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\Dropbox\nhl\"/>
    </mc:Choice>
  </mc:AlternateContent>
  <xr:revisionPtr revIDLastSave="0" documentId="8_{9E236D56-87E8-4328-AA7B-0A28D7382FDD}" xr6:coauthVersionLast="47" xr6:coauthVersionMax="47" xr10:uidLastSave="{00000000-0000-0000-0000-000000000000}"/>
  <bookViews>
    <workbookView xWindow="-108" yWindow="-108" windowWidth="23256" windowHeight="12456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Players" sheetId="18" r:id="rId10"/>
    <sheet name="Goalies" sheetId="14" r:id="rId11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78" i="10" l="1"/>
  <c r="O1779" i="10" s="1"/>
  <c r="V1778" i="10"/>
  <c r="W1778" i="10"/>
  <c r="AA1778" i="10"/>
  <c r="AB1778" i="10"/>
  <c r="AC1778" i="10"/>
  <c r="AD1778" i="10"/>
  <c r="AE1778" i="10"/>
  <c r="AF1778" i="10"/>
  <c r="AI1778" i="10" a="1"/>
  <c r="AI1778" i="10" s="1"/>
  <c r="N1779" i="10"/>
  <c r="O1778" i="10" s="1"/>
  <c r="V1779" i="10"/>
  <c r="W1779" i="10"/>
  <c r="AA1779" i="10"/>
  <c r="AB1779" i="10"/>
  <c r="AC1779" i="10"/>
  <c r="AD1779" i="10"/>
  <c r="AE1779" i="10"/>
  <c r="AF1779" i="10"/>
  <c r="AI1779" i="10" a="1"/>
  <c r="AI1779" i="10" s="1"/>
  <c r="A1641" i="9"/>
  <c r="A1642" i="9"/>
  <c r="A1643" i="9"/>
  <c r="A1644" i="9"/>
  <c r="N1748" i="10"/>
  <c r="P1748" i="10" s="1"/>
  <c r="Q1749" i="10" s="1"/>
  <c r="V1748" i="10"/>
  <c r="W1748" i="10"/>
  <c r="AA1748" i="10"/>
  <c r="AB1748" i="10"/>
  <c r="AC1748" i="10"/>
  <c r="AD1748" i="10"/>
  <c r="AE1748" i="10"/>
  <c r="AF1748" i="10"/>
  <c r="AI1748" i="10" a="1"/>
  <c r="AI1748" i="10" s="1"/>
  <c r="N1749" i="10"/>
  <c r="O1748" i="10" s="1"/>
  <c r="V1749" i="10"/>
  <c r="W1749" i="10"/>
  <c r="AA1749" i="10"/>
  <c r="AB1749" i="10"/>
  <c r="AC1749" i="10"/>
  <c r="AD1749" i="10"/>
  <c r="AE1749" i="10"/>
  <c r="AF1749" i="10"/>
  <c r="AI1749" i="10" a="1"/>
  <c r="AI1749" i="10" s="1"/>
  <c r="AK1749" i="10" s="1"/>
  <c r="AM1749" i="10"/>
  <c r="N1750" i="10"/>
  <c r="O1751" i="10" s="1"/>
  <c r="V1750" i="10"/>
  <c r="W1750" i="10"/>
  <c r="AA1750" i="10"/>
  <c r="AB1750" i="10"/>
  <c r="AC1750" i="10"/>
  <c r="AD1750" i="10"/>
  <c r="AE1750" i="10"/>
  <c r="AF1750" i="10"/>
  <c r="AI1750" i="10" a="1"/>
  <c r="AI1750" i="10" s="1"/>
  <c r="N1751" i="10"/>
  <c r="P1751" i="10" s="1"/>
  <c r="V1751" i="10"/>
  <c r="W1751" i="10"/>
  <c r="Z1751" i="10"/>
  <c r="AA1751" i="10"/>
  <c r="AB1751" i="10"/>
  <c r="AC1751" i="10"/>
  <c r="AD1751" i="10"/>
  <c r="AE1751" i="10"/>
  <c r="AF1751" i="10"/>
  <c r="AI1751" i="10" a="1"/>
  <c r="AI1751" i="10" s="1"/>
  <c r="N1752" i="10"/>
  <c r="V1752" i="10"/>
  <c r="W1752" i="10"/>
  <c r="AA1752" i="10"/>
  <c r="AB1752" i="10"/>
  <c r="AC1752" i="10"/>
  <c r="AD1752" i="10"/>
  <c r="AE1752" i="10"/>
  <c r="AF1752" i="10"/>
  <c r="AI1752" i="10" a="1"/>
  <c r="AI1752" i="10" s="1"/>
  <c r="N1753" i="10"/>
  <c r="V1753" i="10"/>
  <c r="W1753" i="10"/>
  <c r="AA1753" i="10"/>
  <c r="AB1753" i="10"/>
  <c r="AC1753" i="10"/>
  <c r="AD1753" i="10"/>
  <c r="AE1753" i="10"/>
  <c r="AF1753" i="10"/>
  <c r="AI1753" i="10" a="1"/>
  <c r="AI1753" i="10"/>
  <c r="N1754" i="10"/>
  <c r="V1754" i="10"/>
  <c r="W1754" i="10"/>
  <c r="AA1754" i="10"/>
  <c r="AB1754" i="10"/>
  <c r="AC1754" i="10"/>
  <c r="AD1754" i="10"/>
  <c r="AE1754" i="10"/>
  <c r="AF1754" i="10"/>
  <c r="AI1754" i="10" a="1"/>
  <c r="AI1754" i="10" s="1"/>
  <c r="N1755" i="10"/>
  <c r="O1754" i="10" s="1"/>
  <c r="V1755" i="10"/>
  <c r="W1755" i="10"/>
  <c r="AA1755" i="10"/>
  <c r="AB1755" i="10"/>
  <c r="AC1755" i="10"/>
  <c r="AD1755" i="10"/>
  <c r="AE1755" i="10"/>
  <c r="AF1755" i="10"/>
  <c r="AI1755" i="10" a="1"/>
  <c r="AI1755" i="10"/>
  <c r="N1756" i="10"/>
  <c r="V1756" i="10"/>
  <c r="W1756" i="10"/>
  <c r="AA1756" i="10"/>
  <c r="AB1756" i="10"/>
  <c r="AC1756" i="10"/>
  <c r="AD1756" i="10"/>
  <c r="AE1756" i="10"/>
  <c r="AF1756" i="10"/>
  <c r="AI1756" i="10" a="1"/>
  <c r="AI1756" i="10" s="1"/>
  <c r="N1757" i="10"/>
  <c r="P1757" i="10" s="1"/>
  <c r="V1757" i="10"/>
  <c r="W1757" i="10"/>
  <c r="AA1757" i="10"/>
  <c r="AB1757" i="10"/>
  <c r="AC1757" i="10"/>
  <c r="AD1757" i="10"/>
  <c r="AE1757" i="10"/>
  <c r="AF1757" i="10"/>
  <c r="AI1757" i="10" a="1"/>
  <c r="AI1757" i="10" s="1"/>
  <c r="N1758" i="10"/>
  <c r="P1758" i="10" s="1"/>
  <c r="Q1759" i="10" s="1"/>
  <c r="V1758" i="10"/>
  <c r="W1758" i="10"/>
  <c r="AA1758" i="10"/>
  <c r="AB1758" i="10"/>
  <c r="AC1758" i="10"/>
  <c r="AD1758" i="10"/>
  <c r="AE1758" i="10"/>
  <c r="AF1758" i="10"/>
  <c r="AI1758" i="10" a="1"/>
  <c r="AI1758" i="10" s="1"/>
  <c r="N1759" i="10"/>
  <c r="P1759" i="10" s="1"/>
  <c r="V1759" i="10"/>
  <c r="W1759" i="10"/>
  <c r="AA1759" i="10"/>
  <c r="AB1759" i="10"/>
  <c r="AC1759" i="10"/>
  <c r="AD1759" i="10"/>
  <c r="AE1759" i="10"/>
  <c r="AF1759" i="10"/>
  <c r="AI1759" i="10" a="1"/>
  <c r="AI1759" i="10"/>
  <c r="AM1759" i="10" s="1"/>
  <c r="X1758" i="10" s="1"/>
  <c r="N1760" i="10"/>
  <c r="O1761" i="10" s="1"/>
  <c r="P1760" i="10"/>
  <c r="Q1761" i="10" s="1"/>
  <c r="V1760" i="10"/>
  <c r="W1760" i="10"/>
  <c r="AA1760" i="10"/>
  <c r="AB1760" i="10"/>
  <c r="AC1760" i="10"/>
  <c r="AD1760" i="10"/>
  <c r="AE1760" i="10"/>
  <c r="AF1760" i="10"/>
  <c r="AI1760" i="10" a="1"/>
  <c r="AI1760" i="10"/>
  <c r="N1761" i="10"/>
  <c r="V1761" i="10"/>
  <c r="W1761" i="10"/>
  <c r="AA1761" i="10"/>
  <c r="AB1761" i="10"/>
  <c r="AC1761" i="10"/>
  <c r="AD1761" i="10"/>
  <c r="AE1761" i="10"/>
  <c r="AF1761" i="10"/>
  <c r="AI1761" i="10" a="1"/>
  <c r="AI1761" i="10"/>
  <c r="N1762" i="10"/>
  <c r="O1763" i="10" s="1"/>
  <c r="V1762" i="10"/>
  <c r="W1762" i="10"/>
  <c r="AA1762" i="10"/>
  <c r="AB1762" i="10"/>
  <c r="AC1762" i="10"/>
  <c r="AD1762" i="10"/>
  <c r="AE1762" i="10"/>
  <c r="AF1762" i="10"/>
  <c r="AI1762" i="10" a="1"/>
  <c r="AI1762" i="10"/>
  <c r="N1763" i="10"/>
  <c r="O1762" i="10" s="1"/>
  <c r="V1763" i="10"/>
  <c r="W1763" i="10"/>
  <c r="AA1763" i="10"/>
  <c r="AB1763" i="10"/>
  <c r="AC1763" i="10"/>
  <c r="AD1763" i="10"/>
  <c r="AE1763" i="10"/>
  <c r="AF1763" i="10"/>
  <c r="AI1763" i="10" a="1"/>
  <c r="AI1763" i="10"/>
  <c r="N1764" i="10"/>
  <c r="O1765" i="10" s="1"/>
  <c r="V1764" i="10"/>
  <c r="W1764" i="10"/>
  <c r="AA1764" i="10"/>
  <c r="AB1764" i="10"/>
  <c r="AC1764" i="10"/>
  <c r="AD1764" i="10"/>
  <c r="AE1764" i="10"/>
  <c r="AF1764" i="10"/>
  <c r="AI1764" i="10" a="1"/>
  <c r="AI1764" i="10" s="1"/>
  <c r="N1765" i="10"/>
  <c r="P1765" i="10" s="1"/>
  <c r="V1765" i="10"/>
  <c r="W1765" i="10"/>
  <c r="AA1765" i="10"/>
  <c r="AB1765" i="10"/>
  <c r="AC1765" i="10"/>
  <c r="AD1765" i="10"/>
  <c r="AE1765" i="10"/>
  <c r="AF1765" i="10"/>
  <c r="AI1765" i="10" a="1"/>
  <c r="AI1765" i="10"/>
  <c r="N1766" i="10"/>
  <c r="P1766" i="10" s="1"/>
  <c r="V1766" i="10"/>
  <c r="W1766" i="10"/>
  <c r="Z1766" i="10"/>
  <c r="AA1766" i="10"/>
  <c r="AB1766" i="10"/>
  <c r="AC1766" i="10"/>
  <c r="AD1766" i="10"/>
  <c r="AE1766" i="10"/>
  <c r="AF1766" i="10"/>
  <c r="AI1766" i="10" a="1"/>
  <c r="AI1766" i="10" s="1"/>
  <c r="N1767" i="10"/>
  <c r="P1767" i="10" s="1"/>
  <c r="V1767" i="10"/>
  <c r="W1767" i="10"/>
  <c r="AA1767" i="10"/>
  <c r="AB1767" i="10"/>
  <c r="AC1767" i="10"/>
  <c r="AD1767" i="10"/>
  <c r="AE1767" i="10"/>
  <c r="AF1767" i="10"/>
  <c r="AI1767" i="10" a="1"/>
  <c r="AI1767" i="10"/>
  <c r="N1768" i="10"/>
  <c r="P1768" i="10" s="1"/>
  <c r="V1768" i="10"/>
  <c r="W1768" i="10"/>
  <c r="AA1768" i="10"/>
  <c r="AB1768" i="10"/>
  <c r="AC1768" i="10"/>
  <c r="AD1768" i="10"/>
  <c r="AE1768" i="10"/>
  <c r="AF1768" i="10"/>
  <c r="AI1768" i="10" a="1"/>
  <c r="AI1768" i="10" s="1"/>
  <c r="N1769" i="10"/>
  <c r="O1768" i="10" s="1"/>
  <c r="V1769" i="10"/>
  <c r="W1769" i="10"/>
  <c r="AA1769" i="10"/>
  <c r="AB1769" i="10"/>
  <c r="AC1769" i="10"/>
  <c r="AD1769" i="10"/>
  <c r="AE1769" i="10"/>
  <c r="AF1769" i="10"/>
  <c r="AI1769" i="10" a="1"/>
  <c r="AI1769" i="10" s="1"/>
  <c r="N1770" i="10"/>
  <c r="V1770" i="10"/>
  <c r="W1770" i="10"/>
  <c r="Z1770" i="10"/>
  <c r="AA1770" i="10"/>
  <c r="AB1770" i="10"/>
  <c r="AC1770" i="10"/>
  <c r="AD1770" i="10"/>
  <c r="AE1770" i="10"/>
  <c r="AF1770" i="10"/>
  <c r="AI1770" i="10" a="1"/>
  <c r="AI1770" i="10" s="1"/>
  <c r="N1771" i="10"/>
  <c r="P1771" i="10" s="1"/>
  <c r="V1771" i="10"/>
  <c r="W1771" i="10"/>
  <c r="AA1771" i="10"/>
  <c r="AB1771" i="10"/>
  <c r="AC1771" i="10"/>
  <c r="AD1771" i="10"/>
  <c r="AE1771" i="10"/>
  <c r="AF1771" i="10"/>
  <c r="AI1771" i="10" a="1"/>
  <c r="AI1771" i="10" s="1"/>
  <c r="N1772" i="10"/>
  <c r="V1772" i="10"/>
  <c r="W1772" i="10"/>
  <c r="AA1772" i="10"/>
  <c r="AB1772" i="10"/>
  <c r="AC1772" i="10"/>
  <c r="AD1772" i="10"/>
  <c r="AE1772" i="10"/>
  <c r="AF1772" i="10"/>
  <c r="AI1772" i="10" a="1"/>
  <c r="AI1772" i="10" s="1"/>
  <c r="N1773" i="10"/>
  <c r="P1773" i="10" s="1"/>
  <c r="Q1772" i="10" s="1"/>
  <c r="V1773" i="10"/>
  <c r="W1773" i="10"/>
  <c r="AA1773" i="10"/>
  <c r="AB1773" i="10"/>
  <c r="AC1773" i="10"/>
  <c r="AD1773" i="10"/>
  <c r="AE1773" i="10"/>
  <c r="AF1773" i="10"/>
  <c r="AI1773" i="10" a="1"/>
  <c r="AI1773" i="10" s="1"/>
  <c r="N1774" i="10"/>
  <c r="V1774" i="10"/>
  <c r="W1774" i="10"/>
  <c r="AA1774" i="10"/>
  <c r="AB1774" i="10"/>
  <c r="AC1774" i="10"/>
  <c r="AD1774" i="10"/>
  <c r="AE1774" i="10"/>
  <c r="AF1774" i="10"/>
  <c r="AI1774" i="10" a="1"/>
  <c r="AI1774" i="10" s="1"/>
  <c r="N1775" i="10"/>
  <c r="O1774" i="10" s="1"/>
  <c r="V1775" i="10"/>
  <c r="W1775" i="10"/>
  <c r="AA1775" i="10"/>
  <c r="AB1775" i="10"/>
  <c r="AC1775" i="10"/>
  <c r="AD1775" i="10"/>
  <c r="AE1775" i="10"/>
  <c r="AF1775" i="10"/>
  <c r="AI1775" i="10" a="1"/>
  <c r="AI1775" i="10"/>
  <c r="N1776" i="10"/>
  <c r="P1776" i="10" s="1"/>
  <c r="Q1777" i="10" s="1"/>
  <c r="V1776" i="10"/>
  <c r="W1776" i="10"/>
  <c r="AA1776" i="10"/>
  <c r="AB1776" i="10"/>
  <c r="AC1776" i="10"/>
  <c r="AD1776" i="10"/>
  <c r="AE1776" i="10"/>
  <c r="AF1776" i="10"/>
  <c r="AI1776" i="10" a="1"/>
  <c r="AI1776" i="10" s="1"/>
  <c r="N1777" i="10"/>
  <c r="V1777" i="10"/>
  <c r="W1777" i="10"/>
  <c r="AA1777" i="10"/>
  <c r="AB1777" i="10"/>
  <c r="AC1777" i="10"/>
  <c r="AD1777" i="10"/>
  <c r="AE1777" i="10"/>
  <c r="AF1777" i="10"/>
  <c r="AI1777" i="10" a="1"/>
  <c r="AI1777" i="10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12" i="9"/>
  <c r="A1613" i="9"/>
  <c r="A1614" i="9"/>
  <c r="A1615" i="9"/>
  <c r="A1616" i="9"/>
  <c r="A1617" i="9"/>
  <c r="A1618" i="9"/>
  <c r="A1619" i="9"/>
  <c r="A1620" i="9"/>
  <c r="P1742" i="10"/>
  <c r="V1742" i="10"/>
  <c r="W1742" i="10"/>
  <c r="AA1742" i="10"/>
  <c r="AB1742" i="10"/>
  <c r="AC1742" i="10"/>
  <c r="AD1742" i="10"/>
  <c r="AE1742" i="10"/>
  <c r="AF1742" i="10"/>
  <c r="AI1742" i="10" a="1"/>
  <c r="AI1742" i="10" s="1"/>
  <c r="O1742" i="10"/>
  <c r="V1743" i="10"/>
  <c r="W1743" i="10"/>
  <c r="AA1743" i="10"/>
  <c r="AB1743" i="10"/>
  <c r="AC1743" i="10"/>
  <c r="AD1743" i="10"/>
  <c r="AE1743" i="10"/>
  <c r="AF1743" i="10"/>
  <c r="AI1743" i="10" a="1"/>
  <c r="AI1743" i="10" s="1"/>
  <c r="N1744" i="10"/>
  <c r="P1744" i="10" s="1"/>
  <c r="V1744" i="10"/>
  <c r="W1744" i="10"/>
  <c r="Z1744" i="10"/>
  <c r="AA1744" i="10"/>
  <c r="AB1744" i="10"/>
  <c r="AC1744" i="10"/>
  <c r="AD1744" i="10"/>
  <c r="AE1744" i="10"/>
  <c r="AF1744" i="10"/>
  <c r="AI1744" i="10" a="1"/>
  <c r="AI1744" i="10" s="1"/>
  <c r="N1745" i="10"/>
  <c r="O1744" i="10" s="1"/>
  <c r="V1745" i="10"/>
  <c r="W1745" i="10"/>
  <c r="AA1745" i="10"/>
  <c r="AB1745" i="10"/>
  <c r="AC1745" i="10"/>
  <c r="AD1745" i="10"/>
  <c r="AE1745" i="10"/>
  <c r="AF1745" i="10"/>
  <c r="AI1745" i="10" a="1"/>
  <c r="AI1745" i="10" s="1"/>
  <c r="N1746" i="10"/>
  <c r="P1746" i="10" s="1"/>
  <c r="V1746" i="10"/>
  <c r="W1746" i="10"/>
  <c r="AA1746" i="10"/>
  <c r="AB1746" i="10"/>
  <c r="AC1746" i="10"/>
  <c r="AD1746" i="10"/>
  <c r="AE1746" i="10"/>
  <c r="AF1746" i="10"/>
  <c r="AI1746" i="10" a="1"/>
  <c r="AI1746" i="10" s="1"/>
  <c r="N1747" i="10"/>
  <c r="O1746" i="10" s="1"/>
  <c r="V1747" i="10"/>
  <c r="W1747" i="10"/>
  <c r="AA1747" i="10"/>
  <c r="AB1747" i="10"/>
  <c r="AC1747" i="10"/>
  <c r="AD1747" i="10"/>
  <c r="AE1747" i="10"/>
  <c r="AF1747" i="10"/>
  <c r="AI1747" i="10" a="1"/>
  <c r="AI1747" i="10" s="1"/>
  <c r="N1722" i="10"/>
  <c r="P1722" i="10" s="1"/>
  <c r="V1722" i="10"/>
  <c r="W1722" i="10"/>
  <c r="Z1722" i="10"/>
  <c r="AC1722" i="10"/>
  <c r="AD1722" i="10"/>
  <c r="AE1722" i="10"/>
  <c r="AF1722" i="10"/>
  <c r="AI1722" i="10" a="1"/>
  <c r="AI1722" i="10" s="1"/>
  <c r="N1723" i="10"/>
  <c r="O1722" i="10" s="1"/>
  <c r="V1723" i="10"/>
  <c r="W1723" i="10"/>
  <c r="AC1723" i="10"/>
  <c r="AD1723" i="10"/>
  <c r="AE1723" i="10"/>
  <c r="AF1723" i="10"/>
  <c r="AI1723" i="10" a="1"/>
  <c r="AI1723" i="10" s="1"/>
  <c r="AK1723" i="10" s="1"/>
  <c r="N1724" i="10"/>
  <c r="P1724" i="10" s="1"/>
  <c r="Q1725" i="10" s="1"/>
  <c r="V1724" i="10"/>
  <c r="W1724" i="10"/>
  <c r="AC1724" i="10"/>
  <c r="AD1724" i="10"/>
  <c r="AE1724" i="10"/>
  <c r="AF1724" i="10"/>
  <c r="AI1724" i="10" a="1"/>
  <c r="AI1724" i="10" s="1"/>
  <c r="N1725" i="10"/>
  <c r="V1725" i="10"/>
  <c r="W1725" i="10"/>
  <c r="Z1725" i="10"/>
  <c r="AC1725" i="10"/>
  <c r="AD1725" i="10"/>
  <c r="AE1725" i="10"/>
  <c r="AF1725" i="10"/>
  <c r="AI1725" i="10" a="1"/>
  <c r="AI1725" i="10" s="1"/>
  <c r="AK1725" i="10" s="1"/>
  <c r="N1726" i="10"/>
  <c r="O1727" i="10" s="1"/>
  <c r="V1726" i="10"/>
  <c r="W1726" i="10"/>
  <c r="Z1726" i="10"/>
  <c r="AC1726" i="10"/>
  <c r="AD1726" i="10"/>
  <c r="AE1726" i="10"/>
  <c r="AF1726" i="10"/>
  <c r="AI1726" i="10" a="1"/>
  <c r="AI1726" i="10" s="1"/>
  <c r="AK1726" i="10" s="1"/>
  <c r="AM1726" i="10"/>
  <c r="N1727" i="10"/>
  <c r="V1727" i="10"/>
  <c r="W1727" i="10"/>
  <c r="AC1727" i="10"/>
  <c r="AD1727" i="10"/>
  <c r="AE1727" i="10"/>
  <c r="AF1727" i="10"/>
  <c r="AI1727" i="10" a="1"/>
  <c r="AI1727" i="10" s="1"/>
  <c r="N1728" i="10"/>
  <c r="V1728" i="10"/>
  <c r="W1728" i="10"/>
  <c r="Z1728" i="10"/>
  <c r="AC1728" i="10"/>
  <c r="AD1728" i="10"/>
  <c r="AE1728" i="10"/>
  <c r="AF1728" i="10"/>
  <c r="AI1728" i="10" a="1"/>
  <c r="AI1728" i="10" s="1"/>
  <c r="N1729" i="10"/>
  <c r="V1729" i="10"/>
  <c r="W1729" i="10"/>
  <c r="Z1729" i="10"/>
  <c r="AC1729" i="10"/>
  <c r="AD1729" i="10"/>
  <c r="AE1729" i="10"/>
  <c r="AF1729" i="10"/>
  <c r="AI1729" i="10" a="1"/>
  <c r="AI1729" i="10" s="1"/>
  <c r="AK1729" i="10" s="1"/>
  <c r="N1730" i="10"/>
  <c r="V1730" i="10"/>
  <c r="W1730" i="10"/>
  <c r="AC1730" i="10"/>
  <c r="AD1730" i="10"/>
  <c r="AE1730" i="10"/>
  <c r="AF1730" i="10"/>
  <c r="AI1730" i="10" a="1"/>
  <c r="AI1730" i="10" s="1"/>
  <c r="AK1730" i="10" s="1"/>
  <c r="N1731" i="10"/>
  <c r="O1730" i="10" s="1"/>
  <c r="V1731" i="10"/>
  <c r="W1731" i="10"/>
  <c r="AC1731" i="10"/>
  <c r="AD1731" i="10"/>
  <c r="AE1731" i="10"/>
  <c r="AF1731" i="10"/>
  <c r="AI1731" i="10" a="1"/>
  <c r="AI1731" i="10" s="1"/>
  <c r="AK1731" i="10" s="1"/>
  <c r="N1732" i="10"/>
  <c r="V1732" i="10"/>
  <c r="W1732" i="10"/>
  <c r="Z1732" i="10"/>
  <c r="AC1732" i="10"/>
  <c r="AD1732" i="10"/>
  <c r="AE1732" i="10"/>
  <c r="AF1732" i="10"/>
  <c r="AI1732" i="10" a="1"/>
  <c r="AI1732" i="10" s="1"/>
  <c r="AK1732" i="10" s="1"/>
  <c r="AM1732" i="10"/>
  <c r="N1733" i="10"/>
  <c r="O1732" i="10" s="1"/>
  <c r="V1733" i="10"/>
  <c r="W1733" i="10"/>
  <c r="Z1733" i="10"/>
  <c r="AC1733" i="10"/>
  <c r="AD1733" i="10"/>
  <c r="AE1733" i="10"/>
  <c r="AF1733" i="10"/>
  <c r="AI1733" i="10" a="1"/>
  <c r="AI1733" i="10" s="1"/>
  <c r="AK1733" i="10" s="1"/>
  <c r="N1734" i="10"/>
  <c r="V1734" i="10"/>
  <c r="W1734" i="10"/>
  <c r="Z1734" i="10"/>
  <c r="AC1734" i="10"/>
  <c r="AD1734" i="10"/>
  <c r="AE1734" i="10"/>
  <c r="AF1734" i="10"/>
  <c r="AI1734" i="10" a="1"/>
  <c r="AI1734" i="10" s="1"/>
  <c r="AK1734" i="10" s="1"/>
  <c r="N1735" i="10"/>
  <c r="O1734" i="10" s="1"/>
  <c r="V1735" i="10"/>
  <c r="W1735" i="10"/>
  <c r="AC1735" i="10"/>
  <c r="AD1735" i="10"/>
  <c r="AE1735" i="10"/>
  <c r="AF1735" i="10"/>
  <c r="AI1735" i="10" a="1"/>
  <c r="AI1735" i="10" s="1"/>
  <c r="AK1735" i="10" s="1"/>
  <c r="AM1735" i="10"/>
  <c r="N1736" i="10"/>
  <c r="O1737" i="10" s="1"/>
  <c r="V1736" i="10"/>
  <c r="W1736" i="10"/>
  <c r="Z1736" i="10"/>
  <c r="AC1736" i="10"/>
  <c r="AD1736" i="10"/>
  <c r="AE1736" i="10"/>
  <c r="AF1736" i="10"/>
  <c r="AI1736" i="10" a="1"/>
  <c r="AI1736" i="10" s="1"/>
  <c r="AK1736" i="10" s="1"/>
  <c r="N1737" i="10"/>
  <c r="V1737" i="10"/>
  <c r="W1737" i="10"/>
  <c r="AC1737" i="10"/>
  <c r="AD1737" i="10"/>
  <c r="AE1737" i="10"/>
  <c r="AF1737" i="10"/>
  <c r="AI1737" i="10" a="1"/>
  <c r="AI1737" i="10" s="1"/>
  <c r="AK1737" i="10" s="1"/>
  <c r="Y1736" i="10" s="1"/>
  <c r="N1738" i="10"/>
  <c r="P1738" i="10" s="1"/>
  <c r="V1738" i="10"/>
  <c r="W1738" i="10"/>
  <c r="AC1738" i="10"/>
  <c r="AD1738" i="10"/>
  <c r="AE1738" i="10"/>
  <c r="AF1738" i="10"/>
  <c r="AI1738" i="10" a="1"/>
  <c r="AI1738" i="10" s="1"/>
  <c r="AK1738" i="10" s="1"/>
  <c r="N1739" i="10"/>
  <c r="V1739" i="10"/>
  <c r="W1739" i="10"/>
  <c r="Z1739" i="10"/>
  <c r="AC1739" i="10"/>
  <c r="AD1739" i="10"/>
  <c r="AE1739" i="10"/>
  <c r="AF1739" i="10"/>
  <c r="AI1739" i="10" a="1"/>
  <c r="AI1739" i="10" s="1"/>
  <c r="AK1739" i="10" s="1"/>
  <c r="Y1738" i="10" s="1"/>
  <c r="N1740" i="10"/>
  <c r="P1740" i="10" s="1"/>
  <c r="V1740" i="10"/>
  <c r="W1740" i="10"/>
  <c r="Z1740" i="10"/>
  <c r="AC1740" i="10"/>
  <c r="AD1740" i="10"/>
  <c r="AE1740" i="10"/>
  <c r="AF1740" i="10"/>
  <c r="AI1740" i="10" a="1"/>
  <c r="AI1740" i="10" s="1"/>
  <c r="AK1740" i="10" s="1"/>
  <c r="AM1740" i="10"/>
  <c r="N1741" i="10"/>
  <c r="O1740" i="10" s="1"/>
  <c r="V1741" i="10"/>
  <c r="W1741" i="10"/>
  <c r="AC1741" i="10"/>
  <c r="AD1741" i="10"/>
  <c r="AE1741" i="10"/>
  <c r="AF1741" i="10"/>
  <c r="AI1741" i="10" a="1"/>
  <c r="AI1741" i="10"/>
  <c r="AK1741" i="10" s="1"/>
  <c r="Y1740" i="10" s="1"/>
  <c r="AM1741" i="10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V1712" i="10"/>
  <c r="W1712" i="10"/>
  <c r="AC1712" i="10"/>
  <c r="AD1712" i="10"/>
  <c r="AE1712" i="10"/>
  <c r="AF1712" i="10"/>
  <c r="AI1712" i="10" a="1"/>
  <c r="AI1712" i="10" s="1"/>
  <c r="V1713" i="10"/>
  <c r="W1713" i="10"/>
  <c r="AC1713" i="10"/>
  <c r="AD1713" i="10"/>
  <c r="AE1713" i="10"/>
  <c r="AF1713" i="10"/>
  <c r="AI1713" i="10" a="1"/>
  <c r="AI1713" i="10"/>
  <c r="V1714" i="10"/>
  <c r="W1714" i="10"/>
  <c r="AC1714" i="10"/>
  <c r="AD1714" i="10"/>
  <c r="AE1714" i="10"/>
  <c r="AF1714" i="10"/>
  <c r="AI1714" i="10" a="1"/>
  <c r="AI1714" i="10" s="1"/>
  <c r="V1715" i="10"/>
  <c r="W1715" i="10"/>
  <c r="AC1715" i="10"/>
  <c r="AD1715" i="10"/>
  <c r="AE1715" i="10"/>
  <c r="AF1715" i="10"/>
  <c r="AI1715" i="10" a="1"/>
  <c r="AI1715" i="10" s="1"/>
  <c r="V1716" i="10"/>
  <c r="W1716" i="10"/>
  <c r="AC1716" i="10"/>
  <c r="AD1716" i="10"/>
  <c r="AE1716" i="10"/>
  <c r="AF1716" i="10"/>
  <c r="AI1716" i="10" a="1"/>
  <c r="AI1716" i="10" s="1"/>
  <c r="V1717" i="10"/>
  <c r="W1717" i="10"/>
  <c r="AC1717" i="10"/>
  <c r="AD1717" i="10"/>
  <c r="AE1717" i="10"/>
  <c r="AF1717" i="10"/>
  <c r="AI1717" i="10" a="1"/>
  <c r="AI1717" i="10" s="1"/>
  <c r="AK1717" i="10" s="1"/>
  <c r="Y1716" i="10" s="1"/>
  <c r="V1718" i="10"/>
  <c r="W1718" i="10"/>
  <c r="AC1718" i="10"/>
  <c r="AD1718" i="10"/>
  <c r="AE1718" i="10"/>
  <c r="AF1718" i="10"/>
  <c r="AI1718" i="10" a="1"/>
  <c r="AI1718" i="10" s="1"/>
  <c r="V1719" i="10"/>
  <c r="W1719" i="10"/>
  <c r="AC1719" i="10"/>
  <c r="AD1719" i="10"/>
  <c r="AE1719" i="10"/>
  <c r="AF1719" i="10"/>
  <c r="AI1719" i="10" a="1"/>
  <c r="AI1719" i="10" s="1"/>
  <c r="AK1719" i="10" s="1"/>
  <c r="V1720" i="10"/>
  <c r="W1720" i="10"/>
  <c r="AC1720" i="10"/>
  <c r="AD1720" i="10"/>
  <c r="AE1720" i="10"/>
  <c r="AF1720" i="10"/>
  <c r="AI1720" i="10" a="1"/>
  <c r="AI1720" i="10"/>
  <c r="V1721" i="10"/>
  <c r="W1721" i="10"/>
  <c r="AC1721" i="10"/>
  <c r="AD1721" i="10"/>
  <c r="AE1721" i="10"/>
  <c r="AF1721" i="10"/>
  <c r="AI1721" i="10" a="1"/>
  <c r="AI1721" i="10" s="1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V1711" i="10"/>
  <c r="W1711" i="10"/>
  <c r="AC1711" i="10"/>
  <c r="AD1711" i="10"/>
  <c r="AE1711" i="10"/>
  <c r="AF1711" i="10"/>
  <c r="AI1711" i="10" a="1"/>
  <c r="AI1711" i="10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AK1778" i="10" l="1"/>
  <c r="AM1778" i="10"/>
  <c r="P1779" i="10"/>
  <c r="P1778" i="10"/>
  <c r="P1763" i="10"/>
  <c r="O1749" i="10"/>
  <c r="O1759" i="10"/>
  <c r="P1764" i="10"/>
  <c r="Q1765" i="10" s="1"/>
  <c r="O1756" i="10"/>
  <c r="O1764" i="10"/>
  <c r="P1775" i="10"/>
  <c r="AK1776" i="10"/>
  <c r="AM1776" i="10"/>
  <c r="Q1770" i="10"/>
  <c r="AM1770" i="10"/>
  <c r="AK1770" i="10"/>
  <c r="Q1774" i="10"/>
  <c r="Q1766" i="10"/>
  <c r="Q1769" i="10"/>
  <c r="O1760" i="10"/>
  <c r="P1761" i="10"/>
  <c r="O1766" i="10"/>
  <c r="O1775" i="10"/>
  <c r="P1769" i="10"/>
  <c r="P1774" i="10"/>
  <c r="P1772" i="10"/>
  <c r="P1777" i="10"/>
  <c r="O1776" i="10"/>
  <c r="O1771" i="10"/>
  <c r="AK1761" i="10"/>
  <c r="AM1761" i="10"/>
  <c r="O1777" i="10"/>
  <c r="O1772" i="10"/>
  <c r="P1756" i="10"/>
  <c r="O1757" i="10"/>
  <c r="P1770" i="10"/>
  <c r="O1769" i="10"/>
  <c r="Q1764" i="10"/>
  <c r="O1770" i="10"/>
  <c r="Q1767" i="10"/>
  <c r="AK1762" i="10"/>
  <c r="O1773" i="10"/>
  <c r="Q1762" i="10"/>
  <c r="AM1763" i="10"/>
  <c r="Q1750" i="10"/>
  <c r="O1767" i="10"/>
  <c r="AK1754" i="10"/>
  <c r="P1755" i="10"/>
  <c r="P1762" i="10"/>
  <c r="AM1755" i="10"/>
  <c r="Q1758" i="10"/>
  <c r="AK1753" i="10"/>
  <c r="AM1753" i="10"/>
  <c r="P1752" i="10"/>
  <c r="O1753" i="10"/>
  <c r="Q1756" i="10"/>
  <c r="O1758" i="10"/>
  <c r="P1753" i="10"/>
  <c r="X1748" i="10"/>
  <c r="O1755" i="10"/>
  <c r="Y1748" i="10"/>
  <c r="P1754" i="10"/>
  <c r="O1752" i="10"/>
  <c r="O1750" i="10"/>
  <c r="P1750" i="10"/>
  <c r="P1749" i="10"/>
  <c r="O1723" i="10"/>
  <c r="O1725" i="10"/>
  <c r="AM1723" i="10"/>
  <c r="X1722" i="10" s="1"/>
  <c r="AM1729" i="10"/>
  <c r="X1728" i="10" s="1"/>
  <c r="R1728" i="10" s="1"/>
  <c r="AM1734" i="10"/>
  <c r="AQ1734" i="10" s="1"/>
  <c r="AM1731" i="10"/>
  <c r="X1730" i="10" s="1"/>
  <c r="AM1733" i="10"/>
  <c r="X1732" i="10" s="1"/>
  <c r="AV1732" i="10" s="1"/>
  <c r="AM1730" i="10"/>
  <c r="AK1745" i="10"/>
  <c r="AM1745" i="10"/>
  <c r="AM1744" i="10"/>
  <c r="AK1744" i="10"/>
  <c r="Q1745" i="10"/>
  <c r="Q1743" i="10"/>
  <c r="Q1747" i="10"/>
  <c r="P1747" i="10"/>
  <c r="P1745" i="10"/>
  <c r="P1743" i="10"/>
  <c r="O1745" i="10"/>
  <c r="O1743" i="10"/>
  <c r="O1747" i="10"/>
  <c r="S1740" i="10"/>
  <c r="AN1740" i="10" s="1"/>
  <c r="AM1764" i="10" s="1"/>
  <c r="Q1739" i="10"/>
  <c r="Q1741" i="10"/>
  <c r="X1741" i="10"/>
  <c r="AT1741" i="10" s="1"/>
  <c r="AQ1740" i="10"/>
  <c r="Y1739" i="10"/>
  <c r="P1729" i="10"/>
  <c r="P1734" i="10"/>
  <c r="Y1733" i="10"/>
  <c r="AM1722" i="10"/>
  <c r="AK1722" i="10"/>
  <c r="X1740" i="10"/>
  <c r="O1741" i="10"/>
  <c r="AM1738" i="10"/>
  <c r="AM1739" i="10"/>
  <c r="X1734" i="10"/>
  <c r="P1727" i="10"/>
  <c r="Y1724" i="10"/>
  <c r="P1732" i="10"/>
  <c r="Y1731" i="10"/>
  <c r="P1725" i="10"/>
  <c r="P1737" i="10"/>
  <c r="Y1734" i="10"/>
  <c r="S1734" i="10" s="1"/>
  <c r="P1730" i="10"/>
  <c r="AM1736" i="10"/>
  <c r="P1735" i="10"/>
  <c r="Y1732" i="10"/>
  <c r="S1732" i="10" s="1"/>
  <c r="O1728" i="10"/>
  <c r="P1739" i="10"/>
  <c r="O1733" i="10"/>
  <c r="P1728" i="10"/>
  <c r="Y1727" i="10"/>
  <c r="X1727" i="10"/>
  <c r="AQ1726" i="10"/>
  <c r="O1738" i="10"/>
  <c r="O1735" i="10"/>
  <c r="Y1741" i="10"/>
  <c r="O1739" i="10"/>
  <c r="P1733" i="10"/>
  <c r="Y1730" i="10"/>
  <c r="O1726" i="10"/>
  <c r="Y1737" i="10"/>
  <c r="O1731" i="10"/>
  <c r="P1726" i="10"/>
  <c r="O1724" i="10"/>
  <c r="P1731" i="10"/>
  <c r="Y1728" i="10"/>
  <c r="Y1722" i="10"/>
  <c r="S1722" i="10" s="1"/>
  <c r="P1741" i="10"/>
  <c r="AM1737" i="10"/>
  <c r="O1736" i="10"/>
  <c r="S1736" i="10" s="1"/>
  <c r="X1733" i="10"/>
  <c r="AT1733" i="10" s="1"/>
  <c r="AQ1732" i="10"/>
  <c r="P1736" i="10"/>
  <c r="Y1735" i="10"/>
  <c r="O1729" i="10"/>
  <c r="AM1725" i="10"/>
  <c r="Q1723" i="10"/>
  <c r="P1723" i="10"/>
  <c r="AK1715" i="10"/>
  <c r="Y1714" i="10" s="1"/>
  <c r="AM1715" i="10"/>
  <c r="X1714" i="10" s="1"/>
  <c r="AM1716" i="10"/>
  <c r="AK1716" i="10"/>
  <c r="AK1713" i="10"/>
  <c r="AM1713" i="10"/>
  <c r="AK1721" i="10"/>
  <c r="AM1721" i="10"/>
  <c r="Y1718" i="10"/>
  <c r="AM1714" i="10"/>
  <c r="AM1719" i="10"/>
  <c r="F54" i="14"/>
  <c r="G54" i="14" s="1"/>
  <c r="AH54" i="14"/>
  <c r="Q1779" i="10" l="1"/>
  <c r="Q1778" i="10"/>
  <c r="X1779" i="10"/>
  <c r="Y1779" i="10"/>
  <c r="X1765" i="10"/>
  <c r="Q1763" i="10"/>
  <c r="X1771" i="10"/>
  <c r="AQ1770" i="10"/>
  <c r="Q1752" i="10"/>
  <c r="X1762" i="10"/>
  <c r="Q1773" i="10"/>
  <c r="Q1751" i="10"/>
  <c r="Y1763" i="10"/>
  <c r="Y1771" i="10"/>
  <c r="Q1754" i="10"/>
  <c r="Y1755" i="10"/>
  <c r="Q1757" i="10"/>
  <c r="Q1775" i="10"/>
  <c r="X1752" i="10"/>
  <c r="Q1768" i="10"/>
  <c r="Q1760" i="10"/>
  <c r="Q1771" i="10"/>
  <c r="Q1748" i="10"/>
  <c r="X1754" i="10"/>
  <c r="X1760" i="10"/>
  <c r="Y1760" i="10"/>
  <c r="Y1752" i="10"/>
  <c r="Q1755" i="10"/>
  <c r="X1777" i="10"/>
  <c r="Q1753" i="10"/>
  <c r="Q1776" i="10"/>
  <c r="Y1777" i="10"/>
  <c r="AQ1733" i="10"/>
  <c r="X1735" i="10"/>
  <c r="AT1735" i="10" s="1"/>
  <c r="AX1735" i="10" s="1"/>
  <c r="X1731" i="10"/>
  <c r="AQ1729" i="10"/>
  <c r="Y1745" i="10"/>
  <c r="X1745" i="10"/>
  <c r="R1745" i="10" s="1"/>
  <c r="AQ1744" i="10"/>
  <c r="X1744" i="10"/>
  <c r="Q1744" i="10"/>
  <c r="Q1742" i="10"/>
  <c r="Y1744" i="10"/>
  <c r="S1744" i="10" s="1"/>
  <c r="Q1746" i="10"/>
  <c r="AT1732" i="10"/>
  <c r="AX1732" i="10" s="1"/>
  <c r="R1732" i="10"/>
  <c r="S1733" i="10"/>
  <c r="R1733" i="10"/>
  <c r="S1739" i="10"/>
  <c r="AN1739" i="10" s="1"/>
  <c r="AM1773" i="10" s="1"/>
  <c r="AN1734" i="10"/>
  <c r="AM1748" i="10" s="1"/>
  <c r="AN1732" i="10"/>
  <c r="AM1762" i="10" s="1"/>
  <c r="AW1733" i="10"/>
  <c r="AN1736" i="10"/>
  <c r="AM1774" i="10" s="1"/>
  <c r="R1727" i="10"/>
  <c r="X1736" i="10"/>
  <c r="AV1733" i="10"/>
  <c r="AW1732" i="10" s="1"/>
  <c r="T1727" i="10"/>
  <c r="Q1726" i="10"/>
  <c r="X1739" i="10"/>
  <c r="S1728" i="10"/>
  <c r="Q1736" i="10"/>
  <c r="U1736" i="10" s="1"/>
  <c r="Y1723" i="10"/>
  <c r="Q1731" i="10"/>
  <c r="AV1741" i="10"/>
  <c r="AW1740" i="10" s="1"/>
  <c r="T1741" i="10"/>
  <c r="Q1740" i="10"/>
  <c r="U1740" i="10" s="1"/>
  <c r="Q1734" i="10"/>
  <c r="U1734" i="10" s="1"/>
  <c r="X1723" i="10"/>
  <c r="T1723" i="10" s="1"/>
  <c r="AQ1722" i="10"/>
  <c r="AX1741" i="10"/>
  <c r="AU1740" i="10"/>
  <c r="AY1740" i="10" s="1"/>
  <c r="Q1737" i="10"/>
  <c r="T1733" i="10"/>
  <c r="Q1732" i="10"/>
  <c r="U1732" i="10" s="1"/>
  <c r="Q1730" i="10"/>
  <c r="Q1728" i="10"/>
  <c r="U1728" i="10" s="1"/>
  <c r="Q1727" i="10"/>
  <c r="Q1729" i="10"/>
  <c r="T1728" i="10"/>
  <c r="X1737" i="10"/>
  <c r="T1737" i="10" s="1"/>
  <c r="AQ1736" i="10"/>
  <c r="Q1724" i="10"/>
  <c r="Q1735" i="10"/>
  <c r="Q1733" i="10"/>
  <c r="U1733" i="10" s="1"/>
  <c r="T1732" i="10"/>
  <c r="Q1722" i="10"/>
  <c r="U1722" i="10" s="1"/>
  <c r="AX1733" i="10"/>
  <c r="AU1732" i="10"/>
  <c r="AY1732" i="10" s="1"/>
  <c r="R1741" i="10"/>
  <c r="U1739" i="10"/>
  <c r="X1738" i="10"/>
  <c r="AQ1739" i="10"/>
  <c r="Q1738" i="10"/>
  <c r="X1724" i="10"/>
  <c r="AQ1725" i="10"/>
  <c r="Y1720" i="10"/>
  <c r="Y1712" i="10"/>
  <c r="X1718" i="10"/>
  <c r="X1712" i="10"/>
  <c r="X1715" i="10"/>
  <c r="Y1717" i="10"/>
  <c r="X1720" i="10"/>
  <c r="X1717" i="10"/>
  <c r="AU1734" i="10" l="1"/>
  <c r="AY1734" i="10" s="1"/>
  <c r="AV1735" i="10"/>
  <c r="AW1734" i="10" s="1"/>
  <c r="R1735" i="10"/>
  <c r="T1735" i="10"/>
  <c r="X1749" i="10"/>
  <c r="X1763" i="10"/>
  <c r="X1772" i="10"/>
  <c r="T1771" i="10"/>
  <c r="R1771" i="10"/>
  <c r="X1775" i="10"/>
  <c r="AL1741" i="10"/>
  <c r="AK1777" i="10" s="1"/>
  <c r="AL1733" i="10"/>
  <c r="AK1755" i="10" s="1"/>
  <c r="BF1732" i="10"/>
  <c r="BF1733" i="10" s="1"/>
  <c r="BB1733" i="10" s="1"/>
  <c r="AU1733" i="10"/>
  <c r="AY1733" i="10" s="1"/>
  <c r="AZ1733" i="10" s="1"/>
  <c r="BI1733" i="10"/>
  <c r="BE1733" i="10" s="1"/>
  <c r="BH1733" i="10"/>
  <c r="BH1732" i="10" s="1"/>
  <c r="BD1732" i="10" s="1"/>
  <c r="AT1745" i="10"/>
  <c r="AX1745" i="10" s="1"/>
  <c r="BG1733" i="10"/>
  <c r="BC1733" i="10" s="1"/>
  <c r="AV1745" i="10"/>
  <c r="AW1744" i="10" s="1"/>
  <c r="U1744" i="10"/>
  <c r="T1745" i="10"/>
  <c r="AL1745" i="10" s="1"/>
  <c r="AN1744" i="10"/>
  <c r="AM1750" i="10" s="1"/>
  <c r="AV1723" i="10"/>
  <c r="AW1722" i="10" s="1"/>
  <c r="AT1723" i="10"/>
  <c r="R1723" i="10"/>
  <c r="BO1733" i="10"/>
  <c r="BQ1733" i="10"/>
  <c r="R1738" i="10"/>
  <c r="T1738" i="10"/>
  <c r="AV1738" i="10"/>
  <c r="AT1738" i="10"/>
  <c r="AV1737" i="10"/>
  <c r="AW1736" i="10" s="1"/>
  <c r="R1737" i="10"/>
  <c r="AL1737" i="10" s="1"/>
  <c r="AK1769" i="10" s="1"/>
  <c r="AT1737" i="10"/>
  <c r="BP1733" i="10"/>
  <c r="T1724" i="10"/>
  <c r="R1724" i="10"/>
  <c r="AZ1732" i="10"/>
  <c r="BA1732" i="10"/>
  <c r="BN1732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AL1735" i="10" l="1"/>
  <c r="AK1767" i="10" s="1"/>
  <c r="Y1766" i="10" s="1"/>
  <c r="Y1754" i="10"/>
  <c r="X1751" i="10"/>
  <c r="Y1776" i="10"/>
  <c r="BA1733" i="10"/>
  <c r="Y1768" i="10"/>
  <c r="AU1744" i="10"/>
  <c r="AY1744" i="10" s="1"/>
  <c r="BI1732" i="10"/>
  <c r="BE1732" i="10" s="1"/>
  <c r="BB1732" i="10"/>
  <c r="BG1732" i="10"/>
  <c r="BC1732" i="10" s="1"/>
  <c r="BD1733" i="10"/>
  <c r="AX1738" i="10"/>
  <c r="AU1739" i="10"/>
  <c r="AY1739" i="10" s="1"/>
  <c r="AW1739" i="10"/>
  <c r="BN1733" i="10"/>
  <c r="BJ1733" i="10" s="1"/>
  <c r="BJ1732" i="10"/>
  <c r="AX1723" i="10"/>
  <c r="AU1722" i="10"/>
  <c r="AY1722" i="10" s="1"/>
  <c r="BK1733" i="10"/>
  <c r="BO1732" i="10"/>
  <c r="BK1732" i="10" s="1"/>
  <c r="BP1732" i="10"/>
  <c r="BL1732" i="10" s="1"/>
  <c r="BL1733" i="10"/>
  <c r="BQ1732" i="10"/>
  <c r="BM1732" i="10" s="1"/>
  <c r="BM1733" i="10"/>
  <c r="AX1737" i="10"/>
  <c r="AU1736" i="10"/>
  <c r="AY1736" i="10" s="1"/>
  <c r="U1766" i="10" l="1"/>
  <c r="S1766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11" i="10"/>
  <c r="Z1711" i="10" s="1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Z1723" i="10" s="1"/>
  <c r="I1724" i="10"/>
  <c r="I1725" i="10"/>
  <c r="I1726" i="10"/>
  <c r="I1727" i="10"/>
  <c r="Z1727" i="10" s="1"/>
  <c r="I1728" i="10"/>
  <c r="I1729" i="10"/>
  <c r="I1730" i="10"/>
  <c r="Z1730" i="10" s="1"/>
  <c r="I1731" i="10"/>
  <c r="Z1731" i="10" s="1"/>
  <c r="I1732" i="10"/>
  <c r="I1733" i="10"/>
  <c r="I1734" i="10"/>
  <c r="I1735" i="10"/>
  <c r="Z1735" i="10" s="1"/>
  <c r="I1736" i="10"/>
  <c r="I1737" i="10"/>
  <c r="Z1737" i="10" s="1"/>
  <c r="I1738" i="10"/>
  <c r="Z1738" i="10" s="1"/>
  <c r="I1739" i="10"/>
  <c r="I1740" i="10"/>
  <c r="I1741" i="10"/>
  <c r="Z1741" i="10" s="1"/>
  <c r="I1742" i="10"/>
  <c r="Z1742" i="10" s="1"/>
  <c r="I1743" i="10"/>
  <c r="I1744" i="10"/>
  <c r="I1745" i="10"/>
  <c r="Z1745" i="10" s="1"/>
  <c r="I1746" i="10"/>
  <c r="Z1746" i="10" s="1"/>
  <c r="I1747" i="10"/>
  <c r="Z1747" i="10" s="1"/>
  <c r="I1748" i="10"/>
  <c r="I1749" i="10"/>
  <c r="I1750" i="10"/>
  <c r="I1751" i="10"/>
  <c r="I1752" i="10"/>
  <c r="I1753" i="10"/>
  <c r="I1754" i="10"/>
  <c r="I1755" i="10"/>
  <c r="I1756" i="10"/>
  <c r="I1757" i="10"/>
  <c r="I1758" i="10"/>
  <c r="Z1758" i="10" s="1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Z1778" i="10" l="1"/>
  <c r="AJ1778" i="10" a="1"/>
  <c r="AJ1778" i="10" s="1"/>
  <c r="AJ1779" i="10" a="1"/>
  <c r="AJ1779" i="10" s="1"/>
  <c r="AO1779" i="10" s="1"/>
  <c r="Z1779" i="10"/>
  <c r="AJ1769" i="10" a="1"/>
  <c r="AJ1769" i="10" s="1"/>
  <c r="Z1769" i="10"/>
  <c r="S1738" i="10"/>
  <c r="AQ1738" i="10"/>
  <c r="T1739" i="10"/>
  <c r="U1738" i="10"/>
  <c r="R1739" i="10"/>
  <c r="AV1739" i="10"/>
  <c r="AT1739" i="10"/>
  <c r="S1730" i="10"/>
  <c r="AN1730" i="10" s="1"/>
  <c r="AM1775" i="10" s="1"/>
  <c r="X1774" i="10" s="1"/>
  <c r="AQ1730" i="10"/>
  <c r="U1730" i="10"/>
  <c r="AT1731" i="10"/>
  <c r="AV1731" i="10"/>
  <c r="AW1730" i="10" s="1"/>
  <c r="T1731" i="10"/>
  <c r="R1731" i="10"/>
  <c r="AL1731" i="10" s="1"/>
  <c r="AK1751" i="10" s="1"/>
  <c r="Y1750" i="10" s="1"/>
  <c r="AQ1745" i="10"/>
  <c r="T1744" i="10"/>
  <c r="R1744" i="10"/>
  <c r="U1745" i="10"/>
  <c r="AT1744" i="10"/>
  <c r="AV1744" i="10"/>
  <c r="S1745" i="10"/>
  <c r="AN1745" i="10" s="1"/>
  <c r="Z1757" i="10"/>
  <c r="AJ1757" i="10" a="1"/>
  <c r="AJ1757" i="10" s="1"/>
  <c r="Z1768" i="10"/>
  <c r="AJ1768" i="10" a="1"/>
  <c r="AJ1768" i="10" s="1"/>
  <c r="Z1756" i="10"/>
  <c r="AJ1756" i="10" a="1"/>
  <c r="AJ1756" i="10" s="1"/>
  <c r="AJ1758" i="10" a="1"/>
  <c r="AJ1758" i="10" s="1"/>
  <c r="AJ1751" i="10" a="1"/>
  <c r="AJ1751" i="10" s="1"/>
  <c r="AO1751" i="10" s="1"/>
  <c r="Z1743" i="10"/>
  <c r="AJ1770" i="10" a="1"/>
  <c r="AJ1770" i="10" s="1"/>
  <c r="Z1777" i="10"/>
  <c r="AJ1777" i="10" a="1"/>
  <c r="AJ1777" i="10" s="1"/>
  <c r="AJ1765" i="10" a="1"/>
  <c r="AJ1765" i="10" s="1"/>
  <c r="Z1765" i="10"/>
  <c r="Z1753" i="10"/>
  <c r="AJ1753" i="10" a="1"/>
  <c r="AJ1753" i="10" s="1"/>
  <c r="AO1753" i="10" s="1"/>
  <c r="AJ1766" i="10" a="1"/>
  <c r="AJ1766" i="10" s="1"/>
  <c r="AO1766" i="10" s="1"/>
  <c r="AP1766" i="10" s="1"/>
  <c r="AJ1776" i="10" a="1"/>
  <c r="AJ1776" i="10" s="1"/>
  <c r="AO1776" i="10" s="1"/>
  <c r="Z1776" i="10"/>
  <c r="AJ1764" i="10" a="1"/>
  <c r="AJ1764" i="10" s="1"/>
  <c r="AO1764" i="10" s="1"/>
  <c r="Z1764" i="10"/>
  <c r="AJ1752" i="10" a="1"/>
  <c r="AJ1752" i="10" s="1"/>
  <c r="Z1752" i="10"/>
  <c r="Z1755" i="10"/>
  <c r="AJ1755" i="10" a="1"/>
  <c r="AJ1755" i="10" s="1"/>
  <c r="AO1755" i="10" s="1"/>
  <c r="Z1754" i="10"/>
  <c r="AJ1754" i="10" a="1"/>
  <c r="AJ1754" i="10" s="1"/>
  <c r="Z1775" i="10"/>
  <c r="AJ1775" i="10" a="1"/>
  <c r="AJ1775" i="10" s="1"/>
  <c r="AO1775" i="10" s="1"/>
  <c r="Z1763" i="10"/>
  <c r="AJ1763" i="10" a="1"/>
  <c r="AJ1763" i="10" s="1"/>
  <c r="AJ1750" i="10" a="1"/>
  <c r="AJ1750" i="10" s="1"/>
  <c r="AO1750" i="10" s="1"/>
  <c r="Z1750" i="10"/>
  <c r="AJ1767" i="10" a="1"/>
  <c r="AJ1767" i="10" s="1"/>
  <c r="AO1767" i="10" s="1"/>
  <c r="Z1767" i="10"/>
  <c r="AJ1774" i="10" a="1"/>
  <c r="AJ1774" i="10" s="1"/>
  <c r="Z1774" i="10"/>
  <c r="Z1762" i="10"/>
  <c r="AJ1762" i="10" a="1"/>
  <c r="AJ1762" i="10" s="1"/>
  <c r="AJ1773" i="10" a="1"/>
  <c r="AJ1773" i="10" s="1"/>
  <c r="Z1773" i="10"/>
  <c r="AJ1761" i="10" a="1"/>
  <c r="AJ1761" i="10" s="1"/>
  <c r="AO1761" i="10" s="1"/>
  <c r="Z1761" i="10"/>
  <c r="AJ1749" i="10" a="1"/>
  <c r="AJ1749" i="10" s="1"/>
  <c r="AO1749" i="10" s="1"/>
  <c r="Z1749" i="10"/>
  <c r="AJ1748" i="10" a="1"/>
  <c r="AJ1748" i="10" s="1"/>
  <c r="Z1748" i="10"/>
  <c r="Z1772" i="10"/>
  <c r="AJ1772" i="10" a="1"/>
  <c r="AJ1772" i="10" s="1"/>
  <c r="AO1772" i="10" s="1"/>
  <c r="AJ1760" i="10" a="1"/>
  <c r="AJ1760" i="10" s="1"/>
  <c r="Z1760" i="10"/>
  <c r="AJ1771" i="10" a="1"/>
  <c r="AJ1771" i="10" s="1"/>
  <c r="Z1771" i="10"/>
  <c r="Z1759" i="10"/>
  <c r="AJ1759" i="10" a="1"/>
  <c r="AJ1759" i="10" s="1"/>
  <c r="AQ1735" i="10"/>
  <c r="AT1734" i="10"/>
  <c r="R1734" i="10"/>
  <c r="AV1734" i="10"/>
  <c r="T1734" i="10"/>
  <c r="S1735" i="10"/>
  <c r="AN1735" i="10" s="1"/>
  <c r="AM1767" i="10" s="1"/>
  <c r="U1735" i="10"/>
  <c r="S1737" i="10"/>
  <c r="AN1737" i="10" s="1"/>
  <c r="AM1769" i="10" s="1"/>
  <c r="AQ1737" i="10"/>
  <c r="T1736" i="10"/>
  <c r="U1737" i="10"/>
  <c r="AT1736" i="10"/>
  <c r="AV1736" i="10"/>
  <c r="R1736" i="10"/>
  <c r="AQ1723" i="10"/>
  <c r="T1722" i="10"/>
  <c r="R1722" i="10"/>
  <c r="AT1722" i="10"/>
  <c r="AV1722" i="10"/>
  <c r="S1723" i="10"/>
  <c r="U1723" i="10"/>
  <c r="AJ1743" i="10" a="1"/>
  <c r="AJ1743" i="10" s="1"/>
  <c r="AJ1745" i="10" a="1"/>
  <c r="AJ1745" i="10" s="1"/>
  <c r="AO1745" i="10" s="1"/>
  <c r="AJ1742" i="10" a="1"/>
  <c r="AJ1742" i="10" s="1"/>
  <c r="AJ1746" i="10" a="1"/>
  <c r="AJ1746" i="10" s="1"/>
  <c r="Z1724" i="10"/>
  <c r="AJ1744" i="10" a="1"/>
  <c r="AJ1744" i="10" s="1"/>
  <c r="AO1744" i="10" s="1"/>
  <c r="AP1744" i="10" s="1"/>
  <c r="AJ1747" i="10" a="1"/>
  <c r="AJ1747" i="10" s="1"/>
  <c r="AQ1731" i="10"/>
  <c r="AV1730" i="10"/>
  <c r="T1730" i="10"/>
  <c r="R1730" i="10"/>
  <c r="S1731" i="10"/>
  <c r="AN1731" i="10" s="1"/>
  <c r="AM1751" i="10" s="1"/>
  <c r="AT1730" i="10"/>
  <c r="U1731" i="10"/>
  <c r="AJ1723" i="10" a="1"/>
  <c r="AJ1723" i="10" s="1"/>
  <c r="AO1723" i="10" s="1"/>
  <c r="AJ1722" i="10" a="1"/>
  <c r="AJ1722" i="10" s="1"/>
  <c r="AO1722" i="10" s="1"/>
  <c r="AP1722" i="10" s="1"/>
  <c r="S1727" i="10"/>
  <c r="U1727" i="10"/>
  <c r="AQ1741" i="10"/>
  <c r="AT1740" i="10"/>
  <c r="S1741" i="10"/>
  <c r="AN1741" i="10" s="1"/>
  <c r="AM1777" i="10" s="1"/>
  <c r="U1741" i="10"/>
  <c r="T1740" i="10"/>
  <c r="AV1740" i="10"/>
  <c r="R1740" i="10"/>
  <c r="AL1740" i="10" s="1"/>
  <c r="AK1764" i="10" s="1"/>
  <c r="AJ1734" i="10" a="1"/>
  <c r="AJ1734" i="10" s="1"/>
  <c r="AO1734" i="10" s="1"/>
  <c r="AP1734" i="10" s="1"/>
  <c r="AJ1729" i="10" a="1"/>
  <c r="AJ1729" i="10" s="1"/>
  <c r="AO1729" i="10" s="1"/>
  <c r="AJ1724" i="10" a="1"/>
  <c r="AJ1724" i="10" s="1"/>
  <c r="AJ1726" i="10" a="1"/>
  <c r="AJ1726" i="10" s="1"/>
  <c r="AO1726" i="10" s="1"/>
  <c r="AJ1738" i="10" a="1"/>
  <c r="AJ1738" i="10" s="1"/>
  <c r="AO1738" i="10" s="1"/>
  <c r="AJ1735" i="10" a="1"/>
  <c r="AJ1735" i="10" s="1"/>
  <c r="AO1735" i="10" s="1"/>
  <c r="AJ1725" i="10" a="1"/>
  <c r="AJ1725" i="10" s="1"/>
  <c r="AO1725" i="10" s="1"/>
  <c r="AJ1728" i="10" a="1"/>
  <c r="AJ1728" i="10" s="1"/>
  <c r="AO1728" i="10" s="1"/>
  <c r="AP1728" i="10" s="1"/>
  <c r="AJ1727" i="10" a="1"/>
  <c r="AJ1727" i="10" s="1"/>
  <c r="AO1727" i="10" s="1"/>
  <c r="AJ1730" i="10" a="1"/>
  <c r="AJ1730" i="10" s="1"/>
  <c r="AO1730" i="10" s="1"/>
  <c r="AJ1731" i="10" a="1"/>
  <c r="AJ1731" i="10" s="1"/>
  <c r="AO1731" i="10" s="1"/>
  <c r="AJ1737" i="10" a="1"/>
  <c r="AJ1737" i="10" s="1"/>
  <c r="AO1737" i="10" s="1"/>
  <c r="AP1737" i="10" s="1"/>
  <c r="AJ1739" i="10" a="1"/>
  <c r="AJ1739" i="10" s="1"/>
  <c r="AO1739" i="10" s="1"/>
  <c r="AP1739" i="10" s="1"/>
  <c r="AJ1740" i="10" a="1"/>
  <c r="AJ1740" i="10" s="1"/>
  <c r="AO1740" i="10" s="1"/>
  <c r="AP1740" i="10" s="1"/>
  <c r="AJ1741" i="10" a="1"/>
  <c r="AJ1741" i="10" s="1"/>
  <c r="AO1741" i="10" s="1"/>
  <c r="AJ1732" i="10" a="1"/>
  <c r="AJ1732" i="10" s="1"/>
  <c r="AO1732" i="10" s="1"/>
  <c r="AP1732" i="10" s="1"/>
  <c r="AJ1733" i="10" a="1"/>
  <c r="AJ1733" i="10" s="1"/>
  <c r="AO1733" i="10" s="1"/>
  <c r="AP1733" i="10" s="1"/>
  <c r="AJ1736" i="10" a="1"/>
  <c r="AJ1736" i="10" s="1"/>
  <c r="AO1736" i="10" s="1"/>
  <c r="AP1736" i="10" s="1"/>
  <c r="Z1712" i="10"/>
  <c r="AJ1712" i="10" a="1"/>
  <c r="AJ1712" i="10" s="1"/>
  <c r="AJ1714" i="10" a="1"/>
  <c r="AJ1714" i="10" s="1"/>
  <c r="Z1714" i="10"/>
  <c r="AJ1717" i="10" a="1"/>
  <c r="AJ1717" i="10" s="1"/>
  <c r="Z1717" i="10"/>
  <c r="Z1713" i="10"/>
  <c r="AJ1713" i="10" a="1"/>
  <c r="AJ1713" i="10" s="1"/>
  <c r="Z1721" i="10"/>
  <c r="AJ1721" i="10" a="1"/>
  <c r="AJ1721" i="10" s="1"/>
  <c r="Z1716" i="10"/>
  <c r="AJ1716" i="10" a="1"/>
  <c r="AJ1716" i="10" s="1"/>
  <c r="AJ1720" i="10" a="1"/>
  <c r="AJ1720" i="10" s="1"/>
  <c r="AO1720" i="10" s="1"/>
  <c r="Z1720" i="10"/>
  <c r="Z1719" i="10"/>
  <c r="AJ1719" i="10" a="1"/>
  <c r="AJ1719" i="10" s="1"/>
  <c r="AJ1715" i="10" a="1"/>
  <c r="AJ1715" i="10" s="1"/>
  <c r="Z1715" i="10"/>
  <c r="AJ1718" i="10" a="1"/>
  <c r="AJ1718" i="10" s="1"/>
  <c r="Z1718" i="10"/>
  <c r="AJ1711" i="10" a="1"/>
  <c r="AJ1711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P1738" i="10" l="1"/>
  <c r="AO1769" i="10"/>
  <c r="AQ1778" i="10"/>
  <c r="R1779" i="10"/>
  <c r="T1779" i="10"/>
  <c r="S1779" i="10"/>
  <c r="U1779" i="10"/>
  <c r="AL1739" i="10"/>
  <c r="AK1773" i="10" s="1"/>
  <c r="Y1772" i="10" s="1"/>
  <c r="U1772" i="10" s="1"/>
  <c r="AL1744" i="10"/>
  <c r="AK1750" i="10" s="1"/>
  <c r="AP1730" i="10"/>
  <c r="AX1739" i="10"/>
  <c r="AU1738" i="10"/>
  <c r="AY1738" i="10" s="1"/>
  <c r="BF1738" i="10"/>
  <c r="BH1739" i="10"/>
  <c r="BI1739" i="10"/>
  <c r="BG1739" i="10"/>
  <c r="AW1738" i="10"/>
  <c r="BP1739" i="10"/>
  <c r="BQ1739" i="10"/>
  <c r="BO1739" i="10"/>
  <c r="BN1738" i="10"/>
  <c r="AO1762" i="10"/>
  <c r="AL1730" i="10"/>
  <c r="AK1775" i="10" s="1"/>
  <c r="AV1775" i="10" s="1"/>
  <c r="AW1774" i="10" s="1"/>
  <c r="AX1731" i="10"/>
  <c r="AU1730" i="10"/>
  <c r="AY1730" i="10" s="1"/>
  <c r="AP1723" i="10"/>
  <c r="AP1745" i="10"/>
  <c r="AO1773" i="10"/>
  <c r="AQ1775" i="10"/>
  <c r="R1774" i="10"/>
  <c r="T1774" i="10"/>
  <c r="S1771" i="10"/>
  <c r="U1771" i="10"/>
  <c r="AQ1773" i="10"/>
  <c r="R1772" i="10"/>
  <c r="T1772" i="10"/>
  <c r="T1752" i="10"/>
  <c r="AQ1753" i="10"/>
  <c r="R1752" i="10"/>
  <c r="S1768" i="10"/>
  <c r="U1768" i="10"/>
  <c r="X1750" i="10"/>
  <c r="AQ1751" i="10"/>
  <c r="X1768" i="10"/>
  <c r="AQ1769" i="10"/>
  <c r="S1760" i="10"/>
  <c r="U1760" i="10"/>
  <c r="AQ1774" i="10"/>
  <c r="T1775" i="10"/>
  <c r="R1775" i="10"/>
  <c r="AO1774" i="10"/>
  <c r="T1754" i="10"/>
  <c r="AQ1755" i="10"/>
  <c r="S1755" i="10"/>
  <c r="AV1754" i="10"/>
  <c r="AT1754" i="10"/>
  <c r="U1755" i="10"/>
  <c r="R1754" i="10"/>
  <c r="AL1754" i="10" s="1"/>
  <c r="T1758" i="10"/>
  <c r="AQ1759" i="10"/>
  <c r="R1758" i="10"/>
  <c r="Y1765" i="10"/>
  <c r="AQ1762" i="10"/>
  <c r="T1763" i="10"/>
  <c r="R1763" i="10"/>
  <c r="S1754" i="10"/>
  <c r="U1754" i="10"/>
  <c r="AQ1777" i="10"/>
  <c r="X1776" i="10"/>
  <c r="X1766" i="10"/>
  <c r="AQ1767" i="10"/>
  <c r="S1748" i="10"/>
  <c r="AQ1748" i="10"/>
  <c r="U1748" i="10"/>
  <c r="AT1749" i="10"/>
  <c r="R1749" i="10"/>
  <c r="AL1749" i="10" s="1"/>
  <c r="AV1749" i="10"/>
  <c r="AW1748" i="10" s="1"/>
  <c r="T1749" i="10"/>
  <c r="S1752" i="10"/>
  <c r="U1752" i="10"/>
  <c r="U1777" i="10"/>
  <c r="S1777" i="10"/>
  <c r="BP1745" i="10"/>
  <c r="BQ1745" i="10"/>
  <c r="BN1744" i="10"/>
  <c r="AW1745" i="10"/>
  <c r="BO1745" i="10"/>
  <c r="AO1770" i="10"/>
  <c r="BH1745" i="10"/>
  <c r="BI1745" i="10"/>
  <c r="BF1744" i="10"/>
  <c r="AU1745" i="10"/>
  <c r="AY1745" i="10" s="1"/>
  <c r="BG1745" i="10"/>
  <c r="AX1744" i="10"/>
  <c r="AO1748" i="10"/>
  <c r="AL1736" i="10"/>
  <c r="AK1774" i="10" s="1"/>
  <c r="AQ1749" i="10"/>
  <c r="T1748" i="10"/>
  <c r="R1748" i="10"/>
  <c r="AV1751" i="10"/>
  <c r="AW1750" i="10" s="1"/>
  <c r="AQ1750" i="10"/>
  <c r="AT1751" i="10"/>
  <c r="U1750" i="10"/>
  <c r="T1751" i="10"/>
  <c r="S1750" i="10"/>
  <c r="R1751" i="10"/>
  <c r="AL1751" i="10" s="1"/>
  <c r="AQ1764" i="10"/>
  <c r="T1765" i="10"/>
  <c r="R1765" i="10"/>
  <c r="Y1751" i="10"/>
  <c r="AQ1761" i="10"/>
  <c r="R1760" i="10"/>
  <c r="T1760" i="10"/>
  <c r="AQ1776" i="10"/>
  <c r="T1777" i="10"/>
  <c r="R1777" i="10"/>
  <c r="AL1777" i="10" s="1"/>
  <c r="AT1777" i="10"/>
  <c r="AV1777" i="10"/>
  <c r="AW1776" i="10" s="1"/>
  <c r="S1776" i="10"/>
  <c r="U1776" i="10"/>
  <c r="AT1762" i="10"/>
  <c r="AQ1763" i="10"/>
  <c r="T1762" i="10"/>
  <c r="R1762" i="10"/>
  <c r="AL1762" i="10" s="1"/>
  <c r="AV1762" i="10"/>
  <c r="U1763" i="10"/>
  <c r="S1763" i="10"/>
  <c r="AL1734" i="10"/>
  <c r="AK1748" i="10" s="1"/>
  <c r="AP1735" i="10"/>
  <c r="AW1735" i="10"/>
  <c r="BN1734" i="10"/>
  <c r="BQ1735" i="10"/>
  <c r="BP1735" i="10"/>
  <c r="BO1735" i="10"/>
  <c r="BG1735" i="10"/>
  <c r="BF1734" i="10"/>
  <c r="BI1735" i="10"/>
  <c r="AU1735" i="10"/>
  <c r="AY1735" i="10" s="1"/>
  <c r="BH1735" i="10"/>
  <c r="AX1734" i="10"/>
  <c r="BN1736" i="10"/>
  <c r="BQ1737" i="10"/>
  <c r="AW1737" i="10"/>
  <c r="BO1737" i="10"/>
  <c r="BP1737" i="10"/>
  <c r="AX1736" i="10"/>
  <c r="BH1737" i="10"/>
  <c r="BF1736" i="10"/>
  <c r="BI1737" i="10"/>
  <c r="AU1737" i="10"/>
  <c r="AY1737" i="10" s="1"/>
  <c r="BG1737" i="10"/>
  <c r="AW1723" i="10"/>
  <c r="BP1723" i="10"/>
  <c r="BO1723" i="10"/>
  <c r="BQ1723" i="10"/>
  <c r="BN1722" i="10"/>
  <c r="AU1723" i="10"/>
  <c r="AY1723" i="10" s="1"/>
  <c r="AX1722" i="10"/>
  <c r="BH1723" i="10"/>
  <c r="BG1723" i="10"/>
  <c r="BF1722" i="10"/>
  <c r="BI1723" i="10"/>
  <c r="S1724" i="10"/>
  <c r="U1724" i="10"/>
  <c r="AP1731" i="10"/>
  <c r="AP1741" i="10"/>
  <c r="AO1777" i="10" s="1"/>
  <c r="AP1727" i="10"/>
  <c r="AO1759" i="10" s="1"/>
  <c r="AW1731" i="10"/>
  <c r="BQ1731" i="10"/>
  <c r="BP1731" i="10"/>
  <c r="BN1730" i="10"/>
  <c r="BO1731" i="10"/>
  <c r="BH1731" i="10"/>
  <c r="AU1731" i="10"/>
  <c r="AY1731" i="10" s="1"/>
  <c r="BI1731" i="10"/>
  <c r="BF1730" i="10"/>
  <c r="BG1731" i="10"/>
  <c r="AX1730" i="10"/>
  <c r="BQ1741" i="10"/>
  <c r="AW1741" i="10"/>
  <c r="BO1741" i="10"/>
  <c r="BN1740" i="10"/>
  <c r="BP1741" i="10"/>
  <c r="BH1741" i="10"/>
  <c r="AU1741" i="10"/>
  <c r="AY1741" i="10" s="1"/>
  <c r="BI1741" i="10"/>
  <c r="AX1740" i="10"/>
  <c r="BG1741" i="10"/>
  <c r="BF1740" i="10"/>
  <c r="AQ1719" i="10"/>
  <c r="AQ1721" i="10"/>
  <c r="AQ1715" i="10"/>
  <c r="AQ1713" i="10"/>
  <c r="AQ1716" i="10"/>
  <c r="AV1717" i="10"/>
  <c r="AW1716" i="10" s="1"/>
  <c r="AT1717" i="10"/>
  <c r="AQ1714" i="10"/>
  <c r="AT1715" i="10"/>
  <c r="AV1715" i="10"/>
  <c r="AW1714" i="10" s="1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S1772" i="10" l="1"/>
  <c r="AP1779" i="10"/>
  <c r="AT1750" i="10"/>
  <c r="AL1775" i="10"/>
  <c r="AT1775" i="10"/>
  <c r="AX1775" i="10" s="1"/>
  <c r="Y1774" i="10"/>
  <c r="S1774" i="10" s="1"/>
  <c r="BN1739" i="10"/>
  <c r="BJ1739" i="10" s="1"/>
  <c r="BJ1738" i="10"/>
  <c r="BK1739" i="10"/>
  <c r="BO1738" i="10"/>
  <c r="BK1738" i="10" s="1"/>
  <c r="BQ1738" i="10"/>
  <c r="BM1738" i="10" s="1"/>
  <c r="BM1739" i="10"/>
  <c r="BL1739" i="10"/>
  <c r="BP1738" i="10"/>
  <c r="BL1738" i="10" s="1"/>
  <c r="BC1739" i="10"/>
  <c r="BG1738" i="10"/>
  <c r="BC1738" i="10" s="1"/>
  <c r="BE1739" i="10"/>
  <c r="BI1738" i="10"/>
  <c r="BE1738" i="10" s="1"/>
  <c r="BH1738" i="10"/>
  <c r="BD1738" i="10" s="1"/>
  <c r="BD1739" i="10"/>
  <c r="BB1738" i="10"/>
  <c r="BF1739" i="10"/>
  <c r="BB1739" i="10" s="1"/>
  <c r="AZ1738" i="10"/>
  <c r="BA1738" i="10"/>
  <c r="AZ1739" i="10"/>
  <c r="BA1739" i="10"/>
  <c r="AV1750" i="10"/>
  <c r="AW1751" i="10" s="1"/>
  <c r="AX1751" i="10"/>
  <c r="AU1750" i="10"/>
  <c r="AY1750" i="10" s="1"/>
  <c r="BB1744" i="10"/>
  <c r="BF1745" i="10"/>
  <c r="BB1745" i="10" s="1"/>
  <c r="T1776" i="10"/>
  <c r="R1776" i="10"/>
  <c r="AL1776" i="10" s="1"/>
  <c r="AV1776" i="10"/>
  <c r="AT1776" i="10"/>
  <c r="BE1745" i="10"/>
  <c r="BI1744" i="10"/>
  <c r="BE1744" i="10" s="1"/>
  <c r="S1765" i="10"/>
  <c r="U1765" i="10"/>
  <c r="BH1744" i="10"/>
  <c r="BD1744" i="10" s="1"/>
  <c r="BD1745" i="10"/>
  <c r="AP1772" i="10"/>
  <c r="BH1751" i="10"/>
  <c r="AX1750" i="10"/>
  <c r="BF1750" i="10"/>
  <c r="BG1751" i="10"/>
  <c r="BI1751" i="10"/>
  <c r="AU1751" i="10"/>
  <c r="AY1751" i="10" s="1"/>
  <c r="AL1748" i="10"/>
  <c r="AK1779" i="10" s="1"/>
  <c r="T1768" i="10"/>
  <c r="R1768" i="10"/>
  <c r="AP1776" i="10"/>
  <c r="AN1776" i="10"/>
  <c r="S1751" i="10"/>
  <c r="U1751" i="10"/>
  <c r="BO1744" i="10"/>
  <c r="BK1744" i="10" s="1"/>
  <c r="BK1745" i="10"/>
  <c r="U1774" i="10"/>
  <c r="Y1749" i="10"/>
  <c r="AT1748" i="10"/>
  <c r="AV1748" i="10"/>
  <c r="AU1776" i="10"/>
  <c r="AY1776" i="10" s="1"/>
  <c r="AX1777" i="10"/>
  <c r="AT1774" i="10"/>
  <c r="AV1774" i="10"/>
  <c r="Y1775" i="10"/>
  <c r="BJ1744" i="10"/>
  <c r="BN1745" i="10"/>
  <c r="BJ1745" i="10" s="1"/>
  <c r="AX1749" i="10"/>
  <c r="AU1748" i="10"/>
  <c r="AY1748" i="10" s="1"/>
  <c r="AN1763" i="10"/>
  <c r="BQ1744" i="10"/>
  <c r="BM1744" i="10" s="1"/>
  <c r="BM1745" i="10"/>
  <c r="AZ1745" i="10"/>
  <c r="BA1745" i="10"/>
  <c r="R1766" i="10"/>
  <c r="T1766" i="10"/>
  <c r="AU1763" i="10"/>
  <c r="AY1763" i="10" s="1"/>
  <c r="AX1762" i="10"/>
  <c r="BP1744" i="10"/>
  <c r="BL1744" i="10" s="1"/>
  <c r="BL1745" i="10"/>
  <c r="AX1754" i="10"/>
  <c r="AU1755" i="10"/>
  <c r="AY1755" i="10" s="1"/>
  <c r="AL1774" i="10"/>
  <c r="AW1763" i="10"/>
  <c r="AN1750" i="10"/>
  <c r="AP1750" i="10"/>
  <c r="BA1744" i="10"/>
  <c r="AZ1744" i="10"/>
  <c r="AN1777" i="10"/>
  <c r="AP1777" i="10"/>
  <c r="AN1748" i="10"/>
  <c r="AM1779" i="10" s="1"/>
  <c r="AP1748" i="10"/>
  <c r="AW1755" i="10"/>
  <c r="R1750" i="10"/>
  <c r="AL1750" i="10" s="1"/>
  <c r="T1750" i="10"/>
  <c r="BC1745" i="10"/>
  <c r="BG1744" i="10"/>
  <c r="BC1744" i="10" s="1"/>
  <c r="AP1755" i="10"/>
  <c r="AN1755" i="10"/>
  <c r="BD1735" i="10"/>
  <c r="BH1734" i="10"/>
  <c r="BD1734" i="10" s="1"/>
  <c r="BA1734" i="10"/>
  <c r="AZ1734" i="10"/>
  <c r="BE1735" i="10"/>
  <c r="BI1734" i="10"/>
  <c r="BE1734" i="10" s="1"/>
  <c r="BB1734" i="10"/>
  <c r="BF1735" i="10"/>
  <c r="BB1735" i="10" s="1"/>
  <c r="BC1735" i="10"/>
  <c r="BG1734" i="10"/>
  <c r="BC1734" i="10" s="1"/>
  <c r="BK1735" i="10"/>
  <c r="BO1734" i="10"/>
  <c r="BK1734" i="10" s="1"/>
  <c r="BA1735" i="10"/>
  <c r="AZ1735" i="10"/>
  <c r="BL1735" i="10"/>
  <c r="BP1734" i="10"/>
  <c r="BL1734" i="10" s="1"/>
  <c r="BQ1734" i="10"/>
  <c r="BM1734" i="10" s="1"/>
  <c r="BM1735" i="10"/>
  <c r="BJ1734" i="10"/>
  <c r="BN1735" i="10"/>
  <c r="BJ1735" i="10" s="1"/>
  <c r="BA1737" i="10"/>
  <c r="AZ1737" i="10"/>
  <c r="BH1736" i="10"/>
  <c r="BD1736" i="10" s="1"/>
  <c r="BD1737" i="10"/>
  <c r="BG1736" i="10"/>
  <c r="BC1736" i="10" s="1"/>
  <c r="BC1737" i="10"/>
  <c r="AZ1736" i="10"/>
  <c r="BA1736" i="10"/>
  <c r="BP1736" i="10"/>
  <c r="BL1736" i="10" s="1"/>
  <c r="BL1737" i="10"/>
  <c r="BB1736" i="10"/>
  <c r="BF1737" i="10"/>
  <c r="BB1737" i="10" s="1"/>
  <c r="BO1736" i="10"/>
  <c r="BK1736" i="10" s="1"/>
  <c r="BK1737" i="10"/>
  <c r="BI1736" i="10"/>
  <c r="BE1736" i="10" s="1"/>
  <c r="BE1737" i="10"/>
  <c r="BQ1736" i="10"/>
  <c r="BM1736" i="10" s="1"/>
  <c r="BM1737" i="10"/>
  <c r="BJ1736" i="10"/>
  <c r="BN1737" i="10"/>
  <c r="BJ1737" i="10" s="1"/>
  <c r="BI1722" i="10"/>
  <c r="BE1722" i="10" s="1"/>
  <c r="BE1723" i="10"/>
  <c r="BB1722" i="10"/>
  <c r="BF1723" i="10"/>
  <c r="BB1723" i="10" s="1"/>
  <c r="BG1722" i="10"/>
  <c r="BC1722" i="10" s="1"/>
  <c r="BC1723" i="10"/>
  <c r="BH1722" i="10"/>
  <c r="BD1722" i="10" s="1"/>
  <c r="BD1723" i="10"/>
  <c r="BA1722" i="10"/>
  <c r="AZ1722" i="10"/>
  <c r="AZ1723" i="10"/>
  <c r="BA1723" i="10"/>
  <c r="BN1723" i="10"/>
  <c r="BJ1723" i="10" s="1"/>
  <c r="BJ1722" i="10"/>
  <c r="BQ1722" i="10"/>
  <c r="BM1722" i="10" s="1"/>
  <c r="BM1723" i="10"/>
  <c r="BO1722" i="10"/>
  <c r="BK1722" i="10" s="1"/>
  <c r="BK1723" i="10"/>
  <c r="BP1722" i="10"/>
  <c r="BL1722" i="10" s="1"/>
  <c r="BL1723" i="10"/>
  <c r="AZ1730" i="10"/>
  <c r="BA1730" i="10"/>
  <c r="BC1731" i="10"/>
  <c r="BG1730" i="10"/>
  <c r="BC1730" i="10" s="1"/>
  <c r="BE1731" i="10"/>
  <c r="BI1730" i="10"/>
  <c r="BE1730" i="10" s="1"/>
  <c r="BA1731" i="10"/>
  <c r="AZ1731" i="10"/>
  <c r="BD1731" i="10"/>
  <c r="BH1730" i="10"/>
  <c r="BD1730" i="10" s="1"/>
  <c r="BK1731" i="10"/>
  <c r="BO1730" i="10"/>
  <c r="BK1730" i="10" s="1"/>
  <c r="BN1731" i="10"/>
  <c r="BJ1731" i="10" s="1"/>
  <c r="BJ1730" i="10"/>
  <c r="BP1730" i="10"/>
  <c r="BL1730" i="10" s="1"/>
  <c r="BL1731" i="10"/>
  <c r="BQ1730" i="10"/>
  <c r="BM1730" i="10" s="1"/>
  <c r="BM1731" i="10"/>
  <c r="BB1730" i="10"/>
  <c r="BF1731" i="10"/>
  <c r="BB1731" i="10" s="1"/>
  <c r="BC1741" i="10"/>
  <c r="BG1740" i="10"/>
  <c r="BC1740" i="10" s="1"/>
  <c r="BA1740" i="10"/>
  <c r="AZ1740" i="10"/>
  <c r="BB1740" i="10"/>
  <c r="BF1741" i="10"/>
  <c r="BB1741" i="10" s="1"/>
  <c r="BI1740" i="10"/>
  <c r="BE1740" i="10" s="1"/>
  <c r="BE1741" i="10"/>
  <c r="BA1741" i="10"/>
  <c r="AZ1741" i="10"/>
  <c r="BL1741" i="10"/>
  <c r="BP1740" i="10"/>
  <c r="BL1740" i="10" s="1"/>
  <c r="BH1740" i="10"/>
  <c r="BD1740" i="10" s="1"/>
  <c r="BD1741" i="10"/>
  <c r="BN1741" i="10"/>
  <c r="BJ1741" i="10" s="1"/>
  <c r="BJ1740" i="10"/>
  <c r="BK1741" i="10"/>
  <c r="BO1740" i="10"/>
  <c r="BK1740" i="10" s="1"/>
  <c r="BQ1740" i="10"/>
  <c r="BM1740" i="10" s="1"/>
  <c r="BM1741" i="10"/>
  <c r="AU1714" i="10"/>
  <c r="AU1716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X1778" i="10" l="1"/>
  <c r="AQ1779" i="10"/>
  <c r="AN1779" i="10"/>
  <c r="Y1778" i="10"/>
  <c r="AV1779" i="10"/>
  <c r="AW1778" i="10" s="1"/>
  <c r="AT1779" i="10"/>
  <c r="AL1779" i="10"/>
  <c r="AU1774" i="10"/>
  <c r="AY1774" i="10" s="1"/>
  <c r="BO1751" i="10"/>
  <c r="BK1751" i="10" s="1"/>
  <c r="BP1751" i="10"/>
  <c r="BL1751" i="10" s="1"/>
  <c r="BQ1751" i="10"/>
  <c r="BQ1750" i="10" s="1"/>
  <c r="BM1750" i="10" s="1"/>
  <c r="BN1750" i="10"/>
  <c r="BJ1750" i="10" s="1"/>
  <c r="S1775" i="10"/>
  <c r="U1775" i="10"/>
  <c r="AU1777" i="10"/>
  <c r="AY1777" i="10" s="1"/>
  <c r="AZ1777" i="10" s="1"/>
  <c r="BI1777" i="10"/>
  <c r="BG1777" i="10"/>
  <c r="BF1776" i="10"/>
  <c r="AX1776" i="10"/>
  <c r="BH1777" i="10"/>
  <c r="BO1775" i="10"/>
  <c r="BQ1775" i="10"/>
  <c r="BN1774" i="10"/>
  <c r="AW1775" i="10"/>
  <c r="BP1775" i="10"/>
  <c r="BO1777" i="10"/>
  <c r="BQ1777" i="10"/>
  <c r="AW1777" i="10"/>
  <c r="BP1777" i="10"/>
  <c r="BN1776" i="10"/>
  <c r="BF1774" i="10"/>
  <c r="BG1775" i="10"/>
  <c r="BH1775" i="10"/>
  <c r="AX1774" i="10"/>
  <c r="AU1775" i="10"/>
  <c r="AY1775" i="10" s="1"/>
  <c r="BA1775" i="10" s="1"/>
  <c r="BI1775" i="10"/>
  <c r="AP1751" i="10"/>
  <c r="AN1751" i="10"/>
  <c r="AP1774" i="10"/>
  <c r="AN1774" i="10"/>
  <c r="BE1751" i="10"/>
  <c r="BI1750" i="10"/>
  <c r="BE1750" i="10" s="1"/>
  <c r="BN1748" i="10"/>
  <c r="BP1749" i="10"/>
  <c r="BQ1749" i="10"/>
  <c r="AW1749" i="10"/>
  <c r="BO1749" i="10"/>
  <c r="BC1751" i="10"/>
  <c r="BG1750" i="10"/>
  <c r="BC1750" i="10" s="1"/>
  <c r="BH1749" i="10"/>
  <c r="BF1748" i="10"/>
  <c r="AX1748" i="10"/>
  <c r="BG1749" i="10"/>
  <c r="BI1749" i="10"/>
  <c r="AU1749" i="10"/>
  <c r="AY1749" i="10" s="1"/>
  <c r="AZ1749" i="10" s="1"/>
  <c r="BB1750" i="10"/>
  <c r="BF1751" i="10"/>
  <c r="BB1751" i="10" s="1"/>
  <c r="U1749" i="10"/>
  <c r="S1749" i="10"/>
  <c r="BA1750" i="10"/>
  <c r="AZ1750" i="10"/>
  <c r="BD1751" i="10"/>
  <c r="BH1750" i="10"/>
  <c r="BD1750" i="10" s="1"/>
  <c r="AZ1751" i="10"/>
  <c r="BA1751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BA1777" i="10" l="1"/>
  <c r="AU1778" i="10"/>
  <c r="AY1778" i="10" s="1"/>
  <c r="AX1779" i="10"/>
  <c r="S1778" i="10"/>
  <c r="U1778" i="10"/>
  <c r="T1778" i="10"/>
  <c r="AT1778" i="10"/>
  <c r="R1778" i="10"/>
  <c r="AL1778" i="10" s="1"/>
  <c r="AV1778" i="10"/>
  <c r="BO1750" i="10"/>
  <c r="BK1750" i="10" s="1"/>
  <c r="BP1750" i="10"/>
  <c r="BL1750" i="10" s="1"/>
  <c r="BM1751" i="10"/>
  <c r="BN1751" i="10"/>
  <c r="BJ1751" i="10" s="1"/>
  <c r="BA1749" i="10"/>
  <c r="BD1775" i="10"/>
  <c r="BH1774" i="10"/>
  <c r="BD1774" i="10" s="1"/>
  <c r="AZ1775" i="10"/>
  <c r="AZ1774" i="10"/>
  <c r="BA1774" i="10"/>
  <c r="BC1775" i="10"/>
  <c r="BG1774" i="10"/>
  <c r="BC1774" i="10" s="1"/>
  <c r="BK1777" i="10"/>
  <c r="BO1776" i="10"/>
  <c r="BK1776" i="10" s="1"/>
  <c r="BP1774" i="10"/>
  <c r="BL1774" i="10" s="1"/>
  <c r="BL1775" i="10"/>
  <c r="BB1774" i="10"/>
  <c r="BF1775" i="10"/>
  <c r="BB1775" i="10" s="1"/>
  <c r="AP1749" i="10"/>
  <c r="AN1749" i="10"/>
  <c r="BO1748" i="10"/>
  <c r="BK1748" i="10" s="1"/>
  <c r="BK1749" i="10"/>
  <c r="AP1775" i="10"/>
  <c r="AN1775" i="10"/>
  <c r="BH1748" i="10"/>
  <c r="BD1748" i="10" s="1"/>
  <c r="BD1749" i="10"/>
  <c r="BJ1774" i="10"/>
  <c r="BN1775" i="10"/>
  <c r="BJ1775" i="10" s="1"/>
  <c r="BD1777" i="10"/>
  <c r="BH1776" i="10"/>
  <c r="BD1776" i="10" s="1"/>
  <c r="BQ1776" i="10"/>
  <c r="BM1776" i="10" s="1"/>
  <c r="BM1777" i="10"/>
  <c r="BQ1748" i="10"/>
  <c r="BM1748" i="10" s="1"/>
  <c r="BM1749" i="10"/>
  <c r="BQ1774" i="10"/>
  <c r="BM1774" i="10" s="1"/>
  <c r="BM1775" i="10"/>
  <c r="BA1776" i="10"/>
  <c r="AZ1776" i="10"/>
  <c r="BE1749" i="10"/>
  <c r="BI1748" i="10"/>
  <c r="BE1748" i="10" s="1"/>
  <c r="BP1748" i="10"/>
  <c r="BL1748" i="10" s="1"/>
  <c r="BL1749" i="10"/>
  <c r="BO1774" i="10"/>
  <c r="BK1774" i="10" s="1"/>
  <c r="BK1775" i="10"/>
  <c r="BF1777" i="10"/>
  <c r="BB1777" i="10" s="1"/>
  <c r="BB1776" i="10"/>
  <c r="BG1748" i="10"/>
  <c r="BC1748" i="10" s="1"/>
  <c r="BC1749" i="10"/>
  <c r="BJ1748" i="10"/>
  <c r="BN1749" i="10"/>
  <c r="BJ1749" i="10" s="1"/>
  <c r="BJ1776" i="10"/>
  <c r="BN1777" i="10"/>
  <c r="BJ1777" i="10" s="1"/>
  <c r="BC1777" i="10"/>
  <c r="BG1776" i="10"/>
  <c r="BC1776" i="10" s="1"/>
  <c r="BL1777" i="10"/>
  <c r="BP1776" i="10"/>
  <c r="BL1776" i="10" s="1"/>
  <c r="BI1776" i="10"/>
  <c r="BE1776" i="10" s="1"/>
  <c r="BE1777" i="10"/>
  <c r="BA1748" i="10"/>
  <c r="AZ1748" i="10"/>
  <c r="BB1748" i="10"/>
  <c r="BF1749" i="10"/>
  <c r="BB1749" i="10" s="1"/>
  <c r="BE1775" i="10"/>
  <c r="BI1774" i="10"/>
  <c r="BE1774" i="10" s="1"/>
  <c r="H54" i="14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BI1779" i="10" l="1"/>
  <c r="AU1779" i="10"/>
  <c r="AY1779" i="10" s="1"/>
  <c r="BG1779" i="10"/>
  <c r="BH1779" i="10"/>
  <c r="BF1778" i="10"/>
  <c r="AX1778" i="10"/>
  <c r="AN1778" i="10"/>
  <c r="AZ1779" i="10"/>
  <c r="BA1779" i="10"/>
  <c r="BO1779" i="10"/>
  <c r="AW1779" i="10"/>
  <c r="BQ1779" i="10"/>
  <c r="BN1778" i="10"/>
  <c r="BP1779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BQ1778" i="10" l="1"/>
  <c r="BM1778" i="10" s="1"/>
  <c r="BM1779" i="10"/>
  <c r="BO1778" i="10"/>
  <c r="BK1778" i="10" s="1"/>
  <c r="BK1779" i="10"/>
  <c r="AZ1778" i="10"/>
  <c r="BA1778" i="10"/>
  <c r="BF1779" i="10"/>
  <c r="BB1779" i="10" s="1"/>
  <c r="BB1778" i="10"/>
  <c r="BN1779" i="10"/>
  <c r="BJ1779" i="10" s="1"/>
  <c r="BJ1778" i="10"/>
  <c r="BD1779" i="10"/>
  <c r="BH1778" i="10"/>
  <c r="BD1778" i="10" s="1"/>
  <c r="BL1779" i="10"/>
  <c r="BP1778" i="10"/>
  <c r="BL1778" i="10" s="1"/>
  <c r="BG1778" i="10"/>
  <c r="BC1778" i="10" s="1"/>
  <c r="BC1779" i="10"/>
  <c r="BE1779" i="10"/>
  <c r="BI1778" i="10"/>
  <c r="BE1778" i="10" s="1"/>
  <c r="H35" i="3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11" i="10"/>
  <c r="N1711" i="10" s="1"/>
  <c r="A1712" i="10"/>
  <c r="N1712" i="10" s="1"/>
  <c r="A1713" i="10"/>
  <c r="N1713" i="10" s="1"/>
  <c r="A1714" i="10"/>
  <c r="N1714" i="10" s="1"/>
  <c r="A1715" i="10"/>
  <c r="N1715" i="10" s="1"/>
  <c r="A1716" i="10"/>
  <c r="N1716" i="10" s="1"/>
  <c r="A1717" i="10"/>
  <c r="N1717" i="10" s="1"/>
  <c r="A1718" i="10"/>
  <c r="N1718" i="10" s="1"/>
  <c r="A1719" i="10"/>
  <c r="N1719" i="10" s="1"/>
  <c r="A1720" i="10"/>
  <c r="N1720" i="10" s="1"/>
  <c r="A1721" i="10"/>
  <c r="N1721" i="10" s="1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O1712" i="10" l="1"/>
  <c r="S1712" i="10" s="1"/>
  <c r="P1713" i="10"/>
  <c r="O1711" i="10"/>
  <c r="Q1711" i="10"/>
  <c r="O1720" i="10"/>
  <c r="S1720" i="10" s="1"/>
  <c r="AP1720" i="10" s="1"/>
  <c r="P1721" i="10"/>
  <c r="Q1720" i="10" s="1"/>
  <c r="U1720" i="10" s="1"/>
  <c r="P1720" i="10"/>
  <c r="O1721" i="10"/>
  <c r="R1720" i="10"/>
  <c r="P1719" i="10"/>
  <c r="O1718" i="10"/>
  <c r="S1718" i="10" s="1"/>
  <c r="P1718" i="10"/>
  <c r="O1719" i="10"/>
  <c r="R1718" i="10"/>
  <c r="O1717" i="10"/>
  <c r="S1717" i="10" s="1"/>
  <c r="P1716" i="10"/>
  <c r="Q1717" i="10" s="1"/>
  <c r="U1717" i="10" s="1"/>
  <c r="P1715" i="10"/>
  <c r="O1714" i="10"/>
  <c r="R1715" i="10"/>
  <c r="AL1715" i="10" s="1"/>
  <c r="AK1743" i="10" s="1"/>
  <c r="AX1715" i="10"/>
  <c r="O1715" i="10"/>
  <c r="P1714" i="10"/>
  <c r="R1714" i="10"/>
  <c r="O1713" i="10"/>
  <c r="P1712" i="10"/>
  <c r="R1712" i="10"/>
  <c r="P1717" i="10"/>
  <c r="O1716" i="10"/>
  <c r="R1717" i="10"/>
  <c r="AX1717" i="10"/>
  <c r="P1711" i="10"/>
  <c r="B5" i="16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Y1742" i="10" l="1"/>
  <c r="S1716" i="10"/>
  <c r="AM1747" i="10" s="1"/>
  <c r="AY1716" i="10"/>
  <c r="Q1716" i="10"/>
  <c r="U1716" i="10" s="1"/>
  <c r="T1717" i="10"/>
  <c r="AK1742" i="10" s="1"/>
  <c r="Y1743" i="10" s="1"/>
  <c r="Q1713" i="10"/>
  <c r="T1712" i="10"/>
  <c r="Q1715" i="10"/>
  <c r="T1714" i="10"/>
  <c r="AM1712" i="10"/>
  <c r="AK1712" i="10"/>
  <c r="AL1712" i="10" s="1"/>
  <c r="AK1727" i="10" s="1"/>
  <c r="S1714" i="10"/>
  <c r="AN1714" i="10" s="1"/>
  <c r="AM1724" i="10" s="1"/>
  <c r="AY1714" i="10"/>
  <c r="Q1714" i="10"/>
  <c r="U1714" i="10" s="1"/>
  <c r="T1715" i="10"/>
  <c r="Q1719" i="10"/>
  <c r="T1718" i="10"/>
  <c r="Q1718" i="10"/>
  <c r="U1718" i="10" s="1"/>
  <c r="Q1721" i="10"/>
  <c r="T1720" i="10"/>
  <c r="AM1718" i="10"/>
  <c r="Q1712" i="10"/>
  <c r="U1712" i="10" s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S1742" i="10" l="1"/>
  <c r="U1742" i="10"/>
  <c r="X1746" i="10"/>
  <c r="AQ1747" i="10"/>
  <c r="U1743" i="10"/>
  <c r="S1743" i="10"/>
  <c r="X1725" i="10"/>
  <c r="AQ1724" i="10"/>
  <c r="AN1724" i="10"/>
  <c r="AM1752" i="10" s="1"/>
  <c r="Y1726" i="10"/>
  <c r="AV1727" i="10"/>
  <c r="AW1726" i="10" s="1"/>
  <c r="AT1727" i="10"/>
  <c r="AL1727" i="10"/>
  <c r="AK1759" i="10" s="1"/>
  <c r="AT1712" i="10"/>
  <c r="AU1713" i="10" s="1"/>
  <c r="AY1713" i="10" s="1"/>
  <c r="Y1713" i="10"/>
  <c r="U1713" i="10" s="1"/>
  <c r="AV1712" i="10"/>
  <c r="AW1713" i="10" s="1"/>
  <c r="AM1728" i="10"/>
  <c r="X1719" i="10"/>
  <c r="AQ1718" i="10"/>
  <c r="AN1712" i="10"/>
  <c r="AM1727" i="10" s="1"/>
  <c r="X1713" i="10"/>
  <c r="AQ1712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X1753" i="10" l="1"/>
  <c r="AQ1752" i="10"/>
  <c r="AN1752" i="10"/>
  <c r="Y1758" i="10"/>
  <c r="R1746" i="10"/>
  <c r="T1746" i="10"/>
  <c r="S1713" i="10"/>
  <c r="AN1713" i="10" s="1"/>
  <c r="AM1746" i="10" s="1"/>
  <c r="AX1712" i="10"/>
  <c r="AQ1728" i="10"/>
  <c r="X1729" i="10"/>
  <c r="AN1728" i="10"/>
  <c r="AM1760" i="10" s="1"/>
  <c r="AX1727" i="10"/>
  <c r="AU1726" i="10"/>
  <c r="AY1726" i="10" s="1"/>
  <c r="S1726" i="10"/>
  <c r="U1726" i="10"/>
  <c r="X1726" i="10"/>
  <c r="AQ1727" i="10"/>
  <c r="T1725" i="10"/>
  <c r="AV1725" i="10"/>
  <c r="AW1724" i="10" s="1"/>
  <c r="R1725" i="10"/>
  <c r="AT1725" i="10"/>
  <c r="R1719" i="10"/>
  <c r="T1719" i="10"/>
  <c r="R1713" i="10"/>
  <c r="T1713" i="10"/>
  <c r="AT1713" i="10"/>
  <c r="AV1713" i="10"/>
  <c r="AW1712" i="10" s="1"/>
  <c r="AV1719" i="10"/>
  <c r="AW1718" i="10" s="1"/>
  <c r="AT1719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S1758" i="10" l="1"/>
  <c r="U1758" i="10"/>
  <c r="X1761" i="10"/>
  <c r="AQ1760" i="10"/>
  <c r="AN1760" i="10"/>
  <c r="R1753" i="10"/>
  <c r="AL1753" i="10" s="1"/>
  <c r="T1753" i="10"/>
  <c r="AV1753" i="10"/>
  <c r="AW1752" i="10" s="1"/>
  <c r="AT1753" i="10"/>
  <c r="AL1725" i="10"/>
  <c r="AK1765" i="10" s="1"/>
  <c r="AL1719" i="10"/>
  <c r="AK1763" i="10" s="1"/>
  <c r="AL1713" i="10"/>
  <c r="AK1746" i="10" s="1"/>
  <c r="AV1746" i="10" s="1"/>
  <c r="X1747" i="10"/>
  <c r="AQ1746" i="10"/>
  <c r="AX1725" i="10"/>
  <c r="AU1724" i="10"/>
  <c r="AY1724" i="10" s="1"/>
  <c r="AT1726" i="10"/>
  <c r="AV1726" i="10"/>
  <c r="R1726" i="10"/>
  <c r="T1726" i="10"/>
  <c r="AN1726" i="10"/>
  <c r="AM1754" i="10" s="1"/>
  <c r="AP1726" i="10"/>
  <c r="AO1754" i="10" s="1"/>
  <c r="AP1754" i="10" s="1"/>
  <c r="AT1729" i="10"/>
  <c r="AV1729" i="10"/>
  <c r="AW1728" i="10" s="1"/>
  <c r="R1729" i="10"/>
  <c r="T1729" i="10"/>
  <c r="BP1713" i="10"/>
  <c r="BP1712" i="10" s="1"/>
  <c r="BL1712" i="10" s="1"/>
  <c r="BQ1713" i="10"/>
  <c r="BQ1712" i="10" s="1"/>
  <c r="BM1712" i="10" s="1"/>
  <c r="BN1712" i="10"/>
  <c r="BN1713" i="10" s="1"/>
  <c r="BJ1713" i="10" s="1"/>
  <c r="BO1713" i="10"/>
  <c r="BO1712" i="10" s="1"/>
  <c r="BK1712" i="10" s="1"/>
  <c r="BI1713" i="10"/>
  <c r="BH1713" i="10"/>
  <c r="BG1713" i="10"/>
  <c r="BF1712" i="10"/>
  <c r="AU1718" i="10"/>
  <c r="AY1718" i="10" s="1"/>
  <c r="AX1719" i="10"/>
  <c r="AU1712" i="10"/>
  <c r="AY1712" i="10" s="1"/>
  <c r="AX1713" i="10"/>
  <c r="R5" i="16" a="1"/>
  <c r="R5" i="16" s="1"/>
  <c r="Y1762" i="10" l="1"/>
  <c r="AT1763" i="10"/>
  <c r="AV1763" i="10"/>
  <c r="AL1763" i="10"/>
  <c r="Y1764" i="10"/>
  <c r="AT1765" i="10"/>
  <c r="AV1765" i="10"/>
  <c r="AW1764" i="10" s="1"/>
  <c r="AL1765" i="10"/>
  <c r="AX1753" i="10"/>
  <c r="AU1752" i="10"/>
  <c r="AY1752" i="10" s="1"/>
  <c r="X1755" i="10"/>
  <c r="AQ1754" i="10"/>
  <c r="AN1754" i="10"/>
  <c r="R1761" i="10"/>
  <c r="AL1761" i="10" s="1"/>
  <c r="AV1761" i="10"/>
  <c r="AW1760" i="10" s="1"/>
  <c r="AT1761" i="10"/>
  <c r="T1761" i="10"/>
  <c r="AL1729" i="10"/>
  <c r="AK1768" i="10" s="1"/>
  <c r="Y1747" i="10"/>
  <c r="U1747" i="10" s="1"/>
  <c r="AT1746" i="10"/>
  <c r="AU1747" i="10" s="1"/>
  <c r="AY1747" i="10" s="1"/>
  <c r="AL1746" i="10"/>
  <c r="AK1757" i="10" s="1"/>
  <c r="AW1747" i="10"/>
  <c r="R1747" i="10"/>
  <c r="T1747" i="10"/>
  <c r="AU1728" i="10"/>
  <c r="AY1728" i="10" s="1"/>
  <c r="AX1729" i="10"/>
  <c r="BO1727" i="10"/>
  <c r="AW1727" i="10"/>
  <c r="BN1726" i="10"/>
  <c r="BP1727" i="10"/>
  <c r="BQ1727" i="10"/>
  <c r="BH1727" i="10"/>
  <c r="AX1726" i="10"/>
  <c r="BI1727" i="10"/>
  <c r="BF1726" i="10"/>
  <c r="BG1727" i="10"/>
  <c r="AU1727" i="10"/>
  <c r="AY1727" i="10" s="1"/>
  <c r="BM1713" i="10"/>
  <c r="BJ1712" i="10"/>
  <c r="BL1713" i="10"/>
  <c r="BK1713" i="10"/>
  <c r="BD1713" i="10"/>
  <c r="BH1712" i="10"/>
  <c r="BD1712" i="10" s="1"/>
  <c r="BI1712" i="10"/>
  <c r="BE1712" i="10" s="1"/>
  <c r="BE1713" i="10"/>
  <c r="AZ1712" i="10"/>
  <c r="BA1712" i="10"/>
  <c r="BF1713" i="10"/>
  <c r="BB1713" i="10" s="1"/>
  <c r="BB1712" i="10"/>
  <c r="BG1712" i="10"/>
  <c r="BC1712" i="10" s="1"/>
  <c r="BC1713" i="10"/>
  <c r="AZ1713" i="10"/>
  <c r="BA1713" i="10"/>
  <c r="D58" i="16"/>
  <c r="AW1762" i="10" l="1"/>
  <c r="BP1763" i="10"/>
  <c r="BN1762" i="10"/>
  <c r="BO1763" i="10"/>
  <c r="BQ1763" i="10"/>
  <c r="BH1763" i="10"/>
  <c r="BG1763" i="10"/>
  <c r="AU1762" i="10"/>
  <c r="AY1762" i="10" s="1"/>
  <c r="BI1763" i="10"/>
  <c r="BF1762" i="10"/>
  <c r="AX1763" i="10"/>
  <c r="U1762" i="10"/>
  <c r="S1762" i="10"/>
  <c r="AX1761" i="10"/>
  <c r="AU1760" i="10"/>
  <c r="AY1760" i="10" s="1"/>
  <c r="Y1756" i="10"/>
  <c r="R1755" i="10"/>
  <c r="AL1755" i="10" s="1"/>
  <c r="T1755" i="10"/>
  <c r="AV1755" i="10"/>
  <c r="AT1755" i="10"/>
  <c r="AT1768" i="10"/>
  <c r="AV1768" i="10"/>
  <c r="Y1769" i="10"/>
  <c r="AL1768" i="10"/>
  <c r="AX1765" i="10"/>
  <c r="AU1764" i="10"/>
  <c r="AY1764" i="10" s="1"/>
  <c r="S1764" i="10"/>
  <c r="U1764" i="10"/>
  <c r="AX1746" i="10"/>
  <c r="S1747" i="10"/>
  <c r="AN1747" i="10" s="1"/>
  <c r="AM1756" i="10" s="1"/>
  <c r="AZ1727" i="10"/>
  <c r="BA1727" i="10"/>
  <c r="BG1726" i="10"/>
  <c r="BC1726" i="10" s="1"/>
  <c r="BC1727" i="10"/>
  <c r="BF1727" i="10"/>
  <c r="BB1727" i="10" s="1"/>
  <c r="BB1726" i="10"/>
  <c r="BE1727" i="10"/>
  <c r="BI1726" i="10"/>
  <c r="BE1726" i="10" s="1"/>
  <c r="AZ1726" i="10"/>
  <c r="BA1726" i="10"/>
  <c r="BD1727" i="10"/>
  <c r="BH1726" i="10"/>
  <c r="BD1726" i="10" s="1"/>
  <c r="BQ1726" i="10"/>
  <c r="BM1726" i="10" s="1"/>
  <c r="BM1727" i="10"/>
  <c r="BL1727" i="10"/>
  <c r="BP1726" i="10"/>
  <c r="BL1726" i="10" s="1"/>
  <c r="BN1727" i="10"/>
  <c r="BJ1727" i="10" s="1"/>
  <c r="BJ1726" i="10"/>
  <c r="BK1727" i="10"/>
  <c r="BO1726" i="10"/>
  <c r="BK1726" i="10" s="1"/>
  <c r="G58" i="16"/>
  <c r="A58" i="16"/>
  <c r="D60" i="16"/>
  <c r="BI1762" i="10" l="1"/>
  <c r="BE1762" i="10" s="1"/>
  <c r="BE1763" i="10"/>
  <c r="BF1763" i="10"/>
  <c r="BB1763" i="10" s="1"/>
  <c r="BB1762" i="10"/>
  <c r="BA1762" i="10"/>
  <c r="AZ1762" i="10"/>
  <c r="BG1762" i="10"/>
  <c r="BC1762" i="10" s="1"/>
  <c r="BC1763" i="10"/>
  <c r="BH1762" i="10"/>
  <c r="BD1762" i="10" s="1"/>
  <c r="BD1763" i="10"/>
  <c r="BM1763" i="10"/>
  <c r="BQ1762" i="10"/>
  <c r="BM1762" i="10" s="1"/>
  <c r="BK1763" i="10"/>
  <c r="BO1762" i="10"/>
  <c r="BK1762" i="10" s="1"/>
  <c r="BJ1762" i="10"/>
  <c r="BN1763" i="10"/>
  <c r="BJ1763" i="10" s="1"/>
  <c r="BP1762" i="10"/>
  <c r="BL1762" i="10" s="1"/>
  <c r="BL1763" i="10"/>
  <c r="AZ1763" i="10"/>
  <c r="BA1763" i="10"/>
  <c r="AP1762" i="10"/>
  <c r="AN1762" i="10"/>
  <c r="AX1768" i="10"/>
  <c r="AU1769" i="10"/>
  <c r="AY1769" i="10" s="1"/>
  <c r="AP1764" i="10"/>
  <c r="AN1764" i="10"/>
  <c r="X1757" i="10"/>
  <c r="AQ1756" i="10"/>
  <c r="AX1755" i="10"/>
  <c r="AU1754" i="10"/>
  <c r="AY1754" i="10" s="1"/>
  <c r="BG1755" i="10"/>
  <c r="BH1755" i="10"/>
  <c r="BF1754" i="10"/>
  <c r="BI1755" i="10"/>
  <c r="AW1754" i="10"/>
  <c r="BP1755" i="10"/>
  <c r="BN1754" i="10"/>
  <c r="BO1755" i="10"/>
  <c r="BQ1755" i="10"/>
  <c r="S1756" i="10"/>
  <c r="U1756" i="10"/>
  <c r="S1769" i="10"/>
  <c r="U1769" i="10"/>
  <c r="AW1769" i="10"/>
  <c r="X1711" i="10"/>
  <c r="A60" i="16"/>
  <c r="G60" i="16"/>
  <c r="AN1769" i="10" l="1"/>
  <c r="AP1769" i="10"/>
  <c r="AN1756" i="10"/>
  <c r="AZ1754" i="10"/>
  <c r="BA1754" i="10"/>
  <c r="AZ1755" i="10"/>
  <c r="BA1755" i="10"/>
  <c r="R1757" i="10"/>
  <c r="AL1757" i="10" s="1"/>
  <c r="T1757" i="10"/>
  <c r="AV1757" i="10"/>
  <c r="AW1756" i="10" s="1"/>
  <c r="AT1757" i="10"/>
  <c r="BK1755" i="10"/>
  <c r="BO1754" i="10"/>
  <c r="BK1754" i="10" s="1"/>
  <c r="BJ1754" i="10"/>
  <c r="BN1755" i="10"/>
  <c r="BJ1755" i="10" s="1"/>
  <c r="BQ1754" i="10"/>
  <c r="BM1754" i="10" s="1"/>
  <c r="BM1755" i="10"/>
  <c r="BP1754" i="10"/>
  <c r="BL1754" i="10" s="1"/>
  <c r="BL1755" i="10"/>
  <c r="BE1755" i="10"/>
  <c r="BI1754" i="10"/>
  <c r="BE1754" i="10" s="1"/>
  <c r="BF1755" i="10"/>
  <c r="BB1755" i="10" s="1"/>
  <c r="BB1754" i="10"/>
  <c r="BD1755" i="10"/>
  <c r="BH1754" i="10"/>
  <c r="BD1754" i="10" s="1"/>
  <c r="BG1754" i="10"/>
  <c r="BC1754" i="10" s="1"/>
  <c r="BC1755" i="10"/>
  <c r="R1711" i="10"/>
  <c r="T1711" i="10"/>
  <c r="D57" i="16"/>
  <c r="AX1757" i="10" l="1"/>
  <c r="AU1756" i="10"/>
  <c r="AY1756" i="10" s="1"/>
  <c r="D59" i="16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AM1717" i="10" l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716" i="10" l="1"/>
  <c r="AQ1717" i="10"/>
  <c r="AM1742" i="10"/>
  <c r="AO1712" i="10"/>
  <c r="AP1712" i="10" s="1"/>
  <c r="AO1713" i="10"/>
  <c r="AP1713" i="10" s="1"/>
  <c r="AO1746" i="10" l="1"/>
  <c r="AO1757" i="10"/>
  <c r="X1743" i="10"/>
  <c r="AQ1742" i="10"/>
  <c r="AM1758" i="10"/>
  <c r="AT1716" i="10"/>
  <c r="R1716" i="10"/>
  <c r="T1716" i="10"/>
  <c r="AV1716" i="10"/>
  <c r="X1759" i="10" l="1"/>
  <c r="AQ1758" i="10"/>
  <c r="AN1758" i="10"/>
  <c r="AK1747" i="10"/>
  <c r="Y1746" i="10" s="1"/>
  <c r="R1743" i="10"/>
  <c r="T1743" i="10"/>
  <c r="AV1743" i="10"/>
  <c r="AW1742" i="10" s="1"/>
  <c r="AT1743" i="10"/>
  <c r="AW1717" i="10"/>
  <c r="BN1716" i="10"/>
  <c r="BO1717" i="10"/>
  <c r="BP1717" i="10"/>
  <c r="BQ1717" i="10"/>
  <c r="BF1716" i="10"/>
  <c r="AU1717" i="10"/>
  <c r="AY1717" i="10" s="1"/>
  <c r="BG1717" i="10"/>
  <c r="BI1717" i="10"/>
  <c r="AX1716" i="10"/>
  <c r="BH1717" i="10"/>
  <c r="D39" i="16"/>
  <c r="G39" i="16" s="1"/>
  <c r="AO1716" i="10"/>
  <c r="AP1716" i="10" s="1"/>
  <c r="AO1747" i="10" l="1"/>
  <c r="AP1747" i="10" s="1"/>
  <c r="AO1756" i="10"/>
  <c r="AP1756" i="10" s="1"/>
  <c r="R1759" i="10"/>
  <c r="AL1759" i="10" s="1"/>
  <c r="T1759" i="10"/>
  <c r="AV1759" i="10"/>
  <c r="AW1758" i="10" s="1"/>
  <c r="AT1759" i="10"/>
  <c r="AL1747" i="10"/>
  <c r="AK1756" i="10" s="1"/>
  <c r="AT1747" i="10"/>
  <c r="BG1747" i="10" s="1"/>
  <c r="AV1747" i="10"/>
  <c r="BP1747" i="10" s="1"/>
  <c r="AX1743" i="10"/>
  <c r="AU1742" i="10"/>
  <c r="AY1742" i="10" s="1"/>
  <c r="S1746" i="10"/>
  <c r="U1746" i="10"/>
  <c r="BA1716" i="10"/>
  <c r="AZ1716" i="10"/>
  <c r="BB1716" i="10"/>
  <c r="BF1717" i="10"/>
  <c r="BB1717" i="10" s="1"/>
  <c r="BE1717" i="10"/>
  <c r="BI1716" i="10"/>
  <c r="BE1716" i="10" s="1"/>
  <c r="BQ1716" i="10"/>
  <c r="BM1716" i="10" s="1"/>
  <c r="BM1717" i="10"/>
  <c r="BL1717" i="10"/>
  <c r="BP1716" i="10"/>
  <c r="BL1716" i="10" s="1"/>
  <c r="BO1716" i="10"/>
  <c r="BK1716" i="10" s="1"/>
  <c r="BK1717" i="10"/>
  <c r="BH1716" i="10"/>
  <c r="BD1716" i="10" s="1"/>
  <c r="BD1717" i="10"/>
  <c r="BG1716" i="10"/>
  <c r="BC1716" i="10" s="1"/>
  <c r="BC1717" i="10"/>
  <c r="AZ1717" i="10"/>
  <c r="BA1717" i="10"/>
  <c r="BN1717" i="10"/>
  <c r="BJ1717" i="10" s="1"/>
  <c r="BJ1716" i="10"/>
  <c r="Y1711" i="10"/>
  <c r="A39" i="16"/>
  <c r="O39" i="16"/>
  <c r="N39" i="16"/>
  <c r="M39" i="16"/>
  <c r="L39" i="16"/>
  <c r="BH1747" i="10" l="1"/>
  <c r="BD1747" i="10" s="1"/>
  <c r="AX1747" i="10"/>
  <c r="AU1746" i="10"/>
  <c r="AY1746" i="10" s="1"/>
  <c r="AW1746" i="10"/>
  <c r="AX1759" i="10"/>
  <c r="AU1758" i="10"/>
  <c r="AY1758" i="10" s="1"/>
  <c r="BI1747" i="10"/>
  <c r="BE1747" i="10" s="1"/>
  <c r="Y1757" i="10"/>
  <c r="BF1746" i="10"/>
  <c r="BF1747" i="10" s="1"/>
  <c r="BB1747" i="10" s="1"/>
  <c r="BQ1747" i="10"/>
  <c r="BQ1746" i="10" s="1"/>
  <c r="BM1746" i="10" s="1"/>
  <c r="BN1746" i="10"/>
  <c r="BN1747" i="10" s="1"/>
  <c r="BJ1747" i="10" s="1"/>
  <c r="BO1747" i="10"/>
  <c r="BK1747" i="10" s="1"/>
  <c r="BG1746" i="10"/>
  <c r="BC1746" i="10" s="1"/>
  <c r="BC1747" i="10"/>
  <c r="AN1746" i="10"/>
  <c r="AM1757" i="10" s="1"/>
  <c r="AP1746" i="10"/>
  <c r="BL1747" i="10"/>
  <c r="BP1746" i="10"/>
  <c r="BL1746" i="10" s="1"/>
  <c r="BA1747" i="10"/>
  <c r="AZ1747" i="10"/>
  <c r="AZ1746" i="10"/>
  <c r="BA1746" i="10"/>
  <c r="AO1711" i="10"/>
  <c r="S1711" i="10"/>
  <c r="U1711" i="10"/>
  <c r="AO1717" i="10"/>
  <c r="AP1717" i="10" s="1"/>
  <c r="AO1742" i="10" s="1"/>
  <c r="AP1742" i="10" s="1"/>
  <c r="AO1758" i="10" s="1"/>
  <c r="AP1758" i="10" s="1"/>
  <c r="T39" i="16"/>
  <c r="AV37" i="10" s="1"/>
  <c r="BH1746" i="10" l="1"/>
  <c r="BD1746" i="10" s="1"/>
  <c r="BB1746" i="10"/>
  <c r="S1757" i="10"/>
  <c r="U1757" i="10"/>
  <c r="BI1746" i="10"/>
  <c r="BE1746" i="10" s="1"/>
  <c r="X1756" i="10"/>
  <c r="AQ1757" i="10"/>
  <c r="BM1747" i="10"/>
  <c r="BJ1746" i="10"/>
  <c r="BO1746" i="10"/>
  <c r="BK1746" i="10" s="1"/>
  <c r="AP1711" i="10"/>
  <c r="AM1711" i="10"/>
  <c r="AN1711" i="10" s="1"/>
  <c r="AM1766" i="10" s="1"/>
  <c r="D40" i="16"/>
  <c r="X1767" i="10" l="1"/>
  <c r="AQ1766" i="10"/>
  <c r="AN1766" i="10"/>
  <c r="R1756" i="10"/>
  <c r="AL1756" i="10" s="1"/>
  <c r="T1756" i="10"/>
  <c r="AV1756" i="10"/>
  <c r="AT1756" i="10"/>
  <c r="AP1757" i="10"/>
  <c r="AN1757" i="10"/>
  <c r="AO1719" i="10"/>
  <c r="AQ1711" i="10"/>
  <c r="A40" i="16"/>
  <c r="G40" i="16"/>
  <c r="R1767" i="10" l="1"/>
  <c r="AL1767" i="10" s="1"/>
  <c r="T1767" i="10"/>
  <c r="AT1767" i="10"/>
  <c r="AV1767" i="10"/>
  <c r="AW1766" i="10" s="1"/>
  <c r="AX1756" i="10"/>
  <c r="BG1757" i="10"/>
  <c r="AU1757" i="10"/>
  <c r="AY1757" i="10" s="1"/>
  <c r="BF1756" i="10"/>
  <c r="BH1757" i="10"/>
  <c r="BI1757" i="10"/>
  <c r="BP1757" i="10"/>
  <c r="AW1757" i="10"/>
  <c r="BO1757" i="10"/>
  <c r="BQ1757" i="10"/>
  <c r="BN1756" i="10"/>
  <c r="AU1711" i="10"/>
  <c r="AY1711" i="10" s="1"/>
  <c r="AK1720" i="10"/>
  <c r="D37" i="16"/>
  <c r="A37" i="16" s="1"/>
  <c r="AK1711" i="10"/>
  <c r="N40" i="16"/>
  <c r="M40" i="16"/>
  <c r="L40" i="16"/>
  <c r="O40" i="16"/>
  <c r="AX1767" i="10" l="1"/>
  <c r="AU1766" i="10"/>
  <c r="AY1766" i="10" s="1"/>
  <c r="BJ1756" i="10"/>
  <c r="BN1757" i="10"/>
  <c r="BJ1757" i="10" s="1"/>
  <c r="BO1756" i="10"/>
  <c r="BK1756" i="10" s="1"/>
  <c r="BK1757" i="10"/>
  <c r="BI1756" i="10"/>
  <c r="BE1756" i="10" s="1"/>
  <c r="BE1757" i="10"/>
  <c r="BM1757" i="10"/>
  <c r="BQ1756" i="10"/>
  <c r="BM1756" i="10" s="1"/>
  <c r="BB1756" i="10"/>
  <c r="BF1757" i="10"/>
  <c r="BB1757" i="10" s="1"/>
  <c r="BD1757" i="10"/>
  <c r="BH1756" i="10"/>
  <c r="BD1756" i="10" s="1"/>
  <c r="BA1757" i="10"/>
  <c r="AZ1757" i="10"/>
  <c r="BC1757" i="10"/>
  <c r="BG1756" i="10"/>
  <c r="BC1756" i="10" s="1"/>
  <c r="BP1756" i="10"/>
  <c r="BL1756" i="10" s="1"/>
  <c r="BL1757" i="10"/>
  <c r="BA1756" i="10"/>
  <c r="AZ1756" i="10"/>
  <c r="Y1721" i="10"/>
  <c r="AT1720" i="10"/>
  <c r="AV1720" i="10"/>
  <c r="AL1720" i="10"/>
  <c r="AK1772" i="10" s="1"/>
  <c r="AT1711" i="10"/>
  <c r="D16" i="16" s="1"/>
  <c r="AV1711" i="10"/>
  <c r="AL1711" i="10"/>
  <c r="AK1766" i="10" s="1"/>
  <c r="AW1711" i="10"/>
  <c r="G37" i="16"/>
  <c r="O37" i="16" s="1"/>
  <c r="AO1715" i="10"/>
  <c r="AO1721" i="10"/>
  <c r="T40" i="16"/>
  <c r="AV38" i="10" s="1"/>
  <c r="BN37" i="10" s="1"/>
  <c r="Y1767" i="10" l="1"/>
  <c r="AV1766" i="10"/>
  <c r="AT1766" i="10"/>
  <c r="AL1766" i="10"/>
  <c r="Y1773" i="10"/>
  <c r="AV1772" i="10"/>
  <c r="AT1772" i="10"/>
  <c r="AL1772" i="10"/>
  <c r="AW1721" i="10"/>
  <c r="AX1720" i="10"/>
  <c r="AU1721" i="10"/>
  <c r="AY1721" i="10" s="1"/>
  <c r="S1721" i="10"/>
  <c r="U1721" i="10"/>
  <c r="BQ1711" i="10"/>
  <c r="BP1711" i="10"/>
  <c r="BL1711" i="10" s="1"/>
  <c r="BO1711" i="10"/>
  <c r="BG1711" i="10"/>
  <c r="BH1711" i="10"/>
  <c r="BI1711" i="10"/>
  <c r="A16" i="16"/>
  <c r="G16" i="16"/>
  <c r="AX1711" i="10"/>
  <c r="N37" i="16"/>
  <c r="L37" i="16"/>
  <c r="M37" i="16"/>
  <c r="D9" i="16"/>
  <c r="A9" i="16" s="1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U1773" i="10" l="1"/>
  <c r="AY1773" i="10" s="1"/>
  <c r="AX1772" i="10"/>
  <c r="D35" i="16"/>
  <c r="AW1773" i="10"/>
  <c r="U1773" i="10"/>
  <c r="S1773" i="10"/>
  <c r="BF1766" i="10"/>
  <c r="AX1766" i="10"/>
  <c r="AU1767" i="10"/>
  <c r="AY1767" i="10" s="1"/>
  <c r="BI1767" i="10"/>
  <c r="BG1767" i="10"/>
  <c r="BH1767" i="10"/>
  <c r="BO1767" i="10"/>
  <c r="BQ1767" i="10"/>
  <c r="BP1767" i="10"/>
  <c r="BN1766" i="10"/>
  <c r="AW1767" i="10"/>
  <c r="U1767" i="10"/>
  <c r="S1767" i="10"/>
  <c r="AP1721" i="10"/>
  <c r="AO1771" i="10" s="1"/>
  <c r="AP1771" i="10" s="1"/>
  <c r="AN1721" i="10"/>
  <c r="AM1771" i="10" s="1"/>
  <c r="BN1711" i="10"/>
  <c r="BJ1711" i="10" s="1"/>
  <c r="BK1711" i="10"/>
  <c r="BM1711" i="10"/>
  <c r="AO1718" i="10"/>
  <c r="AP1718" i="10" s="1"/>
  <c r="AO1760" i="10" s="1"/>
  <c r="AP1760" i="10" s="1"/>
  <c r="M16" i="16"/>
  <c r="N16" i="16"/>
  <c r="L16" i="16"/>
  <c r="O16" i="16"/>
  <c r="BE1711" i="10"/>
  <c r="BD1711" i="10"/>
  <c r="BC1711" i="10"/>
  <c r="BF1711" i="10"/>
  <c r="BB1711" i="10" s="1"/>
  <c r="AM1720" i="10"/>
  <c r="AZ1711" i="10"/>
  <c r="BA1711" i="10"/>
  <c r="T37" i="16"/>
  <c r="AV35" i="10" s="1"/>
  <c r="D24" i="16"/>
  <c r="D10" i="16"/>
  <c r="G9" i="16"/>
  <c r="N9" i="16" s="1"/>
  <c r="D6" i="16"/>
  <c r="G6" i="16" s="1"/>
  <c r="M6" i="16" s="1"/>
  <c r="D29" i="16"/>
  <c r="BQ37" i="10"/>
  <c r="BM37" i="10" s="1"/>
  <c r="AA39" i="16" s="1"/>
  <c r="BO37" i="10"/>
  <c r="BK37" i="10" s="1"/>
  <c r="Y39" i="16" s="1"/>
  <c r="BL38" i="10"/>
  <c r="Z40" i="16" s="1"/>
  <c r="BJ1766" i="10" l="1"/>
  <c r="BN1767" i="10"/>
  <c r="BJ1767" i="10" s="1"/>
  <c r="BP1766" i="10"/>
  <c r="BL1766" i="10" s="1"/>
  <c r="BL1767" i="10"/>
  <c r="BQ1766" i="10"/>
  <c r="BM1766" i="10" s="1"/>
  <c r="BM1767" i="10"/>
  <c r="BK1767" i="10"/>
  <c r="BO1766" i="10"/>
  <c r="BK1766" i="10" s="1"/>
  <c r="BD1767" i="10"/>
  <c r="BH1766" i="10"/>
  <c r="BD1766" i="10" s="1"/>
  <c r="G35" i="16"/>
  <c r="A35" i="16"/>
  <c r="BG1766" i="10"/>
  <c r="BC1766" i="10" s="1"/>
  <c r="BC1767" i="10"/>
  <c r="X1770" i="10"/>
  <c r="AQ1771" i="10"/>
  <c r="AN1771" i="10"/>
  <c r="AZ1767" i="10"/>
  <c r="BA1767" i="10"/>
  <c r="BI1766" i="10"/>
  <c r="BE1766" i="10" s="1"/>
  <c r="BE1767" i="10"/>
  <c r="AZ1766" i="10"/>
  <c r="BA1766" i="10"/>
  <c r="AN1767" i="10"/>
  <c r="AP1767" i="10"/>
  <c r="BB1766" i="10"/>
  <c r="BF1767" i="10"/>
  <c r="BB1767" i="10" s="1"/>
  <c r="AN1773" i="10"/>
  <c r="AP1773" i="10"/>
  <c r="X1721" i="10"/>
  <c r="AQ1720" i="10"/>
  <c r="AN1720" i="10"/>
  <c r="AM1772" i="10" s="1"/>
  <c r="AK1718" i="10"/>
  <c r="T16" i="16"/>
  <c r="AV14" i="10" s="1"/>
  <c r="D28" i="16"/>
  <c r="A28" i="16" s="1"/>
  <c r="D12" i="16"/>
  <c r="D20" i="16"/>
  <c r="G20" i="16" s="1"/>
  <c r="AO1714" i="10"/>
  <c r="AP1714" i="10" s="1"/>
  <c r="AO1724" i="10" s="1"/>
  <c r="AP1724" i="10" s="1"/>
  <c r="AO1752" i="10" s="1"/>
  <c r="AP1752" i="10" s="1"/>
  <c r="D22" i="16"/>
  <c r="G10" i="16"/>
  <c r="A10" i="16"/>
  <c r="D8" i="16"/>
  <c r="O9" i="16"/>
  <c r="L9" i="16"/>
  <c r="M9" i="16"/>
  <c r="A24" i="16"/>
  <c r="G24" i="16"/>
  <c r="O6" i="16"/>
  <c r="N6" i="16"/>
  <c r="L6" i="16"/>
  <c r="A6" i="16"/>
  <c r="G29" i="16"/>
  <c r="A29" i="16"/>
  <c r="D30" i="16"/>
  <c r="M35" i="16" l="1"/>
  <c r="N35" i="16"/>
  <c r="L35" i="16"/>
  <c r="O35" i="16"/>
  <c r="X1773" i="10"/>
  <c r="AQ1772" i="10"/>
  <c r="AN1772" i="10"/>
  <c r="R1770" i="10"/>
  <c r="AL1770" i="10" s="1"/>
  <c r="AV1770" i="10"/>
  <c r="T1770" i="10"/>
  <c r="AT1770" i="10"/>
  <c r="Y1719" i="10"/>
  <c r="AT1718" i="10"/>
  <c r="AV1718" i="10"/>
  <c r="AK1728" i="10"/>
  <c r="D31" i="16"/>
  <c r="A31" i="16" s="1"/>
  <c r="D13" i="16"/>
  <c r="T1721" i="10"/>
  <c r="R1721" i="10"/>
  <c r="AT1721" i="10"/>
  <c r="D26" i="16" s="1"/>
  <c r="G26" i="16" s="1"/>
  <c r="AV1721" i="10"/>
  <c r="A20" i="16"/>
  <c r="G22" i="16"/>
  <c r="A22" i="16"/>
  <c r="G28" i="16"/>
  <c r="M28" i="16" s="1"/>
  <c r="G12" i="16"/>
  <c r="A12" i="16"/>
  <c r="D38" i="16"/>
  <c r="G8" i="16"/>
  <c r="A8" i="16"/>
  <c r="M10" i="16"/>
  <c r="L10" i="16"/>
  <c r="O10" i="16"/>
  <c r="N10" i="16"/>
  <c r="T9" i="16"/>
  <c r="AV7" i="10" s="1"/>
  <c r="N24" i="16"/>
  <c r="O24" i="16"/>
  <c r="L24" i="16"/>
  <c r="M24" i="16"/>
  <c r="T6" i="16"/>
  <c r="AV4" i="10" s="1"/>
  <c r="D18" i="16"/>
  <c r="O20" i="16"/>
  <c r="L20" i="16"/>
  <c r="M20" i="16"/>
  <c r="N20" i="16"/>
  <c r="O29" i="16"/>
  <c r="L29" i="16"/>
  <c r="M29" i="16"/>
  <c r="N29" i="16"/>
  <c r="G30" i="16"/>
  <c r="A30" i="16"/>
  <c r="T35" i="16" l="1"/>
  <c r="AV33" i="10" s="1"/>
  <c r="AU1771" i="10"/>
  <c r="AY1771" i="10" s="1"/>
  <c r="AX1770" i="10"/>
  <c r="AW1771" i="10"/>
  <c r="AV1773" i="10"/>
  <c r="T1773" i="10"/>
  <c r="R1773" i="10"/>
  <c r="AL1773" i="10" s="1"/>
  <c r="AT1773" i="10"/>
  <c r="AL1721" i="10"/>
  <c r="AK1771" i="10" s="1"/>
  <c r="Y1729" i="10"/>
  <c r="AV1728" i="10"/>
  <c r="AL1728" i="10"/>
  <c r="AK1760" i="10" s="1"/>
  <c r="AT1728" i="10"/>
  <c r="G31" i="16"/>
  <c r="A26" i="16"/>
  <c r="AW1720" i="10"/>
  <c r="BO1721" i="10"/>
  <c r="BP1721" i="10"/>
  <c r="BQ1721" i="10"/>
  <c r="BN1720" i="10"/>
  <c r="AX1721" i="10"/>
  <c r="AU1720" i="10"/>
  <c r="AY1720" i="10" s="1"/>
  <c r="BG1721" i="10"/>
  <c r="BH1721" i="10"/>
  <c r="BF1720" i="10"/>
  <c r="BI1721" i="10"/>
  <c r="G13" i="16"/>
  <c r="A13" i="16"/>
  <c r="BN1718" i="10"/>
  <c r="BO1719" i="10"/>
  <c r="BP1719" i="10"/>
  <c r="BQ1719" i="10"/>
  <c r="AW1719" i="10"/>
  <c r="BF1718" i="10"/>
  <c r="AU1719" i="10"/>
  <c r="AY1719" i="10" s="1"/>
  <c r="BG1719" i="10"/>
  <c r="AX1718" i="10"/>
  <c r="BH1719" i="10"/>
  <c r="BI1719" i="10"/>
  <c r="U1719" i="10"/>
  <c r="S1719" i="10"/>
  <c r="N28" i="16"/>
  <c r="O28" i="16"/>
  <c r="L28" i="16"/>
  <c r="M12" i="16"/>
  <c r="O12" i="16"/>
  <c r="L12" i="16"/>
  <c r="N12" i="16"/>
  <c r="M22" i="16"/>
  <c r="O22" i="16"/>
  <c r="L22" i="16"/>
  <c r="N22" i="16"/>
  <c r="G38" i="16"/>
  <c r="A38" i="16"/>
  <c r="T10" i="16"/>
  <c r="AV8" i="10" s="1"/>
  <c r="BQ8" i="10" s="1"/>
  <c r="BQ7" i="10" s="1"/>
  <c r="BM7" i="10" s="1"/>
  <c r="AA9" i="16" s="1"/>
  <c r="O8" i="16"/>
  <c r="M8" i="16"/>
  <c r="N8" i="16"/>
  <c r="L8" i="16"/>
  <c r="T24" i="16"/>
  <c r="AV22" i="10" s="1"/>
  <c r="M26" i="16"/>
  <c r="L26" i="16"/>
  <c r="N26" i="16"/>
  <c r="O26" i="16"/>
  <c r="T20" i="16"/>
  <c r="AV18" i="10" s="1"/>
  <c r="A18" i="16"/>
  <c r="G18" i="16"/>
  <c r="N30" i="16"/>
  <c r="M30" i="16"/>
  <c r="L30" i="16"/>
  <c r="O30" i="16"/>
  <c r="T29" i="16"/>
  <c r="AV27" i="10" s="1"/>
  <c r="AW1772" i="10" l="1"/>
  <c r="BQ1773" i="10"/>
  <c r="BP1773" i="10"/>
  <c r="BN1772" i="10"/>
  <c r="BO1773" i="10"/>
  <c r="Y1770" i="10"/>
  <c r="AT1771" i="10"/>
  <c r="AV1771" i="10"/>
  <c r="AL1771" i="10"/>
  <c r="AU1772" i="10"/>
  <c r="AY1772" i="10" s="1"/>
  <c r="AX1773" i="10"/>
  <c r="BG1773" i="10"/>
  <c r="BF1772" i="10"/>
  <c r="BI1773" i="10"/>
  <c r="BH1773" i="10"/>
  <c r="D36" i="16"/>
  <c r="Y1761" i="10"/>
  <c r="AT1760" i="10"/>
  <c r="AV1760" i="10"/>
  <c r="AL1760" i="10"/>
  <c r="D11" i="16"/>
  <c r="A11" i="16" s="1"/>
  <c r="BG1729" i="10"/>
  <c r="BI1729" i="10"/>
  <c r="AU1729" i="10"/>
  <c r="AY1729" i="10" s="1"/>
  <c r="BF1728" i="10"/>
  <c r="AX1728" i="10"/>
  <c r="BH1729" i="10"/>
  <c r="BN1728" i="10"/>
  <c r="BP1729" i="10"/>
  <c r="BQ1729" i="10"/>
  <c r="BO1729" i="10"/>
  <c r="AW1729" i="10"/>
  <c r="S1729" i="10"/>
  <c r="U1729" i="10"/>
  <c r="T28" i="16"/>
  <c r="AV26" i="10" s="1"/>
  <c r="N31" i="16"/>
  <c r="O31" i="16"/>
  <c r="M31" i="16"/>
  <c r="L31" i="16"/>
  <c r="AZ1720" i="10"/>
  <c r="BA1720" i="10"/>
  <c r="AP1719" i="10"/>
  <c r="AO1763" i="10" s="1"/>
  <c r="AP1763" i="10" s="1"/>
  <c r="BI1718" i="10"/>
  <c r="BE1718" i="10" s="1"/>
  <c r="BE1719" i="10"/>
  <c r="BD1719" i="10"/>
  <c r="BH1718" i="10"/>
  <c r="BD1718" i="10" s="1"/>
  <c r="BA1718" i="10"/>
  <c r="AZ1718" i="10"/>
  <c r="BC1719" i="10"/>
  <c r="BG1718" i="10"/>
  <c r="BC1718" i="10" s="1"/>
  <c r="BA1719" i="10"/>
  <c r="AZ1719" i="10"/>
  <c r="BF1719" i="10"/>
  <c r="BB1719" i="10" s="1"/>
  <c r="BB1718" i="10"/>
  <c r="BQ1718" i="10"/>
  <c r="BM1718" i="10" s="1"/>
  <c r="BM1719" i="10"/>
  <c r="BP1718" i="10"/>
  <c r="BL1718" i="10" s="1"/>
  <c r="BL1719" i="10"/>
  <c r="BO1718" i="10"/>
  <c r="BK1718" i="10" s="1"/>
  <c r="BK1719" i="10"/>
  <c r="BJ1718" i="10"/>
  <c r="BN1719" i="10"/>
  <c r="BJ1719" i="10" s="1"/>
  <c r="N13" i="16"/>
  <c r="O13" i="16"/>
  <c r="L13" i="16"/>
  <c r="M13" i="16"/>
  <c r="BI1720" i="10"/>
  <c r="BE1720" i="10" s="1"/>
  <c r="BE1721" i="10"/>
  <c r="BB1720" i="10"/>
  <c r="BF1721" i="10"/>
  <c r="BB1721" i="10" s="1"/>
  <c r="BH1720" i="10"/>
  <c r="BD1720" i="10" s="1"/>
  <c r="BD1721" i="10"/>
  <c r="BC1721" i="10"/>
  <c r="BG1720" i="10"/>
  <c r="BC1720" i="10" s="1"/>
  <c r="AZ1721" i="10"/>
  <c r="BA1721" i="10"/>
  <c r="BN1721" i="10"/>
  <c r="BJ1721" i="10" s="1"/>
  <c r="BJ1720" i="10"/>
  <c r="BM1721" i="10"/>
  <c r="BQ1720" i="10"/>
  <c r="BM1720" i="10" s="1"/>
  <c r="BP1720" i="10"/>
  <c r="BL1720" i="10" s="1"/>
  <c r="BL1721" i="10"/>
  <c r="BO1720" i="10"/>
  <c r="BK1720" i="10" s="1"/>
  <c r="BK1721" i="10"/>
  <c r="T22" i="16"/>
  <c r="AV20" i="10" s="1"/>
  <c r="T12" i="16"/>
  <c r="AV10" i="10" s="1"/>
  <c r="T8" i="16"/>
  <c r="AV6" i="10" s="1"/>
  <c r="O38" i="16"/>
  <c r="L38" i="16"/>
  <c r="N38" i="16"/>
  <c r="M38" i="16"/>
  <c r="BO8" i="10"/>
  <c r="BK8" i="10" s="1"/>
  <c r="Y10" i="16" s="1"/>
  <c r="BN7" i="10"/>
  <c r="BJ7" i="10" s="1"/>
  <c r="X9" i="16" s="1"/>
  <c r="BP8" i="10"/>
  <c r="BL8" i="10" s="1"/>
  <c r="Z10" i="16" s="1"/>
  <c r="BM8" i="10"/>
  <c r="AA10" i="16" s="1"/>
  <c r="T26" i="16"/>
  <c r="AV24" i="10" s="1"/>
  <c r="M18" i="16"/>
  <c r="N18" i="16"/>
  <c r="L18" i="16"/>
  <c r="O18" i="16"/>
  <c r="T30" i="16"/>
  <c r="AV28" i="10" s="1"/>
  <c r="BQ28" i="10" s="1"/>
  <c r="BA1772" i="10" l="1"/>
  <c r="AZ1772" i="10"/>
  <c r="AW1770" i="10"/>
  <c r="BQ1771" i="10"/>
  <c r="BP1771" i="10"/>
  <c r="BO1771" i="10"/>
  <c r="BN1770" i="10"/>
  <c r="AU1770" i="10"/>
  <c r="AY1770" i="10" s="1"/>
  <c r="AX1771" i="10"/>
  <c r="D34" i="16"/>
  <c r="BG1771" i="10"/>
  <c r="BI1771" i="10"/>
  <c r="BF1770" i="10"/>
  <c r="BH1771" i="10"/>
  <c r="S1770" i="10"/>
  <c r="U1770" i="10"/>
  <c r="BI1772" i="10"/>
  <c r="BE1772" i="10" s="1"/>
  <c r="BE1773" i="10"/>
  <c r="A36" i="16"/>
  <c r="G36" i="16"/>
  <c r="BH1772" i="10"/>
  <c r="BD1772" i="10" s="1"/>
  <c r="BD1773" i="10"/>
  <c r="BK1773" i="10"/>
  <c r="BO1772" i="10"/>
  <c r="BK1772" i="10" s="1"/>
  <c r="BJ1772" i="10"/>
  <c r="BN1773" i="10"/>
  <c r="BJ1773" i="10" s="1"/>
  <c r="BF1773" i="10"/>
  <c r="BB1773" i="10" s="1"/>
  <c r="BB1772" i="10"/>
  <c r="BP1772" i="10"/>
  <c r="BL1772" i="10" s="1"/>
  <c r="BL1773" i="10"/>
  <c r="BC1773" i="10"/>
  <c r="BG1772" i="10"/>
  <c r="BC1772" i="10" s="1"/>
  <c r="BQ1772" i="10"/>
  <c r="BM1772" i="10" s="1"/>
  <c r="BM1773" i="10"/>
  <c r="AZ1773" i="10"/>
  <c r="BA1773" i="10"/>
  <c r="BP1761" i="10"/>
  <c r="BN1760" i="10"/>
  <c r="BQ1761" i="10"/>
  <c r="AW1761" i="10"/>
  <c r="BO1761" i="10"/>
  <c r="AX1760" i="10"/>
  <c r="BG1761" i="10"/>
  <c r="BH1761" i="10"/>
  <c r="AU1761" i="10"/>
  <c r="AY1761" i="10" s="1"/>
  <c r="BF1760" i="10"/>
  <c r="BI1761" i="10"/>
  <c r="D23" i="16"/>
  <c r="S1761" i="10"/>
  <c r="U1761" i="10"/>
  <c r="G11" i="16"/>
  <c r="O11" i="16" s="1"/>
  <c r="BA1729" i="10"/>
  <c r="AZ1729" i="10"/>
  <c r="AN1729" i="10"/>
  <c r="AM1768" i="10" s="1"/>
  <c r="AP1729" i="10"/>
  <c r="AO1768" i="10" s="1"/>
  <c r="AP1768" i="10" s="1"/>
  <c r="BK1729" i="10"/>
  <c r="BO1728" i="10"/>
  <c r="BK1728" i="10" s="1"/>
  <c r="BQ1728" i="10"/>
  <c r="BM1728" i="10" s="1"/>
  <c r="BM1729" i="10"/>
  <c r="BL1729" i="10"/>
  <c r="BP1728" i="10"/>
  <c r="BL1728" i="10" s="1"/>
  <c r="BN1729" i="10"/>
  <c r="BJ1729" i="10" s="1"/>
  <c r="BJ1728" i="10"/>
  <c r="BH1728" i="10"/>
  <c r="BD1728" i="10" s="1"/>
  <c r="BD1729" i="10"/>
  <c r="AZ1728" i="10"/>
  <c r="BA1728" i="10"/>
  <c r="BF1729" i="10"/>
  <c r="BB1729" i="10" s="1"/>
  <c r="BB1728" i="10"/>
  <c r="BI1728" i="10"/>
  <c r="BE1728" i="10" s="1"/>
  <c r="BE1729" i="10"/>
  <c r="BG1728" i="10"/>
  <c r="BC1728" i="10" s="1"/>
  <c r="BC1729" i="10"/>
  <c r="T13" i="16"/>
  <c r="AV11" i="10" s="1"/>
  <c r="T31" i="16"/>
  <c r="AV29" i="10" s="1"/>
  <c r="AK1714" i="10"/>
  <c r="D33" i="16"/>
  <c r="A33" i="16" s="1"/>
  <c r="D14" i="16"/>
  <c r="T38" i="16"/>
  <c r="AV36" i="10" s="1"/>
  <c r="BP7" i="10"/>
  <c r="BL7" i="10" s="1"/>
  <c r="Z9" i="16" s="1"/>
  <c r="BO7" i="10"/>
  <c r="BK7" i="10" s="1"/>
  <c r="Y9" i="16" s="1"/>
  <c r="BN8" i="10"/>
  <c r="BJ8" i="10" s="1"/>
  <c r="X10" i="16" s="1"/>
  <c r="T18" i="16"/>
  <c r="AV16" i="10" s="1"/>
  <c r="BN27" i="10"/>
  <c r="BN28" i="10" s="1"/>
  <c r="BJ28" i="10" s="1"/>
  <c r="X30" i="16" s="1"/>
  <c r="BP28" i="10"/>
  <c r="BL28" i="10" s="1"/>
  <c r="Z30" i="16" s="1"/>
  <c r="BO28" i="10"/>
  <c r="BO27" i="10" s="1"/>
  <c r="BK27" i="10" s="1"/>
  <c r="Y29" i="16" s="1"/>
  <c r="BQ27" i="10"/>
  <c r="BM27" i="10" s="1"/>
  <c r="AA29" i="16" s="1"/>
  <c r="BM28" i="10"/>
  <c r="AA30" i="16" s="1"/>
  <c r="BI1770" i="10" l="1"/>
  <c r="BE1770" i="10" s="1"/>
  <c r="BE1771" i="10"/>
  <c r="BG1770" i="10"/>
  <c r="BC1770" i="10" s="1"/>
  <c r="BC1771" i="10"/>
  <c r="A34" i="16"/>
  <c r="G34" i="16"/>
  <c r="BA1771" i="10"/>
  <c r="AZ1771" i="10"/>
  <c r="L36" i="16"/>
  <c r="N36" i="16"/>
  <c r="O36" i="16"/>
  <c r="M36" i="16"/>
  <c r="BA1770" i="10"/>
  <c r="AZ1770" i="10"/>
  <c r="BN1771" i="10"/>
  <c r="BJ1771" i="10" s="1"/>
  <c r="BJ1770" i="10"/>
  <c r="BK1771" i="10"/>
  <c r="BO1770" i="10"/>
  <c r="BK1770" i="10" s="1"/>
  <c r="BP1770" i="10"/>
  <c r="BL1770" i="10" s="1"/>
  <c r="BL1771" i="10"/>
  <c r="BM1771" i="10"/>
  <c r="BQ1770" i="10"/>
  <c r="BM1770" i="10" s="1"/>
  <c r="AN1770" i="10"/>
  <c r="AP1770" i="10"/>
  <c r="BH1770" i="10"/>
  <c r="BD1770" i="10" s="1"/>
  <c r="BD1771" i="10"/>
  <c r="BF1771" i="10"/>
  <c r="BB1771" i="10" s="1"/>
  <c r="BB1770" i="10"/>
  <c r="BF1761" i="10"/>
  <c r="BB1761" i="10" s="1"/>
  <c r="BB1760" i="10"/>
  <c r="BA1761" i="10"/>
  <c r="AZ1761" i="10"/>
  <c r="BG1760" i="10"/>
  <c r="BC1760" i="10" s="1"/>
  <c r="BC1761" i="10"/>
  <c r="AZ1760" i="10"/>
  <c r="BA1760" i="10"/>
  <c r="BI1760" i="10"/>
  <c r="BE1760" i="10" s="1"/>
  <c r="BE1761" i="10"/>
  <c r="BO1760" i="10"/>
  <c r="BK1760" i="10" s="1"/>
  <c r="BK1761" i="10"/>
  <c r="BD1761" i="10"/>
  <c r="BH1760" i="10"/>
  <c r="BD1760" i="10" s="1"/>
  <c r="BQ1760" i="10"/>
  <c r="BM1760" i="10" s="1"/>
  <c r="BM1761" i="10"/>
  <c r="BJ1760" i="10"/>
  <c r="BN1761" i="10"/>
  <c r="BJ1761" i="10" s="1"/>
  <c r="X1769" i="10"/>
  <c r="AQ1768" i="10"/>
  <c r="AN1768" i="10"/>
  <c r="AP1761" i="10"/>
  <c r="AN1761" i="10"/>
  <c r="BP1760" i="10"/>
  <c r="BL1760" i="10" s="1"/>
  <c r="BL1761" i="10"/>
  <c r="A23" i="16"/>
  <c r="G23" i="16"/>
  <c r="N11" i="16"/>
  <c r="M11" i="16"/>
  <c r="L11" i="16"/>
  <c r="A14" i="16"/>
  <c r="G14" i="16"/>
  <c r="Y1715" i="10"/>
  <c r="AT1714" i="10"/>
  <c r="AV1714" i="10"/>
  <c r="AL1714" i="10"/>
  <c r="AK1724" i="10" s="1"/>
  <c r="G33" i="16"/>
  <c r="O33" i="16" s="1"/>
  <c r="BN35" i="10"/>
  <c r="BQ36" i="10"/>
  <c r="BO36" i="10"/>
  <c r="BP36" i="10"/>
  <c r="BJ27" i="10"/>
  <c r="X29" i="16" s="1"/>
  <c r="BP27" i="10"/>
  <c r="BL27" i="10" s="1"/>
  <c r="Z29" i="16" s="1"/>
  <c r="BK28" i="10"/>
  <c r="Y30" i="16" s="1"/>
  <c r="T36" i="16" l="1"/>
  <c r="AV34" i="10" s="1"/>
  <c r="L34" i="16"/>
  <c r="O34" i="16"/>
  <c r="M34" i="16"/>
  <c r="N34" i="16"/>
  <c r="R1769" i="10"/>
  <c r="AL1769" i="10" s="1"/>
  <c r="T1769" i="10"/>
  <c r="AT1769" i="10"/>
  <c r="AV1769" i="10"/>
  <c r="N23" i="16"/>
  <c r="M23" i="16"/>
  <c r="L23" i="16"/>
  <c r="O23" i="16"/>
  <c r="T11" i="16"/>
  <c r="AV9" i="10" s="1"/>
  <c r="BN9" i="10" s="1"/>
  <c r="BN10" i="10" s="1"/>
  <c r="BJ10" i="10" s="1"/>
  <c r="X12" i="16" s="1"/>
  <c r="Y1725" i="10"/>
  <c r="AV1724" i="10"/>
  <c r="AT1724" i="10"/>
  <c r="D17" i="16" s="1"/>
  <c r="AL1724" i="10"/>
  <c r="AK1752" i="10" s="1"/>
  <c r="N14" i="16"/>
  <c r="O14" i="16"/>
  <c r="L14" i="16"/>
  <c r="M14" i="16"/>
  <c r="BN1714" i="10"/>
  <c r="AW1715" i="10"/>
  <c r="BO1715" i="10"/>
  <c r="BQ1715" i="10"/>
  <c r="BP1715" i="10"/>
  <c r="AU1715" i="10"/>
  <c r="AY1715" i="10" s="1"/>
  <c r="BF1714" i="10"/>
  <c r="BG1715" i="10"/>
  <c r="BI1715" i="10"/>
  <c r="AX1714" i="10"/>
  <c r="BH1715" i="10"/>
  <c r="D19" i="16"/>
  <c r="S1715" i="10"/>
  <c r="U1715" i="10"/>
  <c r="M33" i="16"/>
  <c r="L33" i="16"/>
  <c r="N33" i="16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T34" i="16" l="1"/>
  <c r="AV32" i="10" s="1"/>
  <c r="BP34" i="10"/>
  <c r="BQ34" i="10"/>
  <c r="BN33" i="10"/>
  <c r="BO34" i="10"/>
  <c r="T23" i="16"/>
  <c r="AV21" i="10" s="1"/>
  <c r="Y1753" i="10"/>
  <c r="AV1752" i="10"/>
  <c r="AT1752" i="10"/>
  <c r="AL1752" i="10"/>
  <c r="AW1768" i="10"/>
  <c r="BO1769" i="10"/>
  <c r="BQ1769" i="10"/>
  <c r="BP1769" i="10"/>
  <c r="BN1768" i="10"/>
  <c r="AX1769" i="10"/>
  <c r="AU1768" i="10"/>
  <c r="AY1768" i="10" s="1"/>
  <c r="BF1768" i="10"/>
  <c r="BG1769" i="10"/>
  <c r="BH1769" i="10"/>
  <c r="BI1769" i="10"/>
  <c r="D32" i="16"/>
  <c r="BJ9" i="10"/>
  <c r="X11" i="16" s="1"/>
  <c r="BP10" i="10"/>
  <c r="BP9" i="10" s="1"/>
  <c r="BL9" i="10" s="1"/>
  <c r="Z11" i="16" s="1"/>
  <c r="BQ10" i="10"/>
  <c r="BM10" i="10" s="1"/>
  <c r="AA12" i="16" s="1"/>
  <c r="BO10" i="10"/>
  <c r="BK10" i="10" s="1"/>
  <c r="Y12" i="16" s="1"/>
  <c r="D7" i="16"/>
  <c r="A17" i="16"/>
  <c r="G17" i="16"/>
  <c r="BF1724" i="10"/>
  <c r="BH1725" i="10"/>
  <c r="BG1725" i="10"/>
  <c r="AX1724" i="10"/>
  <c r="AU1725" i="10"/>
  <c r="AY1725" i="10" s="1"/>
  <c r="BI1725" i="10"/>
  <c r="BN1724" i="10"/>
  <c r="BP1725" i="10"/>
  <c r="BQ1725" i="10"/>
  <c r="BO1725" i="10"/>
  <c r="AW1725" i="10"/>
  <c r="S1725" i="10"/>
  <c r="U1725" i="10"/>
  <c r="T33" i="16"/>
  <c r="AV31" i="10" s="1"/>
  <c r="T14" i="16"/>
  <c r="AV12" i="10" s="1"/>
  <c r="BN11" i="10" s="1"/>
  <c r="AP1715" i="10"/>
  <c r="AN1715" i="10"/>
  <c r="AM1743" i="10" s="1"/>
  <c r="G19" i="16"/>
  <c r="A19" i="16"/>
  <c r="BD1715" i="10"/>
  <c r="BH1714" i="10"/>
  <c r="BD1714" i="10" s="1"/>
  <c r="BA1714" i="10"/>
  <c r="AZ1714" i="10"/>
  <c r="BE1715" i="10"/>
  <c r="BI1714" i="10"/>
  <c r="BE1714" i="10" s="1"/>
  <c r="BC1715" i="10"/>
  <c r="BG1714" i="10"/>
  <c r="BC1714" i="10" s="1"/>
  <c r="BF1715" i="10"/>
  <c r="BB1715" i="10" s="1"/>
  <c r="BB1714" i="10"/>
  <c r="AZ1715" i="10"/>
  <c r="BA1715" i="10"/>
  <c r="BL1715" i="10"/>
  <c r="BP1714" i="10"/>
  <c r="BL1714" i="10" s="1"/>
  <c r="BQ1714" i="10"/>
  <c r="BM1714" i="10" s="1"/>
  <c r="BM1715" i="10"/>
  <c r="BO1714" i="10"/>
  <c r="BK1714" i="10" s="1"/>
  <c r="BK1715" i="10"/>
  <c r="BN1715" i="10"/>
  <c r="BJ1715" i="10" s="1"/>
  <c r="BJ1714" i="10"/>
  <c r="AO1743" i="10" l="1"/>
  <c r="AO1778" i="10"/>
  <c r="AP1778" i="10" s="1"/>
  <c r="BP32" i="10"/>
  <c r="BP31" i="10" s="1"/>
  <c r="BL31" i="10" s="1"/>
  <c r="Z33" i="16" s="1"/>
  <c r="AP1743" i="10"/>
  <c r="O36" i="14" a="1"/>
  <c r="O36" i="14" s="1"/>
  <c r="O35" i="14" a="1"/>
  <c r="O35" i="14" s="1"/>
  <c r="O62" i="14" a="1"/>
  <c r="O62" i="14" s="1"/>
  <c r="O9" i="14" a="1"/>
  <c r="O9" i="14" s="1"/>
  <c r="O40" i="14" a="1"/>
  <c r="O40" i="14" s="1"/>
  <c r="O33" i="14" a="1"/>
  <c r="O33" i="14" s="1"/>
  <c r="O73" i="14" a="1"/>
  <c r="O73" i="14" s="1"/>
  <c r="O72" i="14" a="1"/>
  <c r="O72" i="14" s="1"/>
  <c r="O82" i="14" a="1"/>
  <c r="O82" i="14" s="1"/>
  <c r="O13" i="14" a="1"/>
  <c r="O13" i="14" s="1"/>
  <c r="O71" i="14" a="1"/>
  <c r="O71" i="14" s="1"/>
  <c r="O22" i="14" a="1"/>
  <c r="O22" i="14" s="1"/>
  <c r="O49" i="14" a="1"/>
  <c r="O49" i="14" s="1"/>
  <c r="O23" i="14" a="1"/>
  <c r="O23" i="14" s="1"/>
  <c r="O86" i="14" a="1"/>
  <c r="O86" i="14" s="1"/>
  <c r="O54" i="14" a="1"/>
  <c r="O54" i="14" s="1"/>
  <c r="O84" i="14" a="1"/>
  <c r="O84" i="14" s="1"/>
  <c r="O37" i="14" a="1"/>
  <c r="O37" i="14" s="1"/>
  <c r="O15" i="14" a="1"/>
  <c r="O15" i="14" s="1"/>
  <c r="O39" i="14" a="1"/>
  <c r="O39" i="14" s="1"/>
  <c r="O3" i="14" a="1"/>
  <c r="O3" i="14" s="1"/>
  <c r="O79" i="14" a="1"/>
  <c r="O79" i="14" s="1"/>
  <c r="O57" i="14" a="1"/>
  <c r="O57" i="14" s="1"/>
  <c r="O11" i="14" a="1"/>
  <c r="O11" i="14" s="1"/>
  <c r="O5" i="14" a="1"/>
  <c r="O5" i="14" s="1"/>
  <c r="O68" i="14" a="1"/>
  <c r="O68" i="14" s="1"/>
  <c r="O30" i="14" a="1"/>
  <c r="O30" i="14" s="1"/>
  <c r="O76" i="14" a="1"/>
  <c r="O76" i="14" s="1"/>
  <c r="O29" i="14" a="1"/>
  <c r="O29" i="14" s="1"/>
  <c r="O6" i="14" a="1"/>
  <c r="O6" i="14" s="1"/>
  <c r="O63" i="14" a="1"/>
  <c r="O63" i="14" s="1"/>
  <c r="O74" i="14" a="1"/>
  <c r="O74" i="14" s="1"/>
  <c r="O14" i="14" a="1"/>
  <c r="O14" i="14" s="1"/>
  <c r="O17" i="14" a="1"/>
  <c r="O17" i="14" s="1"/>
  <c r="O48" i="14" a="1"/>
  <c r="O48" i="14" s="1"/>
  <c r="O32" i="14" a="1"/>
  <c r="O32" i="14" s="1"/>
  <c r="O44" i="14" a="1"/>
  <c r="O44" i="14" s="1"/>
  <c r="O4" i="14" a="1"/>
  <c r="O4" i="14" s="1"/>
  <c r="O69" i="14" a="1"/>
  <c r="O69" i="14" s="1"/>
  <c r="O26" i="14" a="1"/>
  <c r="O26" i="14" s="1"/>
  <c r="O75" i="14" a="1"/>
  <c r="O75" i="14" s="1"/>
  <c r="O58" i="14" a="1"/>
  <c r="O58" i="14" s="1"/>
  <c r="O20" i="14" a="1"/>
  <c r="O20" i="14" s="1"/>
  <c r="O28" i="14" a="1"/>
  <c r="O28" i="14" s="1"/>
  <c r="O19" i="14" a="1"/>
  <c r="O19" i="14" s="1"/>
  <c r="O80" i="14" a="1"/>
  <c r="O80" i="14" s="1"/>
  <c r="O43" i="14" a="1"/>
  <c r="O43" i="14" s="1"/>
  <c r="O10" i="14" a="1"/>
  <c r="O10" i="14" s="1"/>
  <c r="O77" i="14" a="1"/>
  <c r="O77" i="14" s="1"/>
  <c r="O67" i="14" a="1"/>
  <c r="O67" i="14" s="1"/>
  <c r="O25" i="14" a="1"/>
  <c r="O25" i="14" s="1"/>
  <c r="O2" i="14" a="1"/>
  <c r="O2" i="14" s="1"/>
  <c r="O38" i="14" a="1"/>
  <c r="O38" i="14" s="1"/>
  <c r="O41" i="14" a="1"/>
  <c r="O41" i="14" s="1"/>
  <c r="O16" i="14" a="1"/>
  <c r="O16" i="14" s="1"/>
  <c r="O85" i="14" a="1"/>
  <c r="O85" i="14" s="1"/>
  <c r="O52" i="14" a="1"/>
  <c r="O52" i="14" s="1"/>
  <c r="O81" i="14" a="1"/>
  <c r="O81" i="14" s="1"/>
  <c r="O78" i="14" a="1"/>
  <c r="O78" i="14" s="1"/>
  <c r="O61" i="14" a="1"/>
  <c r="O61" i="14" s="1"/>
  <c r="O18" i="14" a="1"/>
  <c r="O18" i="14" s="1"/>
  <c r="O7" i="14" a="1"/>
  <c r="O7" i="14" s="1"/>
  <c r="O65" i="14" a="1"/>
  <c r="O65" i="14" s="1"/>
  <c r="O34" i="14" a="1"/>
  <c r="O34" i="14" s="1"/>
  <c r="O12" i="14" a="1"/>
  <c r="O12" i="14" s="1"/>
  <c r="O27" i="14" a="1"/>
  <c r="O27" i="14" s="1"/>
  <c r="O59" i="14" a="1"/>
  <c r="O59" i="14" s="1"/>
  <c r="O8" i="14" a="1"/>
  <c r="O8" i="14" s="1"/>
  <c r="O51" i="14" a="1"/>
  <c r="O51" i="14" s="1"/>
  <c r="O21" i="14" a="1"/>
  <c r="O21" i="14" s="1"/>
  <c r="O60" i="14" a="1"/>
  <c r="O60" i="14" s="1"/>
  <c r="O24" i="14" a="1"/>
  <c r="O24" i="14" s="1"/>
  <c r="O47" i="14" a="1"/>
  <c r="O47" i="14" s="1"/>
  <c r="O70" i="14" a="1"/>
  <c r="O70" i="14" s="1"/>
  <c r="O64" i="14" a="1"/>
  <c r="O64" i="14" s="1"/>
  <c r="O66" i="14" a="1"/>
  <c r="O66" i="14" s="1"/>
  <c r="O53" i="14" a="1"/>
  <c r="O53" i="14" s="1"/>
  <c r="O83" i="14" a="1"/>
  <c r="O83" i="14" s="1"/>
  <c r="O50" i="14" a="1"/>
  <c r="O50" i="14" s="1"/>
  <c r="O45" i="14" a="1"/>
  <c r="O45" i="14" s="1"/>
  <c r="O46" i="14" a="1"/>
  <c r="O46" i="14" s="1"/>
  <c r="O56" i="14" a="1"/>
  <c r="O56" i="14" s="1"/>
  <c r="O42" i="14" a="1"/>
  <c r="O42" i="14" s="1"/>
  <c r="O55" i="14" a="1"/>
  <c r="O55" i="14" s="1"/>
  <c r="BO33" i="10"/>
  <c r="BK33" i="10" s="1"/>
  <c r="Y35" i="16" s="1"/>
  <c r="BK34" i="10"/>
  <c r="Y36" i="16" s="1"/>
  <c r="BJ33" i="10"/>
  <c r="X35" i="16" s="1"/>
  <c r="BN34" i="10"/>
  <c r="BJ34" i="10" s="1"/>
  <c r="X36" i="16" s="1"/>
  <c r="BM34" i="10"/>
  <c r="AA36" i="16" s="1"/>
  <c r="BQ33" i="10"/>
  <c r="BM33" i="10" s="1"/>
  <c r="AA35" i="16" s="1"/>
  <c r="BL34" i="10"/>
  <c r="Z36" i="16" s="1"/>
  <c r="BP33" i="10"/>
  <c r="BL33" i="10" s="1"/>
  <c r="Z35" i="16" s="1"/>
  <c r="BI1768" i="10"/>
  <c r="BE1768" i="10" s="1"/>
  <c r="BE1769" i="10"/>
  <c r="BG1768" i="10"/>
  <c r="BC1768" i="10" s="1"/>
  <c r="BC1769" i="10"/>
  <c r="BP1768" i="10"/>
  <c r="BL1768" i="10" s="1"/>
  <c r="BL1769" i="10"/>
  <c r="S1753" i="10"/>
  <c r="U1753" i="10"/>
  <c r="BB1768" i="10"/>
  <c r="BF1769" i="10"/>
  <c r="BB1769" i="10" s="1"/>
  <c r="BQ1768" i="10"/>
  <c r="BM1768" i="10" s="1"/>
  <c r="BM1769" i="10"/>
  <c r="BP22" i="10"/>
  <c r="BQ22" i="10"/>
  <c r="BN21" i="10"/>
  <c r="BO22" i="10"/>
  <c r="AZ1768" i="10"/>
  <c r="BA1768" i="10"/>
  <c r="BO1768" i="10"/>
  <c r="BK1768" i="10" s="1"/>
  <c r="BK1769" i="10"/>
  <c r="AZ1769" i="10"/>
  <c r="BA1769" i="10"/>
  <c r="A32" i="16"/>
  <c r="G32" i="16"/>
  <c r="AX1752" i="10"/>
  <c r="BG1753" i="10"/>
  <c r="BH1753" i="10"/>
  <c r="AU1753" i="10"/>
  <c r="AY1753" i="10" s="1"/>
  <c r="BF1752" i="10"/>
  <c r="BI1753" i="10"/>
  <c r="D15" i="16"/>
  <c r="BD1769" i="10"/>
  <c r="BH1768" i="10"/>
  <c r="BD1768" i="10" s="1"/>
  <c r="BN1769" i="10"/>
  <c r="BJ1769" i="10" s="1"/>
  <c r="BJ1768" i="10"/>
  <c r="BP1753" i="10"/>
  <c r="BN1752" i="10"/>
  <c r="AW1753" i="10"/>
  <c r="BO1753" i="10"/>
  <c r="BQ1753" i="10"/>
  <c r="BL10" i="10"/>
  <c r="Z12" i="16" s="1"/>
  <c r="BQ9" i="10"/>
  <c r="BM9" i="10" s="1"/>
  <c r="AA11" i="16" s="1"/>
  <c r="BO9" i="10"/>
  <c r="BK9" i="10" s="1"/>
  <c r="Y11" i="16" s="1"/>
  <c r="M63" i="14" a="1"/>
  <c r="M63" i="14" s="1"/>
  <c r="M51" i="14" a="1"/>
  <c r="M51" i="14" s="1"/>
  <c r="M23" i="14" a="1"/>
  <c r="M23" i="14" s="1"/>
  <c r="M36" i="14" a="1"/>
  <c r="M36" i="14" s="1"/>
  <c r="M42" i="14" a="1"/>
  <c r="M42" i="14" s="1"/>
  <c r="M35" i="14" a="1"/>
  <c r="M35" i="14" s="1"/>
  <c r="P35" i="14" s="1"/>
  <c r="M67" i="14" a="1"/>
  <c r="M67" i="14" s="1"/>
  <c r="M29" i="14" a="1"/>
  <c r="M29" i="14" s="1"/>
  <c r="M5" i="14" a="1"/>
  <c r="M5" i="14" s="1"/>
  <c r="M3" i="14" a="1"/>
  <c r="M3" i="14" s="1"/>
  <c r="X1742" i="10"/>
  <c r="AQ1743" i="10"/>
  <c r="G7" i="16"/>
  <c r="A7" i="16"/>
  <c r="BO32" i="10"/>
  <c r="BK32" i="10" s="1"/>
  <c r="Y34" i="16" s="1"/>
  <c r="BN31" i="10"/>
  <c r="BJ31" i="10" s="1"/>
  <c r="X33" i="16" s="1"/>
  <c r="BQ32" i="10"/>
  <c r="BM32" i="10" s="1"/>
  <c r="AA34" i="16" s="1"/>
  <c r="L17" i="16"/>
  <c r="N17" i="16"/>
  <c r="O17" i="16"/>
  <c r="M17" i="16"/>
  <c r="AZ1725" i="10"/>
  <c r="BA1725" i="10"/>
  <c r="AN1725" i="10"/>
  <c r="AM1765" i="10" s="1"/>
  <c r="M16" i="14" s="1" a="1"/>
  <c r="M16" i="14" s="1"/>
  <c r="AP1725" i="10"/>
  <c r="AO1765" i="10" s="1"/>
  <c r="AP1765" i="10" s="1"/>
  <c r="BO1724" i="10"/>
  <c r="BK1724" i="10" s="1"/>
  <c r="BK1725" i="10"/>
  <c r="BQ1724" i="10"/>
  <c r="BM1724" i="10" s="1"/>
  <c r="BM1725" i="10"/>
  <c r="BP1724" i="10"/>
  <c r="BL1724" i="10" s="1"/>
  <c r="BL1725" i="10"/>
  <c r="BN1725" i="10"/>
  <c r="BJ1725" i="10" s="1"/>
  <c r="BJ1724" i="10"/>
  <c r="BI1724" i="10"/>
  <c r="BE1724" i="10" s="1"/>
  <c r="BE1725" i="10"/>
  <c r="AZ1724" i="10"/>
  <c r="BA1724" i="10"/>
  <c r="BG1724" i="10"/>
  <c r="BC1724" i="10" s="1"/>
  <c r="BC1725" i="10"/>
  <c r="BH1724" i="10"/>
  <c r="BD1724" i="10" s="1"/>
  <c r="BD1725" i="10"/>
  <c r="BF1725" i="10"/>
  <c r="BB1725" i="10" s="1"/>
  <c r="BB1724" i="10"/>
  <c r="BO12" i="10"/>
  <c r="BK12" i="10" s="1"/>
  <c r="Y14" i="16" s="1"/>
  <c r="BQ12" i="10"/>
  <c r="BQ11" i="10" s="1"/>
  <c r="BM11" i="10" s="1"/>
  <c r="AA13" i="16" s="1"/>
  <c r="BP12" i="10"/>
  <c r="BP11" i="10" s="1"/>
  <c r="BL11" i="10" s="1"/>
  <c r="Z13" i="16" s="1"/>
  <c r="BN12" i="10"/>
  <c r="BJ12" i="10" s="1"/>
  <c r="X14" i="16" s="1"/>
  <c r="BJ11" i="10"/>
  <c r="X13" i="16" s="1"/>
  <c r="M19" i="16"/>
  <c r="N19" i="16"/>
  <c r="L19" i="16"/>
  <c r="O19" i="16"/>
  <c r="BL32" i="10" l="1"/>
  <c r="Z34" i="16" s="1"/>
  <c r="O88" i="14"/>
  <c r="M21" i="14" a="1"/>
  <c r="M21" i="14" s="1"/>
  <c r="M20" i="14" a="1"/>
  <c r="M20" i="14" s="1"/>
  <c r="M47" i="14" a="1"/>
  <c r="M47" i="14" s="1"/>
  <c r="M50" i="14" a="1"/>
  <c r="M50" i="14" s="1"/>
  <c r="M10" i="14" a="1"/>
  <c r="M10" i="14" s="1"/>
  <c r="M39" i="14" a="1"/>
  <c r="M39" i="14" s="1"/>
  <c r="BP1752" i="10"/>
  <c r="BL1752" i="10" s="1"/>
  <c r="BL1753" i="10"/>
  <c r="N32" i="16"/>
  <c r="M32" i="16"/>
  <c r="O32" i="16"/>
  <c r="L32" i="16"/>
  <c r="M85" i="14" a="1"/>
  <c r="M85" i="14" s="1"/>
  <c r="M12" i="14" a="1"/>
  <c r="M12" i="14" s="1"/>
  <c r="M8" i="14" a="1"/>
  <c r="M8" i="14" s="1"/>
  <c r="M34" i="14" a="1"/>
  <c r="M34" i="14" s="1"/>
  <c r="P34" i="14" s="1"/>
  <c r="M70" i="14" a="1"/>
  <c r="M70" i="14" s="1"/>
  <c r="M28" i="14" a="1"/>
  <c r="M28" i="14" s="1"/>
  <c r="M46" i="14" a="1"/>
  <c r="M46" i="14" s="1"/>
  <c r="M49" i="14" a="1"/>
  <c r="M49" i="14" s="1"/>
  <c r="M4" i="14" a="1"/>
  <c r="M4" i="14" s="1"/>
  <c r="M6" i="14" a="1"/>
  <c r="M6" i="14" s="1"/>
  <c r="M7" i="14" a="1"/>
  <c r="M7" i="14" s="1"/>
  <c r="M71" i="14" a="1"/>
  <c r="M71" i="14" s="1"/>
  <c r="M57" i="14" a="1"/>
  <c r="M57" i="14" s="1"/>
  <c r="M54" i="14" a="1"/>
  <c r="M54" i="14" s="1"/>
  <c r="P54" i="14" s="1"/>
  <c r="M86" i="14" a="1"/>
  <c r="M86" i="14" s="1"/>
  <c r="M75" i="14" a="1"/>
  <c r="M75" i="14" s="1"/>
  <c r="M32" i="14" a="1"/>
  <c r="M32" i="14" s="1"/>
  <c r="M73" i="14" a="1"/>
  <c r="M73" i="14" s="1"/>
  <c r="M69" i="14" a="1"/>
  <c r="M69" i="14" s="1"/>
  <c r="N69" i="14" s="1"/>
  <c r="M52" i="14" a="1"/>
  <c r="M52" i="14" s="1"/>
  <c r="M44" i="14" a="1"/>
  <c r="M44" i="14" s="1"/>
  <c r="P44" i="14" s="1"/>
  <c r="M56" i="14" a="1"/>
  <c r="M56" i="14" s="1"/>
  <c r="P56" i="14" s="1"/>
  <c r="M60" i="14" a="1"/>
  <c r="M60" i="14" s="1"/>
  <c r="P60" i="14" s="1"/>
  <c r="M33" i="14" a="1"/>
  <c r="M33" i="14" s="1"/>
  <c r="P33" i="14" s="1"/>
  <c r="M13" i="14" a="1"/>
  <c r="M13" i="14" s="1"/>
  <c r="M77" i="14" a="1"/>
  <c r="M77" i="14" s="1"/>
  <c r="P77" i="14" s="1"/>
  <c r="M79" i="14" a="1"/>
  <c r="M79" i="14" s="1"/>
  <c r="P79" i="14" s="1"/>
  <c r="M37" i="14" a="1"/>
  <c r="M37" i="14" s="1"/>
  <c r="P37" i="14" s="1"/>
  <c r="M14" i="14" a="1"/>
  <c r="M14" i="14" s="1"/>
  <c r="M72" i="14" a="1"/>
  <c r="M72" i="14" s="1"/>
  <c r="M19" i="14" a="1"/>
  <c r="M19" i="14" s="1"/>
  <c r="P19" i="14" s="1"/>
  <c r="A15" i="16"/>
  <c r="G15" i="16"/>
  <c r="AP1753" i="10"/>
  <c r="AN1753" i="10"/>
  <c r="M24" i="14" a="1"/>
  <c r="M24" i="14" s="1"/>
  <c r="M17" i="14" a="1"/>
  <c r="M17" i="14" s="1"/>
  <c r="N17" i="14" s="1"/>
  <c r="M58" i="14" a="1"/>
  <c r="M58" i="14" s="1"/>
  <c r="N58" i="14" s="1"/>
  <c r="M65" i="14" a="1"/>
  <c r="M65" i="14" s="1"/>
  <c r="N65" i="14" s="1"/>
  <c r="M11" i="14" a="1"/>
  <c r="M11" i="14" s="1"/>
  <c r="N11" i="14" s="1"/>
  <c r="M41" i="14" a="1"/>
  <c r="M41" i="14" s="1"/>
  <c r="P41" i="14" s="1"/>
  <c r="M22" i="14" a="1"/>
  <c r="M22" i="14" s="1"/>
  <c r="N22" i="14" s="1"/>
  <c r="BE1753" i="10"/>
  <c r="BI1752" i="10"/>
  <c r="BE1752" i="10" s="1"/>
  <c r="M9" i="14" a="1"/>
  <c r="M9" i="14" s="1"/>
  <c r="P9" i="14" s="1"/>
  <c r="M64" i="14" a="1"/>
  <c r="M64" i="14" s="1"/>
  <c r="N64" i="14" s="1"/>
  <c r="M84" i="14" a="1"/>
  <c r="M84" i="14" s="1"/>
  <c r="N84" i="14" s="1"/>
  <c r="M82" i="14" a="1"/>
  <c r="M82" i="14" s="1"/>
  <c r="N82" i="14" s="1"/>
  <c r="M81" i="14" a="1"/>
  <c r="M81" i="14" s="1"/>
  <c r="P81" i="14" s="1"/>
  <c r="BF1753" i="10"/>
  <c r="BB1753" i="10" s="1"/>
  <c r="BB1752" i="10"/>
  <c r="AQ1765" i="10"/>
  <c r="X1764" i="10"/>
  <c r="AN1765" i="10"/>
  <c r="M59" i="14" a="1"/>
  <c r="M59" i="14" s="1"/>
  <c r="N59" i="14" s="1"/>
  <c r="M83" i="14" a="1"/>
  <c r="M83" i="14" s="1"/>
  <c r="N83" i="14" s="1"/>
  <c r="M2" i="14" a="1"/>
  <c r="M2" i="14" s="1"/>
  <c r="N2" i="14" s="1"/>
  <c r="M43" i="14" a="1"/>
  <c r="M43" i="14" s="1"/>
  <c r="N43" i="14" s="1"/>
  <c r="M74" i="14" a="1"/>
  <c r="M74" i="14" s="1"/>
  <c r="P74" i="14" s="1"/>
  <c r="M61" i="14" a="1"/>
  <c r="M61" i="14" s="1"/>
  <c r="P61" i="14" s="1"/>
  <c r="M18" i="14" a="1"/>
  <c r="M18" i="14" s="1"/>
  <c r="P18" i="14" s="1"/>
  <c r="BQ1752" i="10"/>
  <c r="BM1752" i="10" s="1"/>
  <c r="BM1753" i="10"/>
  <c r="AZ1753" i="10"/>
  <c r="BA1753" i="10"/>
  <c r="BO21" i="10"/>
  <c r="BK21" i="10" s="1"/>
  <c r="Y23" i="16" s="1"/>
  <c r="BK22" i="10"/>
  <c r="Y24" i="16" s="1"/>
  <c r="M62" i="14" a="1"/>
  <c r="M62" i="14" s="1"/>
  <c r="P62" i="14" s="1"/>
  <c r="M26" i="14" a="1"/>
  <c r="M26" i="14" s="1"/>
  <c r="P26" i="14" s="1"/>
  <c r="M15" i="14" a="1"/>
  <c r="M15" i="14" s="1"/>
  <c r="N15" i="14" s="1"/>
  <c r="M31" i="14" a="1"/>
  <c r="M31" i="14" s="1"/>
  <c r="N31" i="14" s="1"/>
  <c r="M68" i="14" a="1"/>
  <c r="M68" i="14" s="1"/>
  <c r="N68" i="14" s="1"/>
  <c r="M76" i="14" a="1"/>
  <c r="M76" i="14" s="1"/>
  <c r="P76" i="14" s="1"/>
  <c r="BK1753" i="10"/>
  <c r="BO1752" i="10"/>
  <c r="BK1752" i="10" s="1"/>
  <c r="BD1753" i="10"/>
  <c r="BH1752" i="10"/>
  <c r="BD1752" i="10" s="1"/>
  <c r="BJ21" i="10"/>
  <c r="X23" i="16" s="1"/>
  <c r="BN22" i="10"/>
  <c r="BJ22" i="10" s="1"/>
  <c r="X24" i="16" s="1"/>
  <c r="M45" i="14" a="1"/>
  <c r="M45" i="14" s="1"/>
  <c r="N45" i="14" s="1"/>
  <c r="M78" i="14" a="1"/>
  <c r="M78" i="14" s="1"/>
  <c r="P78" i="14" s="1"/>
  <c r="M38" i="14" a="1"/>
  <c r="M38" i="14" s="1"/>
  <c r="P38" i="14" s="1"/>
  <c r="M25" i="14" a="1"/>
  <c r="M25" i="14" s="1"/>
  <c r="N25" i="14" s="1"/>
  <c r="M80" i="14" a="1"/>
  <c r="M80" i="14" s="1"/>
  <c r="N80" i="14" s="1"/>
  <c r="M40" i="14" a="1"/>
  <c r="M40" i="14" s="1"/>
  <c r="N40" i="14" s="1"/>
  <c r="BG1752" i="10"/>
  <c r="BC1752" i="10" s="1"/>
  <c r="BC1753" i="10"/>
  <c r="BM22" i="10"/>
  <c r="AA24" i="16" s="1"/>
  <c r="BQ21" i="10"/>
  <c r="BM21" i="10" s="1"/>
  <c r="AA23" i="16" s="1"/>
  <c r="M53" i="14" a="1"/>
  <c r="M53" i="14" s="1"/>
  <c r="P53" i="14" s="1"/>
  <c r="M30" i="14" a="1"/>
  <c r="M30" i="14" s="1"/>
  <c r="P30" i="14" s="1"/>
  <c r="M27" i="14" a="1"/>
  <c r="M27" i="14" s="1"/>
  <c r="N27" i="14" s="1"/>
  <c r="M48" i="14" a="1"/>
  <c r="M48" i="14" s="1"/>
  <c r="P48" i="14" s="1"/>
  <c r="M66" i="14" a="1"/>
  <c r="M66" i="14" s="1"/>
  <c r="P66" i="14" s="1"/>
  <c r="M55" i="14" a="1"/>
  <c r="M55" i="14" s="1"/>
  <c r="N55" i="14" s="1"/>
  <c r="BJ1752" i="10"/>
  <c r="BN1753" i="10"/>
  <c r="BJ1753" i="10" s="1"/>
  <c r="AZ1752" i="10"/>
  <c r="BA1752" i="10"/>
  <c r="BL22" i="10"/>
  <c r="Z24" i="16" s="1"/>
  <c r="BP21" i="10"/>
  <c r="BL21" i="10" s="1"/>
  <c r="Z23" i="16" s="1"/>
  <c r="N14" i="14"/>
  <c r="P14" i="14"/>
  <c r="P72" i="14"/>
  <c r="N72" i="14"/>
  <c r="P3" i="14"/>
  <c r="N3" i="14"/>
  <c r="P24" i="14"/>
  <c r="N24" i="14"/>
  <c r="N5" i="14"/>
  <c r="P5" i="14"/>
  <c r="N16" i="14"/>
  <c r="P16" i="14"/>
  <c r="P29" i="14"/>
  <c r="N29" i="14"/>
  <c r="P67" i="14"/>
  <c r="N67" i="14"/>
  <c r="N13" i="14"/>
  <c r="P13" i="14"/>
  <c r="P42" i="14"/>
  <c r="N42" i="14"/>
  <c r="N21" i="14"/>
  <c r="P21" i="14"/>
  <c r="N20" i="14"/>
  <c r="P20" i="14"/>
  <c r="P47" i="14"/>
  <c r="N47" i="14"/>
  <c r="N50" i="14"/>
  <c r="P50" i="14"/>
  <c r="P10" i="14"/>
  <c r="N10" i="14"/>
  <c r="P39" i="14"/>
  <c r="N39" i="14"/>
  <c r="N37" i="14"/>
  <c r="N77" i="14"/>
  <c r="N34" i="14"/>
  <c r="P36" i="14"/>
  <c r="N85" i="14"/>
  <c r="P85" i="14"/>
  <c r="P12" i="14"/>
  <c r="N12" i="14"/>
  <c r="N8" i="14"/>
  <c r="P8" i="14"/>
  <c r="N70" i="14"/>
  <c r="P70" i="14"/>
  <c r="P28" i="14"/>
  <c r="N28" i="14"/>
  <c r="N23" i="14"/>
  <c r="P23" i="14"/>
  <c r="N46" i="14"/>
  <c r="P46" i="14"/>
  <c r="P49" i="14"/>
  <c r="N49" i="14"/>
  <c r="N4" i="14"/>
  <c r="P4" i="14"/>
  <c r="N6" i="14"/>
  <c r="P6" i="14"/>
  <c r="P7" i="14"/>
  <c r="N7" i="14"/>
  <c r="N71" i="14"/>
  <c r="P71" i="14"/>
  <c r="N51" i="14"/>
  <c r="P51" i="14"/>
  <c r="N57" i="14"/>
  <c r="P57" i="14"/>
  <c r="N54" i="14"/>
  <c r="N86" i="14"/>
  <c r="P86" i="14"/>
  <c r="P75" i="14"/>
  <c r="N75" i="14"/>
  <c r="P32" i="14"/>
  <c r="N32" i="14"/>
  <c r="P73" i="14"/>
  <c r="N73" i="14"/>
  <c r="N63" i="14"/>
  <c r="P63" i="14"/>
  <c r="P69" i="14"/>
  <c r="N52" i="14"/>
  <c r="P52" i="14"/>
  <c r="N33" i="14"/>
  <c r="AT1742" i="10"/>
  <c r="R1742" i="10"/>
  <c r="T1742" i="10"/>
  <c r="AV1742" i="10"/>
  <c r="L7" i="16"/>
  <c r="O7" i="16"/>
  <c r="M7" i="16"/>
  <c r="N7" i="16"/>
  <c r="BO31" i="10"/>
  <c r="BK31" i="10" s="1"/>
  <c r="Y33" i="16" s="1"/>
  <c r="BN32" i="10"/>
  <c r="BJ32" i="10" s="1"/>
  <c r="X34" i="16" s="1"/>
  <c r="T17" i="16"/>
  <c r="AV15" i="10" s="1"/>
  <c r="BQ31" i="10"/>
  <c r="BM31" i="10" s="1"/>
  <c r="AA33" i="16" s="1"/>
  <c r="BO11" i="10"/>
  <c r="BK11" i="10" s="1"/>
  <c r="Y13" i="16" s="1"/>
  <c r="BL12" i="10"/>
  <c r="Z14" i="16" s="1"/>
  <c r="BM12" i="10"/>
  <c r="AA14" i="16" s="1"/>
  <c r="T19" i="16"/>
  <c r="AV17" i="10" s="1"/>
  <c r="BN17" i="10" s="1"/>
  <c r="N44" i="14" l="1"/>
  <c r="P84" i="14"/>
  <c r="N9" i="14"/>
  <c r="P64" i="14"/>
  <c r="N35" i="14"/>
  <c r="N19" i="14"/>
  <c r="N79" i="14"/>
  <c r="AK1758" i="10"/>
  <c r="AT1758" i="10" s="1"/>
  <c r="N56" i="14"/>
  <c r="N60" i="14"/>
  <c r="P43" i="14"/>
  <c r="P2" i="14"/>
  <c r="P83" i="14"/>
  <c r="P59" i="14"/>
  <c r="P11" i="14"/>
  <c r="P65" i="14"/>
  <c r="N30" i="14"/>
  <c r="P17" i="14"/>
  <c r="P27" i="14"/>
  <c r="P58" i="14"/>
  <c r="M88" i="14"/>
  <c r="P22" i="14"/>
  <c r="T32" i="16"/>
  <c r="AV30" i="10" s="1"/>
  <c r="BP30" i="10" s="1"/>
  <c r="BL30" i="10" s="1"/>
  <c r="Z32" i="16" s="1"/>
  <c r="N38" i="14"/>
  <c r="P68" i="14"/>
  <c r="N18" i="14"/>
  <c r="L15" i="16"/>
  <c r="M15" i="16"/>
  <c r="N15" i="16"/>
  <c r="O15" i="16"/>
  <c r="P25" i="14"/>
  <c r="N76" i="14"/>
  <c r="AV1758" i="10"/>
  <c r="L16" i="14" a="1"/>
  <c r="L16" i="14" s="1"/>
  <c r="L64" i="14" a="1"/>
  <c r="L64" i="14" s="1"/>
  <c r="L15" i="14" a="1"/>
  <c r="L15" i="14" s="1"/>
  <c r="L75" i="14" a="1"/>
  <c r="L75" i="14" s="1"/>
  <c r="L8" i="14" a="1"/>
  <c r="L8" i="14" s="1"/>
  <c r="L74" i="14" a="1"/>
  <c r="L74" i="14" s="1"/>
  <c r="L43" i="14" a="1"/>
  <c r="L43" i="14" s="1"/>
  <c r="L53" i="14" a="1"/>
  <c r="L53" i="14" s="1"/>
  <c r="L19" i="14" a="1"/>
  <c r="L19" i="14" s="1"/>
  <c r="L47" i="14" a="1"/>
  <c r="L47" i="14" s="1"/>
  <c r="L45" i="14" a="1"/>
  <c r="L45" i="14" s="1"/>
  <c r="L41" i="14" a="1"/>
  <c r="L41" i="14" s="1"/>
  <c r="L80" i="14" a="1"/>
  <c r="L80" i="14" s="1"/>
  <c r="L51" i="14" a="1"/>
  <c r="L51" i="14" s="1"/>
  <c r="L9" i="14" a="1"/>
  <c r="L9" i="14" s="1"/>
  <c r="L18" i="14" a="1"/>
  <c r="L18" i="14" s="1"/>
  <c r="L63" i="14" a="1"/>
  <c r="L63" i="14" s="1"/>
  <c r="L56" i="14" a="1"/>
  <c r="L56" i="14" s="1"/>
  <c r="L70" i="14" a="1"/>
  <c r="L70" i="14" s="1"/>
  <c r="L73" i="14" a="1"/>
  <c r="L73" i="14" s="1"/>
  <c r="L27" i="14" a="1"/>
  <c r="L27" i="14" s="1"/>
  <c r="L28" i="14" a="1"/>
  <c r="L28" i="14" s="1"/>
  <c r="L66" i="14" a="1"/>
  <c r="L66" i="14" s="1"/>
  <c r="L4" i="14" a="1"/>
  <c r="L4" i="14" s="1"/>
  <c r="L58" i="14" a="1"/>
  <c r="L58" i="14" s="1"/>
  <c r="L76" i="14" a="1"/>
  <c r="L76" i="14" s="1"/>
  <c r="L52" i="14" a="1"/>
  <c r="L52" i="14" s="1"/>
  <c r="L77" i="14" a="1"/>
  <c r="L77" i="14" s="1"/>
  <c r="L50" i="14" a="1"/>
  <c r="L50" i="14" s="1"/>
  <c r="L65" i="14" a="1"/>
  <c r="L65" i="14" s="1"/>
  <c r="L57" i="14" a="1"/>
  <c r="L57" i="14" s="1"/>
  <c r="L48" i="14" a="1"/>
  <c r="L48" i="14" s="1"/>
  <c r="L20" i="14" a="1"/>
  <c r="L20" i="14" s="1"/>
  <c r="L33" i="14" a="1"/>
  <c r="L33" i="14" s="1"/>
  <c r="L84" i="14" a="1"/>
  <c r="L84" i="14" s="1"/>
  <c r="L68" i="14" a="1"/>
  <c r="L68" i="14" s="1"/>
  <c r="L29" i="14" a="1"/>
  <c r="L29" i="14" s="1"/>
  <c r="L17" i="14" a="1"/>
  <c r="L17" i="14" s="1"/>
  <c r="L10" i="14" a="1"/>
  <c r="L10" i="14" s="1"/>
  <c r="L49" i="14" a="1"/>
  <c r="L49" i="14" s="1"/>
  <c r="L36" i="14" a="1"/>
  <c r="L36" i="14" s="1"/>
  <c r="L22" i="14" a="1"/>
  <c r="L22" i="14" s="1"/>
  <c r="L40" i="14" a="1"/>
  <c r="L40" i="14" s="1"/>
  <c r="L12" i="14" a="1"/>
  <c r="L12" i="14" s="1"/>
  <c r="L30" i="14" a="1"/>
  <c r="L30" i="14" s="1"/>
  <c r="L7" i="14" a="1"/>
  <c r="L7" i="14" s="1"/>
  <c r="L11" i="14" a="1"/>
  <c r="L11" i="14" s="1"/>
  <c r="L35" i="14" a="1"/>
  <c r="L35" i="14" s="1"/>
  <c r="L38" i="14" a="1"/>
  <c r="L38" i="14" s="1"/>
  <c r="L83" i="14" a="1"/>
  <c r="L83" i="14" s="1"/>
  <c r="L23" i="14" a="1"/>
  <c r="L23" i="14" s="1"/>
  <c r="L24" i="14" a="1"/>
  <c r="L24" i="14" s="1"/>
  <c r="L82" i="14" a="1"/>
  <c r="L82" i="14" s="1"/>
  <c r="L39" i="14" a="1"/>
  <c r="L39" i="14" s="1"/>
  <c r="L69" i="14" a="1"/>
  <c r="L69" i="14" s="1"/>
  <c r="L5" i="14" a="1"/>
  <c r="L5" i="14" s="1"/>
  <c r="L46" i="14" a="1"/>
  <c r="L46" i="14" s="1"/>
  <c r="L59" i="14" a="1"/>
  <c r="L59" i="14" s="1"/>
  <c r="L67" i="14" a="1"/>
  <c r="L67" i="14" s="1"/>
  <c r="L86" i="14" a="1"/>
  <c r="L86" i="14" s="1"/>
  <c r="L79" i="14" a="1"/>
  <c r="L79" i="14" s="1"/>
  <c r="L55" i="14" a="1"/>
  <c r="L55" i="14" s="1"/>
  <c r="L85" i="14" a="1"/>
  <c r="L85" i="14" s="1"/>
  <c r="L60" i="14" a="1"/>
  <c r="L60" i="14" s="1"/>
  <c r="L26" i="14" a="1"/>
  <c r="L26" i="14" s="1"/>
  <c r="L62" i="14" a="1"/>
  <c r="L62" i="14" s="1"/>
  <c r="L81" i="14" a="1"/>
  <c r="L81" i="14" s="1"/>
  <c r="L78" i="14" a="1"/>
  <c r="L78" i="14" s="1"/>
  <c r="L44" i="14" a="1"/>
  <c r="L44" i="14" s="1"/>
  <c r="L32" i="14" a="1"/>
  <c r="L32" i="14" s="1"/>
  <c r="L34" i="14" a="1"/>
  <c r="L34" i="14" s="1"/>
  <c r="L71" i="14" a="1"/>
  <c r="L71" i="14" s="1"/>
  <c r="L25" i="14" a="1"/>
  <c r="L25" i="14" s="1"/>
  <c r="L14" i="14" a="1"/>
  <c r="L14" i="14" s="1"/>
  <c r="L13" i="14" a="1"/>
  <c r="L13" i="14" s="1"/>
  <c r="L3" i="14" a="1"/>
  <c r="L3" i="14" s="1"/>
  <c r="L37" i="14" a="1"/>
  <c r="L37" i="14" s="1"/>
  <c r="L21" i="14" a="1"/>
  <c r="L21" i="14" s="1"/>
  <c r="L54" i="14" a="1"/>
  <c r="L54" i="14" s="1"/>
  <c r="L42" i="14" a="1"/>
  <c r="L42" i="14" s="1"/>
  <c r="L61" i="14" a="1"/>
  <c r="L61" i="14" s="1"/>
  <c r="L6" i="14" a="1"/>
  <c r="L6" i="14" s="1"/>
  <c r="L2" i="14" a="1"/>
  <c r="L2" i="14" s="1"/>
  <c r="L72" i="14" a="1"/>
  <c r="L72" i="14" s="1"/>
  <c r="N53" i="14"/>
  <c r="N78" i="14"/>
  <c r="P15" i="14"/>
  <c r="N74" i="14"/>
  <c r="D25" i="16"/>
  <c r="A25" i="16" s="1"/>
  <c r="D5" i="16"/>
  <c r="P55" i="14"/>
  <c r="N81" i="14"/>
  <c r="P45" i="14"/>
  <c r="N26" i="14"/>
  <c r="N36" i="14"/>
  <c r="P31" i="14"/>
  <c r="N61" i="14"/>
  <c r="N66" i="14"/>
  <c r="P40" i="14"/>
  <c r="N62" i="14"/>
  <c r="P82" i="14"/>
  <c r="N41" i="14"/>
  <c r="R1764" i="10"/>
  <c r="AL1764" i="10" s="1"/>
  <c r="T1764" i="10"/>
  <c r="AV1764" i="10"/>
  <c r="AT1764" i="10"/>
  <c r="N48" i="14"/>
  <c r="P80" i="14"/>
  <c r="BP1743" i="10"/>
  <c r="BQ1743" i="10"/>
  <c r="BN1742" i="10"/>
  <c r="AW1743" i="10"/>
  <c r="BO1743" i="10"/>
  <c r="AU1743" i="10"/>
  <c r="AY1743" i="10" s="1"/>
  <c r="BF1742" i="10"/>
  <c r="BG1743" i="10"/>
  <c r="AX1742" i="10"/>
  <c r="BI1743" i="10"/>
  <c r="BH1743" i="10"/>
  <c r="T7" i="16"/>
  <c r="AV5" i="10" s="1"/>
  <c r="BO16" i="10"/>
  <c r="BP16" i="10"/>
  <c r="BQ16" i="10"/>
  <c r="BN15" i="10"/>
  <c r="BQ18" i="10"/>
  <c r="BM18" i="10" s="1"/>
  <c r="AA20" i="16" s="1"/>
  <c r="BP18" i="10"/>
  <c r="BP17" i="10" s="1"/>
  <c r="BL17" i="10" s="1"/>
  <c r="Z19" i="16" s="1"/>
  <c r="BO18" i="10"/>
  <c r="BO17" i="10" s="1"/>
  <c r="BK17" i="10" s="1"/>
  <c r="Y19" i="16" s="1"/>
  <c r="BJ17" i="10"/>
  <c r="X19" i="16" s="1"/>
  <c r="BN18" i="10"/>
  <c r="BJ18" i="10" s="1"/>
  <c r="X20" i="16" s="1"/>
  <c r="AL1758" i="10" l="1"/>
  <c r="Y1759" i="10"/>
  <c r="BO30" i="10"/>
  <c r="BK30" i="10" s="1"/>
  <c r="Y32" i="16" s="1"/>
  <c r="N88" i="14"/>
  <c r="P88" i="14"/>
  <c r="BN29" i="10"/>
  <c r="BJ29" i="10" s="1"/>
  <c r="X31" i="16" s="1"/>
  <c r="BQ30" i="10"/>
  <c r="BP29" i="10"/>
  <c r="BL29" i="10" s="1"/>
  <c r="Z31" i="16" s="1"/>
  <c r="S1759" i="10"/>
  <c r="U1759" i="10"/>
  <c r="L88" i="14"/>
  <c r="AU1765" i="10"/>
  <c r="AY1765" i="10" s="1"/>
  <c r="BH1765" i="10"/>
  <c r="AX1764" i="10"/>
  <c r="BF1764" i="10"/>
  <c r="BG1765" i="10"/>
  <c r="BI1765" i="10"/>
  <c r="D27" i="16"/>
  <c r="AX1758" i="10"/>
  <c r="AU1759" i="10"/>
  <c r="AY1759" i="10" s="1"/>
  <c r="BI1759" i="10"/>
  <c r="BF1758" i="10"/>
  <c r="BG1759" i="10"/>
  <c r="BH1759" i="10"/>
  <c r="D21" i="16"/>
  <c r="AW1765" i="10"/>
  <c r="BN1764" i="10"/>
  <c r="BO1765" i="10"/>
  <c r="BP1765" i="10"/>
  <c r="BQ1765" i="10"/>
  <c r="BP1759" i="10"/>
  <c r="AW1759" i="10"/>
  <c r="BO1759" i="10"/>
  <c r="BN1758" i="10"/>
  <c r="BQ1759" i="10"/>
  <c r="T15" i="16"/>
  <c r="AV13" i="10" s="1"/>
  <c r="G5" i="16"/>
  <c r="A5" i="16"/>
  <c r="G25" i="16"/>
  <c r="O25" i="16" s="1"/>
  <c r="BA1743" i="10"/>
  <c r="AZ1743" i="10"/>
  <c r="BF1743" i="10"/>
  <c r="BB1743" i="10" s="1"/>
  <c r="BB1742" i="10"/>
  <c r="BO1742" i="10"/>
  <c r="BK1742" i="10" s="1"/>
  <c r="BK1743" i="10"/>
  <c r="BC1743" i="10"/>
  <c r="BG1742" i="10"/>
  <c r="BC1742" i="10" s="1"/>
  <c r="BH1742" i="10"/>
  <c r="BD1742" i="10" s="1"/>
  <c r="BD1743" i="10"/>
  <c r="BJ1742" i="10"/>
  <c r="BN1743" i="10"/>
  <c r="BJ1743" i="10" s="1"/>
  <c r="BE1743" i="10"/>
  <c r="BI1742" i="10"/>
  <c r="BE1742" i="10" s="1"/>
  <c r="AZ1742" i="10"/>
  <c r="BA1742" i="10"/>
  <c r="BQ1742" i="10"/>
  <c r="BM1742" i="10" s="1"/>
  <c r="BM1743" i="10"/>
  <c r="BP1742" i="10"/>
  <c r="BL1742" i="10" s="1"/>
  <c r="BL1743" i="10"/>
  <c r="BO6" i="10"/>
  <c r="BQ6" i="10"/>
  <c r="BP6" i="10"/>
  <c r="BN5" i="10"/>
  <c r="BJ15" i="10"/>
  <c r="X17" i="16" s="1"/>
  <c r="BN16" i="10"/>
  <c r="BJ16" i="10" s="1"/>
  <c r="X18" i="16" s="1"/>
  <c r="BQ15" i="10"/>
  <c r="BM15" i="10" s="1"/>
  <c r="AA17" i="16" s="1"/>
  <c r="BM16" i="10"/>
  <c r="AA18" i="16" s="1"/>
  <c r="BK16" i="10"/>
  <c r="Y18" i="16" s="1"/>
  <c r="BO15" i="10"/>
  <c r="BK15" i="10" s="1"/>
  <c r="Y17" i="16" s="1"/>
  <c r="BP15" i="10"/>
  <c r="BL15" i="10" s="1"/>
  <c r="Z17" i="16" s="1"/>
  <c r="BL16" i="10"/>
  <c r="Z18" i="16" s="1"/>
  <c r="BQ17" i="10"/>
  <c r="BM17" i="10" s="1"/>
  <c r="AA19" i="16" s="1"/>
  <c r="BK18" i="10"/>
  <c r="Y20" i="16" s="1"/>
  <c r="BL18" i="10"/>
  <c r="Z20" i="16" s="1"/>
  <c r="BO29" i="10" l="1"/>
  <c r="BK29" i="10" s="1"/>
  <c r="Y31" i="16" s="1"/>
  <c r="BN30" i="10"/>
  <c r="BJ30" i="10" s="1"/>
  <c r="X32" i="16" s="1"/>
  <c r="BM30" i="10"/>
  <c r="AA32" i="16" s="1"/>
  <c r="BQ29" i="10"/>
  <c r="BM29" i="10" s="1"/>
  <c r="AA31" i="16" s="1"/>
  <c r="N25" i="16"/>
  <c r="M25" i="16"/>
  <c r="L25" i="16"/>
  <c r="BJ1758" i="10"/>
  <c r="BN1759" i="10"/>
  <c r="BJ1759" i="10" s="1"/>
  <c r="BO1758" i="10"/>
  <c r="BK1758" i="10" s="1"/>
  <c r="BK1759" i="10"/>
  <c r="AZ1759" i="10"/>
  <c r="BA1759" i="10"/>
  <c r="BQ1764" i="10"/>
  <c r="BM1764" i="10" s="1"/>
  <c r="BM1765" i="10"/>
  <c r="BP1758" i="10"/>
  <c r="BL1758" i="10" s="1"/>
  <c r="BL1759" i="10"/>
  <c r="BA1758" i="10"/>
  <c r="AZ1758" i="10"/>
  <c r="A27" i="16"/>
  <c r="G27" i="16"/>
  <c r="BP1764" i="10"/>
  <c r="BL1764" i="10" s="1"/>
  <c r="BL1765" i="10"/>
  <c r="BI1764" i="10"/>
  <c r="BE1764" i="10" s="1"/>
  <c r="BE1765" i="10"/>
  <c r="BB1764" i="10"/>
  <c r="BF1765" i="10"/>
  <c r="BB1765" i="10" s="1"/>
  <c r="BA1764" i="10"/>
  <c r="AZ1764" i="10"/>
  <c r="BD1765" i="10"/>
  <c r="BH1764" i="10"/>
  <c r="BD1764" i="10" s="1"/>
  <c r="BG1764" i="10"/>
  <c r="BC1764" i="10" s="1"/>
  <c r="BC1765" i="10"/>
  <c r="BD1759" i="10"/>
  <c r="BH1758" i="10"/>
  <c r="BD1758" i="10" s="1"/>
  <c r="AZ1765" i="10"/>
  <c r="BA1765" i="10"/>
  <c r="BJ1764" i="10"/>
  <c r="BN1765" i="10"/>
  <c r="BJ1765" i="10" s="1"/>
  <c r="O5" i="16"/>
  <c r="N5" i="16"/>
  <c r="L5" i="16"/>
  <c r="M5" i="16"/>
  <c r="G21" i="16"/>
  <c r="A21" i="16"/>
  <c r="BN13" i="10"/>
  <c r="BO14" i="10"/>
  <c r="BP14" i="10"/>
  <c r="BQ14" i="10"/>
  <c r="BQ1758" i="10"/>
  <c r="BM1758" i="10" s="1"/>
  <c r="BM1759" i="10"/>
  <c r="BC1759" i="10"/>
  <c r="BG1758" i="10"/>
  <c r="BC1758" i="10" s="1"/>
  <c r="BK1765" i="10"/>
  <c r="BO1764" i="10"/>
  <c r="BK1764" i="10" s="1"/>
  <c r="BB1758" i="10"/>
  <c r="BF1759" i="10"/>
  <c r="BB1759" i="10" s="1"/>
  <c r="BI1758" i="10"/>
  <c r="BE1758" i="10" s="1"/>
  <c r="BE1759" i="10"/>
  <c r="AP1759" i="10"/>
  <c r="AN1759" i="10"/>
  <c r="BN6" i="10"/>
  <c r="BJ6" i="10" s="1"/>
  <c r="X8" i="16" s="1"/>
  <c r="BJ5" i="10"/>
  <c r="X7" i="16" s="1"/>
  <c r="BP5" i="10"/>
  <c r="BL5" i="10" s="1"/>
  <c r="Z7" i="16" s="1"/>
  <c r="BL6" i="10"/>
  <c r="Z8" i="16" s="1"/>
  <c r="BM6" i="10"/>
  <c r="AA8" i="16" s="1"/>
  <c r="BQ5" i="10"/>
  <c r="BM5" i="10" s="1"/>
  <c r="AA7" i="16" s="1"/>
  <c r="BK6" i="10"/>
  <c r="Y8" i="16" s="1"/>
  <c r="BO5" i="10"/>
  <c r="BK5" i="10" s="1"/>
  <c r="Y7" i="16" s="1"/>
  <c r="T25" i="16" l="1"/>
  <c r="AV23" i="10" s="1"/>
  <c r="BO24" i="10" s="1"/>
  <c r="T5" i="16"/>
  <c r="AV3" i="10" s="1"/>
  <c r="BO13" i="10"/>
  <c r="BK13" i="10" s="1"/>
  <c r="Y15" i="16" s="1"/>
  <c r="BK14" i="10"/>
  <c r="Y16" i="16" s="1"/>
  <c r="L21" i="16"/>
  <c r="N21" i="16"/>
  <c r="O21" i="16"/>
  <c r="M21" i="16"/>
  <c r="BQ13" i="10"/>
  <c r="BM13" i="10" s="1"/>
  <c r="AA15" i="16" s="1"/>
  <c r="BM14" i="10"/>
  <c r="AA16" i="16" s="1"/>
  <c r="BL14" i="10"/>
  <c r="Z16" i="16" s="1"/>
  <c r="BP13" i="10"/>
  <c r="BL13" i="10" s="1"/>
  <c r="Z15" i="16" s="1"/>
  <c r="BJ13" i="10"/>
  <c r="X15" i="16" s="1"/>
  <c r="BN14" i="10"/>
  <c r="BJ14" i="10" s="1"/>
  <c r="X16" i="16" s="1"/>
  <c r="L27" i="16"/>
  <c r="N27" i="16"/>
  <c r="M27" i="16"/>
  <c r="O27" i="16"/>
  <c r="BP24" i="10" l="1"/>
  <c r="BL24" i="10" s="1"/>
  <c r="Z26" i="16" s="1"/>
  <c r="BQ24" i="10"/>
  <c r="BQ23" i="10" s="1"/>
  <c r="BM23" i="10" s="1"/>
  <c r="AA25" i="16" s="1"/>
  <c r="BN23" i="10"/>
  <c r="BN24" i="10" s="1"/>
  <c r="BJ24" i="10" s="1"/>
  <c r="X26" i="16" s="1"/>
  <c r="T27" i="16"/>
  <c r="AV25" i="10" s="1"/>
  <c r="T21" i="16"/>
  <c r="AV19" i="10" s="1"/>
  <c r="BP4" i="10"/>
  <c r="BQ4" i="10"/>
  <c r="BO4" i="10"/>
  <c r="BN3" i="10"/>
  <c r="BK24" i="10"/>
  <c r="Y26" i="16" s="1"/>
  <c r="BO23" i="10"/>
  <c r="BK23" i="10" s="1"/>
  <c r="Y25" i="16" s="1"/>
  <c r="BP23" i="10" l="1"/>
  <c r="BL23" i="10" s="1"/>
  <c r="Z25" i="16" s="1"/>
  <c r="BM24" i="10"/>
  <c r="AA26" i="16" s="1"/>
  <c r="BJ23" i="10"/>
  <c r="X25" i="16" s="1"/>
  <c r="BJ3" i="10"/>
  <c r="X5" i="16" s="1"/>
  <c r="BN4" i="10"/>
  <c r="BJ4" i="10" s="1"/>
  <c r="X6" i="16" s="1"/>
  <c r="BO3" i="10"/>
  <c r="BK3" i="10" s="1"/>
  <c r="Y5" i="16" s="1"/>
  <c r="BK4" i="10"/>
  <c r="Y6" i="16" s="1"/>
  <c r="BP3" i="10"/>
  <c r="BL3" i="10" s="1"/>
  <c r="Z5" i="16" s="1"/>
  <c r="BL4" i="10"/>
  <c r="Z6" i="16" s="1"/>
  <c r="BM4" i="10"/>
  <c r="AA6" i="16" s="1"/>
  <c r="BQ3" i="10"/>
  <c r="BM3" i="10" s="1"/>
  <c r="AA5" i="16" s="1"/>
  <c r="BN19" i="10"/>
  <c r="BQ20" i="10"/>
  <c r="BP20" i="10"/>
  <c r="BO20" i="10"/>
  <c r="BO26" i="10"/>
  <c r="BQ26" i="10"/>
  <c r="BP26" i="10"/>
  <c r="BN25" i="10"/>
  <c r="BP19" i="10" l="1"/>
  <c r="BL19" i="10" s="1"/>
  <c r="Z21" i="16" s="1"/>
  <c r="BL20" i="10"/>
  <c r="Z22" i="16" s="1"/>
  <c r="BO19" i="10"/>
  <c r="BK19" i="10" s="1"/>
  <c r="Y21" i="16" s="1"/>
  <c r="BK20" i="10"/>
  <c r="Y22" i="16" s="1"/>
  <c r="BJ19" i="10"/>
  <c r="X21" i="16" s="1"/>
  <c r="BN20" i="10"/>
  <c r="BJ20" i="10" s="1"/>
  <c r="X22" i="16" s="1"/>
  <c r="BQ19" i="10"/>
  <c r="BM19" i="10" s="1"/>
  <c r="AA21" i="16" s="1"/>
  <c r="BM20" i="10"/>
  <c r="AA22" i="16" s="1"/>
  <c r="BJ25" i="10"/>
  <c r="X27" i="16" s="1"/>
  <c r="BN26" i="10"/>
  <c r="BJ26" i="10" s="1"/>
  <c r="X28" i="16" s="1"/>
  <c r="BL26" i="10"/>
  <c r="Z28" i="16" s="1"/>
  <c r="BP25" i="10"/>
  <c r="BL25" i="10" s="1"/>
  <c r="Z27" i="16" s="1"/>
  <c r="BQ25" i="10"/>
  <c r="BM25" i="10" s="1"/>
  <c r="AA27" i="16" s="1"/>
  <c r="BM26" i="10"/>
  <c r="AA28" i="16" s="1"/>
  <c r="BK26" i="10"/>
  <c r="Y28" i="16" s="1"/>
  <c r="BO25" i="10"/>
  <c r="BK25" i="10" s="1"/>
  <c r="Y27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<sst xmlns="http://schemas.openxmlformats.org/spreadsheetml/2006/main" count="25860" uniqueCount="2888">
  <si>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</si>
  <si>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</si>
  <si>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</si>
  <si>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</si>
  <si>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</si>
  <si>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</si>
  <si>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</si>
  <si>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</si>
  <si>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</si>
  <si>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</si>
  <si>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</si>
  <si>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</si>
  <si>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</si>
  <si>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</si>
  <si>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</si>
  <si>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</si>
  <si>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</si>
  <si>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</si>
  <si>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</si>
  <si>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</si>
  <si>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</si>
  <si>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</si>
  <si>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</si>
  <si>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</si>
  <si>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</si>
  <si>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</si>
  <si>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</si>
  <si>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</si>
  <si>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</si>
  <si>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</si>
  <si>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</si>
  <si>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</si>
  <si>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</si>
  <si>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</si>
  <si>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</si>
  <si>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</si>
  <si>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</si>
  <si>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</si>
  <si>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</si>
  <si>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</si>
  <si>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</si>
  <si>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</si>
  <si>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</si>
  <si>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</si>
  <si>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</si>
  <si>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</si>
  <si>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</si>
  <si>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</si>
  <si>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</si>
  <si>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</si>
  <si>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</si>
  <si>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</si>
  <si>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</si>
  <si>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</si>
  <si>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</si>
  <si>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</si>
  <si>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</si>
  <si>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</si>
  <si>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</si>
  <si>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</si>
  <si>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</si>
  <si>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</si>
  <si>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</si>
  <si>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</si>
  <si>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</si>
  <si>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</si>
  <si>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</si>
  <si>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</si>
  <si>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</si>
  <si>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</si>
  <si>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</si>
  <si>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</si>
  <si>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</si>
  <si>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</si>
  <si>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</si>
  <si>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</si>
  <si>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</si>
  <si>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</si>
  <si>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</si>
  <si>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</si>
  <si>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</si>
  <si>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</si>
  <si>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</si>
  <si>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</si>
  <si>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</si>
  <si>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</si>
  <si>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</si>
  <si>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</si>
  <si>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</si>
  <si>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</si>
  <si>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</si>
  <si>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</si>
  <si>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</si>
  <si>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</si>
  <si>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</si>
  <si>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</si>
  <si>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</si>
  <si>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</si>
  <si>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</si>
  <si>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</si>
  <si>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</si>
  <si>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</si>
  <si>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</si>
  <si>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</si>
  <si>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</si>
  <si>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</si>
  <si>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</si>
  <si>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</si>
  <si>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</si>
  <si>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</si>
  <si>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</si>
  <si>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</si>
  <si>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</si>
  <si>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</si>
  <si>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</si>
  <si>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</si>
  <si>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</si>
  <si>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</si>
  <si>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</si>
  <si>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</si>
  <si>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</si>
  <si>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</si>
  <si>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</si>
  <si>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</si>
  <si>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</si>
  <si>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</si>
  <si>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</si>
  <si>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</si>
  <si>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</si>
  <si>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</si>
  <si>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</si>
  <si>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</si>
  <si>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</si>
  <si>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</si>
  <si>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</si>
  <si>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</si>
  <si>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</si>
  <si>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</si>
  <si>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</si>
  <si>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</si>
  <si>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</si>
  <si>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</si>
  <si>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</si>
  <si>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</si>
  <si>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</si>
  <si>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</si>
  <si>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</si>
  <si>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</si>
  <si>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</si>
  <si>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</si>
  <si>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</si>
  <si>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</si>
  <si>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</si>
  <si>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</si>
  <si>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</si>
  <si>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</si>
  <si>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</si>
  <si>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</si>
  <si>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</si>
  <si>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</si>
  <si>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</si>
  <si>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</si>
  <si>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</si>
  <si>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</si>
  <si>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</si>
  <si>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</si>
  <si>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</si>
  <si>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</si>
  <si>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</si>
  <si>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</si>
  <si>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</si>
  <si>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</si>
  <si>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</si>
  <si>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</si>
  <si>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</si>
  <si>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</si>
  <si>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</si>
  <si>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</si>
  <si>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</si>
  <si>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</si>
  <si>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</si>
  <si>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</si>
  <si>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</si>
  <si>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</si>
  <si>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</si>
  <si>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</si>
  <si>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</si>
  <si>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</si>
  <si>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</si>
  <si>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</si>
  <si>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</si>
  <si>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</si>
  <si>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</si>
  <si>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</si>
  <si>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</si>
  <si>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</si>
  <si>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</si>
  <si>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</si>
  <si>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</si>
  <si>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</si>
  <si>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</si>
  <si>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</si>
  <si>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</si>
  <si>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</si>
  <si>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</si>
  <si>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</si>
  <si>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</si>
  <si>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</si>
  <si>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</si>
  <si>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</si>
  <si>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</si>
  <si>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</si>
  <si>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</si>
  <si>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</si>
  <si>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</si>
  <si>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</si>
  <si>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</si>
  <si>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</si>
  <si>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</si>
  <si>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</si>
  <si>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</si>
  <si>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</si>
  <si>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</si>
  <si>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</si>
  <si>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</si>
  <si>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</si>
  <si>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</si>
  <si>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</si>
  <si>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</si>
  <si>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</si>
  <si>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</si>
  <si>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</si>
  <si>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</si>
  <si>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</si>
  <si>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</si>
  <si>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</si>
  <si>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</si>
  <si>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</si>
  <si>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</si>
  <si>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</si>
  <si>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</si>
  <si>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</si>
  <si>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</si>
  <si>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</si>
  <si>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</si>
  <si>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</si>
  <si>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</si>
  <si>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</si>
  <si>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</si>
  <si>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</si>
  <si>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</si>
  <si>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</si>
  <si>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</si>
  <si>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</si>
  <si>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</si>
  <si>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</si>
  <si>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</si>
  <si>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</si>
  <si>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</si>
  <si>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</si>
  <si>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</si>
  <si>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</si>
  <si>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</si>
  <si>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</si>
  <si>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</si>
  <si>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</si>
  <si>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</si>
  <si>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</si>
  <si>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</si>
  <si>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</si>
  <si>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</si>
  <si>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</si>
  <si>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</si>
  <si>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</si>
  <si>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</si>
  <si>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</si>
  <si>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</si>
  <si>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</si>
  <si>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</si>
  <si>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</si>
  <si>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</si>
  <si>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</si>
  <si>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</si>
  <si>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</si>
  <si>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</si>
  <si>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</si>
  <si>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</si>
  <si>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</si>
  <si>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</si>
  <si>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</si>
  <si>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</si>
  <si>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</si>
  <si>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</si>
  <si>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</si>
  <si>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</si>
  <si>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</si>
  <si>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</si>
  <si>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</si>
  <si>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</si>
  <si>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</si>
  <si>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</si>
  <si>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</si>
  <si>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</si>
  <si>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</si>
  <si>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</si>
  <si>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</si>
  <si>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</si>
  <si>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</si>
  <si>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</si>
  <si>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</si>
  <si>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</si>
  <si>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</si>
  <si>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</si>
  <si>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</si>
  <si>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</si>
  <si>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</si>
  <si>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</si>
  <si>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</si>
  <si>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</si>
  <si>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</si>
  <si>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</si>
  <si>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</si>
  <si>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</si>
  <si>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</si>
  <si>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</si>
  <si>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</si>
  <si>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</si>
  <si>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</si>
  <si>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</si>
  <si>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</si>
  <si>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</si>
  <si>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</si>
  <si>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</si>
  <si>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</si>
  <si>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</si>
  <si>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</si>
  <si>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</si>
  <si>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</si>
  <si>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</si>
  <si>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</si>
  <si>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</si>
  <si>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</si>
  <si>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</si>
  <si>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</si>
  <si>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</si>
  <si>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</si>
  <si>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</si>
  <si>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</si>
  <si>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</si>
  <si>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</si>
  <si>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</si>
  <si>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</si>
  <si>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</si>
  <si>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</si>
  <si>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</si>
  <si>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</si>
  <si>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</si>
  <si>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</si>
  <si>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</si>
  <si>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</si>
  <si>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</si>
  <si>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</si>
  <si>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</si>
  <si>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</si>
  <si>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</si>
  <si>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</si>
  <si>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</si>
  <si>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</si>
  <si>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</si>
  <si>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</si>
  <si>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</si>
  <si>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</si>
  <si>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</si>
  <si>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</si>
  <si>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</si>
  <si>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</si>
  <si>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</si>
  <si>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</si>
  <si>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</si>
  <si>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</si>
  <si>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</si>
  <si>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</si>
  <si>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</si>
  <si>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</si>
  <si>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</si>
  <si>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</si>
  <si>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</si>
  <si>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</si>
  <si>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</si>
  <si>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</si>
  <si>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</si>
  <si>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</si>
  <si>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</si>
  <si>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</si>
  <si>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</si>
  <si>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</si>
  <si>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</si>
  <si>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</si>
  <si>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</si>
  <si>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</si>
  <si>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</si>
  <si>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</si>
  <si>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</si>
  <si>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</si>
  <si>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</si>
  <si>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</si>
  <si>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</si>
  <si>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</si>
  <si>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</si>
  <si>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</si>
  <si>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</si>
  <si>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</si>
  <si>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</si>
  <si>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</si>
  <si>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</si>
  <si>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</si>
  <si>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</si>
  <si>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</si>
  <si>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</si>
  <si>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</si>
  <si>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</si>
  <si>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</si>
  <si>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</si>
  <si>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</si>
  <si>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</si>
  <si>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</si>
  <si>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</si>
  <si>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</si>
  <si>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</si>
  <si>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</si>
  <si>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</si>
  <si>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</si>
  <si>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</si>
  <si>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</si>
  <si>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</si>
  <si>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</si>
  <si>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</si>
  <si>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</si>
  <si>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</si>
  <si>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</si>
  <si>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</si>
  <si>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</si>
  <si>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</si>
  <si>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</si>
  <si>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</si>
  <si>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</si>
  <si>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</si>
  <si>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</si>
  <si>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</si>
  <si>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</si>
  <si>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</si>
  <si>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</si>
  <si>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</si>
  <si>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</si>
  <si>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</si>
  <si>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</si>
  <si>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</si>
  <si>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</si>
  <si>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</si>
  <si>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</si>
  <si>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</si>
  <si>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</si>
  <si>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</si>
  <si>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</si>
  <si>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</si>
  <si>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</si>
  <si>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</si>
  <si>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</si>
  <si>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</si>
  <si>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</si>
  <si>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</si>
  <si>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</si>
  <si>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</si>
  <si>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</si>
  <si>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</si>
  <si>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</si>
  <si>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</si>
  <si>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</si>
  <si>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</si>
  <si>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</si>
  <si>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</si>
  <si>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</si>
  <si>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</si>
  <si>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</si>
  <si>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</si>
  <si>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</si>
  <si>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</si>
  <si>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</si>
  <si>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</si>
  <si>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</si>
  <si>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</si>
  <si>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</si>
  <si>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</si>
  <si>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</si>
  <si>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</si>
  <si>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</si>
  <si>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</si>
  <si>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</si>
  <si>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</si>
  <si>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</si>
  <si>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</si>
  <si>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</si>
  <si>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</si>
  <si>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</si>
  <si>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</si>
  <si>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</si>
  <si>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</si>
  <si>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</si>
  <si>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</si>
  <si>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</si>
  <si>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</si>
  <si>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</si>
  <si>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</si>
  <si>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</si>
  <si>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</si>
  <si>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</si>
  <si>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</si>
  <si>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</si>
  <si>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</si>
  <si>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</si>
  <si>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</si>
  <si>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</si>
  <si>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</si>
  <si>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</si>
  <si>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</si>
  <si>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</si>
  <si>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</si>
  <si>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</si>
  <si>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</si>
  <si>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</si>
  <si>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</si>
  <si>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</si>
  <si>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</si>
  <si>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</si>
  <si>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</si>
  <si>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</si>
  <si>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</si>
  <si>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</si>
  <si>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</si>
  <si>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</si>
  <si>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</si>
  <si>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</si>
  <si>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</si>
  <si>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</si>
  <si>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</si>
  <si>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</si>
  <si>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</si>
  <si>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</si>
  <si>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</si>
  <si>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</si>
  <si>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</si>
  <si>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</si>
  <si>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</si>
  <si>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</si>
  <si>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</si>
  <si>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</si>
  <si>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</si>
  <si>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</si>
  <si>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</si>
  <si>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</si>
  <si>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</si>
  <si>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</si>
  <si>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</si>
  <si>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</si>
  <si>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</si>
  <si>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</si>
  <si>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</si>
  <si>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</si>
  <si>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</si>
  <si>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</si>
  <si>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</si>
  <si>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</si>
  <si>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</si>
  <si>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</si>
  <si>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</si>
  <si>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</si>
  <si>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</si>
  <si>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</si>
  <si>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</si>
  <si>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</si>
  <si>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</si>
  <si>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</si>
  <si>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</si>
  <si>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</si>
  <si>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</si>
  <si>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</si>
  <si>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</si>
  <si>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</si>
  <si>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</si>
  <si>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</si>
  <si>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</si>
  <si>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</si>
  <si>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</si>
  <si>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</si>
  <si>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</si>
  <si>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</si>
  <si>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</si>
  <si>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</si>
  <si>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</si>
  <si>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</si>
  <si>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</si>
  <si>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</si>
  <si>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</si>
  <si>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</si>
  <si>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</si>
  <si>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</si>
  <si>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</si>
  <si>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</si>
  <si>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</si>
  <si>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</si>
  <si>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</si>
  <si>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</si>
  <si>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</si>
  <si>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</si>
  <si>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</si>
  <si>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</si>
  <si>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</si>
  <si>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</si>
  <si>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</si>
  <si>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</si>
  <si>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</si>
  <si>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</si>
  <si>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</si>
  <si>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</si>
  <si>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</si>
  <si>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</si>
  <si>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</si>
  <si>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</si>
  <si>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</si>
  <si>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</si>
  <si>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</si>
  <si>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</si>
  <si>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</si>
  <si>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</si>
  <si>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</si>
  <si>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</si>
  <si>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</si>
  <si>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</si>
  <si>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</si>
  <si>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</si>
  <si>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</si>
  <si>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</si>
  <si>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</si>
  <si>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</si>
  <si>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</si>
  <si>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</si>
  <si>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</si>
  <si>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</si>
  <si>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</si>
  <si>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</si>
  <si>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</si>
  <si>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</si>
  <si>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</si>
  <si>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</si>
  <si>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</si>
  <si>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</si>
  <si>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</si>
  <si>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</si>
  <si>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</si>
  <si>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</si>
  <si>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</si>
  <si>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</si>
  <si>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</si>
  <si>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</si>
  <si>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</si>
  <si>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</si>
  <si>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</si>
  <si>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</si>
  <si>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</si>
  <si>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</si>
  <si>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</si>
  <si>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</si>
  <si>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</si>
  <si>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</si>
  <si>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</si>
  <si>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</si>
  <si>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</si>
  <si>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</si>
  <si>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</si>
  <si>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</si>
  <si>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</si>
  <si>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</si>
  <si>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</si>
  <si>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</si>
  <si>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</si>
  <si>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</si>
  <si>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</si>
  <si>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</si>
  <si>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</si>
  <si>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</si>
  <si>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</si>
  <si>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</si>
  <si>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</si>
  <si>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</si>
  <si>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</si>
  <si>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</si>
  <si>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</si>
  <si>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</si>
  <si>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</si>
  <si>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</si>
  <si>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</si>
  <si>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</si>
  <si>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</si>
  <si>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</si>
  <si>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</si>
  <si>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</si>
  <si>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</si>
  <si>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</si>
  <si>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</si>
  <si>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</si>
  <si>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</si>
  <si>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</si>
  <si>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</si>
  <si>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</si>
  <si>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</si>
  <si>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</si>
  <si>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</si>
  <si>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</si>
  <si>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</si>
  <si>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</si>
  <si>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</si>
  <si>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</si>
  <si>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</si>
  <si>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</si>
  <si>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</si>
  <si>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</si>
  <si>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</si>
  <si>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</si>
  <si>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</si>
  <si>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</si>
  <si>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</si>
  <si>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</si>
  <si>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</si>
  <si>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</si>
  <si>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</si>
  <si>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</si>
  <si>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</si>
  <si>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</si>
  <si>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</si>
  <si>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</si>
  <si>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</si>
  <si>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</si>
  <si>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</si>
  <si>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</si>
  <si>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</si>
  <si>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</si>
  <si>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</si>
  <si>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</si>
  <si>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</si>
  <si>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</si>
  <si>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</si>
  <si>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</si>
  <si>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</si>
  <si>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</si>
  <si>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</si>
  <si>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</si>
  <si>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</si>
  <si>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</si>
  <si>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</si>
  <si>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</si>
  <si>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</si>
  <si>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</si>
  <si>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</si>
  <si>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</si>
  <si>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</si>
  <si>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</si>
  <si>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</si>
  <si>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</si>
  <si>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</si>
  <si>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</si>
  <si>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</si>
  <si>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</si>
  <si>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</si>
  <si>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</si>
  <si>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</si>
  <si>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</si>
  <si>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</si>
  <si>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</si>
  <si>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</si>
  <si>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</si>
  <si>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</si>
  <si>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</si>
  <si>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</si>
  <si>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</si>
  <si>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</si>
  <si>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</si>
  <si>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</si>
  <si>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</si>
  <si>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</si>
  <si>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</si>
  <si>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</si>
  <si>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</si>
  <si>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</si>
  <si>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</si>
  <si>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</si>
  <si>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</si>
  <si>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</si>
  <si>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</si>
  <si>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</si>
  <si>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</si>
  <si>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</si>
  <si>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</si>
  <si>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</si>
  <si>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</si>
  <si>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</si>
  <si>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</si>
  <si>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</si>
  <si>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</si>
  <si>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</si>
  <si>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</si>
  <si>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</si>
  <si>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</si>
  <si>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</si>
  <si>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</si>
  <si>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</si>
  <si>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</si>
  <si>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</si>
  <si>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</si>
  <si>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</si>
  <si>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</si>
  <si>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</si>
  <si>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</si>
  <si>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</si>
  <si>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</si>
  <si>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</si>
  <si>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</si>
  <si>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</si>
  <si>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</si>
  <si>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</si>
  <si>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</si>
  <si>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</si>
  <si>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</si>
  <si>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</si>
  <si>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</si>
  <si>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</si>
  <si>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</si>
  <si>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</si>
  <si>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</si>
  <si>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</si>
  <si>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</si>
  <si>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</si>
  <si>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</si>
  <si>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</si>
  <si>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</si>
  <si>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</si>
  <si>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</si>
  <si>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</si>
  <si>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</si>
  <si>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</si>
  <si>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</si>
  <si>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</si>
  <si>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</si>
  <si>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</si>
  <si>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</si>
  <si>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</si>
  <si>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</si>
  <si>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</si>
  <si>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</si>
  <si>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</si>
  <si>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</si>
  <si>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</si>
  <si>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</si>
  <si>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</si>
  <si>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</si>
  <si>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</si>
  <si>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</si>
  <si>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</si>
  <si>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</si>
  <si>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</si>
  <si>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</si>
  <si>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</si>
  <si>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</si>
  <si>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</si>
  <si>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</si>
  <si>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</si>
  <si>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</si>
  <si>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</si>
  <si>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</si>
  <si>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</si>
  <si>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</si>
  <si>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</si>
  <si>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</si>
  <si>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</si>
  <si>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</si>
  <si>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</si>
  <si>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</si>
  <si>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</si>
  <si>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</si>
  <si>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</si>
  <si>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</si>
  <si>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</si>
  <si>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</si>
  <si>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</si>
  <si>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</si>
  <si>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</si>
  <si>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</si>
  <si>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</si>
  <si>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</si>
  <si>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</si>
  <si>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</si>
  <si>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</si>
  <si>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</si>
  <si>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</si>
  <si>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</si>
  <si>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</si>
  <si>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</si>
  <si>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</si>
  <si>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</si>
  <si>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</si>
  <si>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</si>
  <si>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</si>
  <si>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</si>
  <si>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</si>
  <si>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</si>
  <si>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</si>
  <si>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</si>
  <si>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</si>
  <si>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</si>
  <si>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</si>
  <si>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</si>
  <si>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</si>
  <si>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</si>
  <si>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</si>
  <si>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</si>
  <si>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</si>
  <si>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</si>
  <si>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</si>
  <si>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</si>
  <si>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</si>
  <si>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</si>
  <si>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</si>
  <si>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</si>
  <si>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</si>
  <si>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</si>
  <si>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</si>
  <si>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</si>
  <si>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</si>
  <si>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</si>
  <si>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</si>
  <si>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</si>
  <si>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</si>
  <si>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</si>
  <si>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</si>
  <si>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</si>
  <si>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</si>
  <si>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</si>
  <si>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</si>
  <si>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</si>
  <si>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</si>
  <si>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</si>
  <si>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</si>
  <si>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</si>
  <si>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</si>
  <si>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</si>
  <si>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</si>
  <si>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</si>
  <si>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</si>
  <si>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</si>
  <si>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</si>
  <si>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</si>
  <si>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</si>
  <si>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</si>
  <si>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</si>
  <si>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</si>
  <si>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</si>
  <si>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</si>
  <si>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</si>
  <si>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</si>
  <si>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</si>
  <si>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</si>
  <si>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</si>
  <si>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</si>
  <si>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</si>
  <si>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</si>
  <si>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</si>
  <si>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</si>
  <si>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</si>
  <si>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</si>
  <si>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</si>
  <si>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</si>
  <si>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</si>
  <si>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</si>
  <si>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</si>
  <si>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</si>
  <si>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</si>
  <si>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</si>
  <si>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</si>
  <si>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</si>
  <si>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</si>
  <si>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</si>
  <si>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</si>
  <si>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</si>
  <si>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</si>
  <si>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</si>
  <si>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</si>
  <si>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</si>
  <si>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</si>
  <si>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</si>
  <si>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</si>
  <si>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</si>
  <si>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</si>
  <si>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</si>
  <si>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</si>
  <si>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</si>
  <si>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</si>
  <si>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</si>
  <si>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</si>
  <si>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</si>
  <si>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</si>
  <si>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</si>
  <si>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</si>
  <si>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</si>
  <si>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</si>
  <si>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</si>
  <si>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</si>
  <si>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</si>
  <si>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</si>
  <si>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</si>
  <si>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</si>
  <si>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</si>
  <si>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</si>
  <si>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</si>
  <si>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</si>
  <si>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</si>
  <si>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</si>
  <si>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</si>
  <si>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</si>
  <si>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</si>
  <si>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</si>
  <si>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</si>
  <si>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</si>
  <si>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</si>
  <si>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</si>
  <si>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</si>
  <si>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</si>
  <si>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</si>
  <si>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</si>
  <si>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</si>
  <si>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</si>
  <si>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</si>
  <si>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</si>
  <si>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</si>
  <si>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</si>
  <si>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</si>
  <si>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</si>
  <si>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</si>
  <si>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</si>
  <si>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</si>
  <si>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</si>
  <si>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</si>
  <si>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</si>
  <si>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</si>
  <si>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</si>
  <si>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</si>
  <si>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</si>
  <si>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</si>
  <si>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</si>
  <si>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</si>
  <si>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</si>
  <si>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</si>
  <si>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</si>
  <si>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</si>
  <si>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</si>
  <si>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</si>
  <si>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</si>
  <si>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</si>
  <si>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</si>
  <si>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</si>
  <si>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</si>
  <si>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</si>
  <si>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</si>
  <si>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</si>
  <si>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</si>
  <si>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</si>
  <si>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</si>
  <si>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</si>
  <si>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</si>
  <si>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</si>
  <si>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</si>
  <si>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</si>
  <si>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</si>
  <si>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</si>
  <si>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</si>
  <si>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</si>
  <si>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</si>
  <si>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</si>
  <si>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</si>
  <si>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</si>
  <si>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</si>
  <si>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</si>
  <si>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</si>
  <si>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</si>
  <si>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</si>
  <si>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</si>
  <si>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</si>
  <si>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</si>
  <si>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</si>
  <si>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</si>
  <si>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</si>
  <si>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</si>
  <si>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</si>
  <si>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</si>
  <si>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</si>
  <si>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</si>
  <si>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</si>
  <si>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</si>
  <si>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</si>
  <si>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</si>
  <si>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</si>
  <si>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</si>
  <si>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</si>
  <si>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</si>
  <si>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</si>
  <si>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</si>
  <si>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</si>
  <si>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</si>
  <si>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</si>
  <si>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</si>
  <si>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</si>
  <si>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</si>
  <si>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</si>
  <si>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</si>
  <si>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</si>
  <si>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</si>
  <si>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</si>
  <si>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</si>
  <si>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</si>
  <si>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</si>
  <si>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</si>
  <si>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</si>
  <si>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</si>
  <si>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</si>
  <si>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</si>
  <si>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</si>
  <si>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</si>
  <si>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</si>
  <si>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</si>
  <si>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</si>
  <si>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</si>
  <si>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</si>
  <si>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</si>
  <si>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</si>
  <si>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</si>
  <si>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</si>
  <si>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</si>
  <si>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</si>
  <si>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</si>
  <si>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</si>
  <si>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</si>
  <si>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</si>
  <si>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</si>
  <si>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</si>
  <si>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</si>
  <si>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</si>
  <si>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</si>
  <si>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</si>
  <si>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</si>
  <si>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</si>
  <si>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</si>
  <si>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</si>
  <si>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</si>
  <si>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</si>
  <si>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</si>
  <si>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</si>
  <si>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</si>
  <si>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</si>
  <si>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</si>
  <si>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</si>
  <si>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</si>
  <si>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</si>
  <si>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</si>
  <si>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</si>
  <si>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</si>
  <si>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</si>
  <si>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</si>
  <si>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</si>
  <si>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</si>
  <si>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</si>
  <si>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</si>
  <si>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</si>
  <si>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</si>
  <si>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</si>
  <si>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</si>
  <si>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</si>
  <si>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</si>
  <si>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</si>
  <si>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</si>
  <si>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</si>
  <si>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</si>
  <si>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</si>
  <si>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</si>
  <si>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</si>
  <si>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</si>
  <si>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</si>
  <si>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</si>
  <si>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</si>
  <si>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</si>
  <si>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</si>
  <si>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</si>
  <si>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</si>
  <si>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</si>
  <si>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</si>
  <si>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</si>
  <si>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</si>
  <si>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</si>
  <si>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</si>
  <si>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</si>
  <si>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</si>
  <si>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</si>
  <si>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</si>
  <si>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</si>
  <si>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</si>
  <si>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</si>
  <si>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</si>
  <si>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</si>
  <si>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</si>
  <si>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</si>
  <si>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</si>
  <si>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</si>
  <si>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</si>
  <si>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</si>
  <si>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</si>
  <si>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</si>
  <si>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</si>
  <si>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</si>
  <si>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</si>
  <si>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</si>
  <si>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</si>
  <si>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</si>
  <si>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</si>
  <si>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</si>
  <si>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</si>
  <si>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</si>
  <si>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</si>
  <si>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</si>
  <si>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</si>
  <si>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</si>
  <si>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</si>
  <si>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</si>
  <si>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</si>
  <si>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</si>
  <si>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</si>
  <si>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</si>
  <si>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</si>
  <si>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</si>
  <si>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</si>
  <si>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</si>
  <si>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</si>
  <si>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</si>
  <si>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</si>
  <si>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</si>
  <si>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</si>
  <si>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</si>
  <si>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</si>
  <si>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</si>
  <si>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</si>
  <si>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</si>
  <si>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</si>
  <si>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</si>
  <si>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</si>
  <si>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</si>
  <si>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</si>
  <si>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</si>
  <si>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</si>
  <si>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</si>
  <si>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</si>
  <si>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</si>
  <si>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</si>
  <si>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</si>
  <si>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</si>
  <si>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</si>
  <si>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</si>
  <si>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</si>
  <si>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</si>
  <si>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</si>
  <si>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</si>
  <si>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</si>
  <si>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</si>
  <si>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</si>
  <si>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</si>
  <si>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</si>
  <si>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</si>
  <si>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</si>
  <si>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</si>
  <si>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</si>
  <si>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</si>
  <si>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</si>
  <si>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</si>
  <si>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</si>
  <si>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</si>
  <si>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</si>
  <si>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</si>
  <si>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</si>
  <si>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</si>
  <si>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</si>
  <si>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</si>
  <si>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</si>
  <si>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</si>
  <si>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</si>
  <si>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</si>
  <si>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</si>
  <si>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</si>
  <si>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</si>
  <si>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</si>
  <si>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</si>
  <si>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</si>
  <si>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</si>
  <si>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</si>
  <si>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</si>
  <si>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</si>
  <si>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</si>
  <si>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</si>
  <si>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</si>
  <si>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</si>
  <si>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</si>
  <si>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</si>
  <si>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</si>
  <si>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</si>
  <si>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</si>
  <si>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</si>
  <si>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</si>
  <si>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</si>
  <si>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</si>
  <si>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</si>
  <si>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</si>
  <si>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</si>
  <si>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</si>
  <si>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</si>
  <si>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</si>
  <si>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</si>
  <si>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</si>
  <si>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</si>
  <si>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</si>
  <si>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</si>
  <si>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</si>
  <si>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</si>
  <si>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</si>
  <si>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</si>
  <si>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</si>
  <si>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</si>
  <si>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</si>
  <si>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</si>
  <si>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</si>
  <si>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</si>
  <si>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</si>
  <si>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</si>
  <si>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</si>
  <si>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</si>
  <si>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</si>
  <si>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</si>
  <si>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</si>
  <si>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</si>
  <si>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</si>
  <si>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</si>
  <si>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</si>
  <si>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</si>
  <si>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</si>
  <si>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</si>
  <si>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</si>
  <si>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</si>
  <si>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</si>
  <si>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</si>
  <si>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</si>
  <si>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</si>
  <si>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</si>
  <si>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</si>
  <si>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</si>
  <si>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</si>
  <si>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</si>
  <si>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</si>
  <si>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</si>
  <si>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</si>
  <si>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</si>
  <si>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</si>
  <si>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</si>
  <si>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</si>
  <si>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</si>
  <si>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</si>
  <si>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</si>
  <si>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</si>
  <si>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</si>
  <si>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</si>
  <si>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</si>
  <si>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</si>
  <si>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</si>
  <si>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</si>
  <si>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</si>
  <si>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</si>
  <si>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</si>
  <si>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</si>
  <si>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</si>
  <si>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</si>
  <si>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</si>
  <si>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</si>
  <si>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</si>
  <si>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</si>
  <si>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</si>
  <si>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</si>
  <si>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</si>
  <si>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</si>
  <si>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</si>
  <si>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</si>
  <si>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</si>
  <si>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</si>
  <si>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</si>
  <si>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</si>
  <si>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</si>
  <si>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</si>
  <si>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</si>
  <si>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</si>
  <si>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</si>
  <si>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</si>
  <si>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</si>
  <si>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</si>
  <si>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</si>
  <si>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</si>
  <si>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</si>
  <si>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</si>
  <si>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</si>
  <si>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</si>
  <si>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</si>
  <si>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</si>
  <si>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</si>
  <si>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</si>
  <si>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</si>
  <si>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</si>
  <si>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</si>
  <si>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</si>
  <si>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</si>
  <si>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</si>
  <si>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</si>
  <si>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</si>
  <si>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</si>
  <si>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</si>
  <si>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</si>
  <si>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</si>
  <si>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</si>
  <si>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</si>
  <si>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</si>
  <si>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</si>
  <si>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</si>
  <si>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</si>
  <si>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</si>
  <si>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</si>
  <si>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</si>
  <si>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</si>
  <si>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</si>
  <si>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</si>
  <si>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</si>
  <si>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</si>
  <si>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</si>
  <si>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</si>
  <si>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</si>
  <si>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</si>
  <si>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</si>
  <si>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</si>
  <si>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</si>
  <si>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</si>
  <si>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</si>
  <si>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</si>
  <si>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</si>
  <si>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</si>
  <si>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</si>
  <si>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</si>
  <si>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</si>
  <si>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</si>
  <si>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</si>
  <si>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</si>
  <si>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</si>
  <si>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</si>
  <si>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</si>
  <si>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</si>
  <si>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</si>
  <si>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</si>
  <si>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</si>
  <si>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</si>
  <si>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</si>
  <si>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</si>
  <si>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</si>
  <si>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</si>
  <si>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</si>
  <si>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</si>
  <si>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</si>
  <si>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</si>
  <si>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</si>
  <si>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</si>
  <si>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</si>
  <si>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</si>
  <si>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</si>
  <si>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</si>
  <si>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</si>
  <si>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</si>
  <si>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</si>
  <si>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</si>
  <si>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</si>
  <si>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</si>
  <si>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</si>
  <si>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</si>
  <si>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</si>
  <si>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</si>
  <si>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</si>
  <si>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</si>
  <si>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</si>
  <si>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</si>
  <si>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</si>
  <si>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</si>
  <si>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</si>
  <si>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</si>
  <si>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</si>
  <si>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</si>
  <si>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</si>
  <si>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</si>
  <si>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</si>
  <si>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</si>
  <si>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</si>
  <si>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</si>
  <si>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</si>
  <si>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</si>
  <si>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</si>
  <si>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</si>
  <si>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</si>
  <si>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</si>
  <si>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</si>
  <si>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</si>
  <si>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</si>
  <si>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</si>
  <si>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</si>
  <si>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</si>
  <si>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</si>
  <si>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</si>
  <si>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</si>
  <si>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</si>
  <si>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</si>
  <si>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</si>
  <si>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</si>
  <si>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</si>
  <si>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</si>
  <si>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</si>
  <si>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</si>
  <si>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</si>
  <si>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</si>
  <si>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</si>
  <si>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</si>
  <si>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</si>
  <si>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</si>
  <si>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</si>
  <si>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</si>
  <si>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</si>
  <si>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</si>
  <si>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</si>
  <si>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</si>
  <si>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</si>
  <si>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</si>
  <si>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</si>
  <si>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</si>
  <si>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</si>
  <si>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</si>
  <si>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</si>
  <si>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</si>
  <si>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</si>
  <si>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</si>
  <si>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</si>
  <si>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</si>
  <si>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</si>
  <si>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</si>
  <si>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</si>
  <si>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</si>
  <si>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</si>
  <si>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</si>
  <si>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</si>
  <si>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</si>
  <si>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</si>
  <si>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</si>
  <si>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</si>
  <si>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</si>
  <si>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</si>
  <si>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</si>
  <si>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</si>
  <si>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</si>
  <si>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</si>
  <si>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</si>
  <si>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</si>
  <si>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</si>
  <si>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</si>
  <si>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</si>
  <si>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</si>
  <si>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</si>
  <si>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</si>
  <si>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</si>
  <si>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</si>
  <si>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</si>
  <si>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</si>
  <si>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</si>
  <si>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</si>
  <si>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</si>
  <si>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</si>
  <si>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</si>
  <si>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</si>
  <si>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</si>
  <si>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</si>
  <si>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</si>
  <si>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</si>
  <si>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</si>
  <si>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</si>
  <si>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</si>
  <si>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</si>
  <si>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</si>
  <si>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</si>
  <si>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</si>
  <si>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</si>
  <si>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</si>
  <si>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</si>
  <si>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</si>
  <si>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</si>
  <si>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</si>
  <si>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</si>
  <si>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</si>
  <si>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</si>
  <si>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</si>
  <si>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</si>
  <si>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</si>
  <si>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</si>
  <si>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</si>
  <si>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</si>
  <si>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</si>
  <si>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</si>
  <si>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</si>
  <si>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</si>
  <si>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</si>
  <si>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</si>
  <si>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</si>
  <si>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</si>
  <si>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</si>
  <si>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</si>
  <si>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</si>
  <si>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</si>
  <si>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</si>
  <si>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</si>
  <si>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</si>
  <si>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</si>
  <si>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</si>
  <si>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</si>
  <si>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</si>
  <si>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</si>
  <si>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</si>
  <si>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</si>
  <si>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</si>
  <si>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</si>
  <si>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</si>
  <si>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</si>
  <si>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</si>
  <si>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</si>
  <si>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</si>
  <si>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</si>
  <si>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</si>
  <si>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</si>
  <si>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</si>
  <si>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</si>
  <si>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</si>
  <si>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</si>
  <si>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</si>
  <si>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</si>
  <si>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</si>
  <si>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</si>
  <si>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</si>
  <si>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</si>
  <si>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</si>
  <si>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</si>
  <si>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</si>
  <si>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</si>
  <si>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</si>
  <si>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</si>
  <si>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</si>
  <si>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</si>
  <si>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</si>
  <si>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</si>
  <si>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</si>
  <si>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</si>
  <si>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</si>
  <si>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</si>
  <si>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</si>
  <si>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</si>
  <si>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</si>
  <si>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</si>
  <si>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</si>
  <si>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</si>
  <si>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</si>
  <si>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</si>
  <si>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</si>
  <si>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</si>
  <si>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</si>
  <si>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</si>
  <si>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</si>
  <si>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</si>
  <si>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</si>
  <si>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</si>
  <si>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</si>
  <si>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</si>
  <si>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</si>
  <si>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</si>
  <si>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</si>
  <si>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</si>
  <si>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</si>
  <si>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</si>
  <si>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</si>
  <si>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</si>
  <si>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</si>
  <si>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</si>
  <si>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</si>
  <si>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</si>
  <si>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</si>
  <si>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</si>
  <si>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</si>
  <si>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</si>
  <si>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</si>
  <si>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</si>
  <si>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</si>
  <si>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</si>
  <si>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</si>
  <si>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</si>
  <si>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</si>
  <si>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</si>
  <si>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</si>
  <si>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</si>
  <si>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</si>
  <si>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</si>
  <si>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</si>
  <si>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</si>
  <si>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</si>
  <si>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</si>
  <si>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</si>
  <si>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</si>
  <si>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</si>
  <si>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</si>
  <si>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</si>
  <si>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</si>
  <si>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</si>
  <si>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</si>
  <si>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</si>
  <si>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</si>
  <si>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</si>
  <si>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</si>
  <si>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</si>
  <si>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</si>
  <si>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</si>
  <si>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</si>
  <si>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</si>
  <si>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</si>
  <si>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</si>
  <si>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</si>
  <si>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</si>
  <si>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</si>
  <si>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</si>
  <si>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</si>
  <si>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</si>
  <si>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</si>
  <si>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</si>
  <si>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</si>
  <si>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</si>
  <si>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</si>
  <si>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</si>
  <si>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</si>
  <si>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</si>
  <si>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</si>
  <si>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</si>
  <si>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</si>
  <si>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</si>
  <si>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</si>
  <si>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</si>
  <si>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</si>
  <si>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</si>
  <si>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</si>
  <si>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McDonnagh (/.015)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</si>
  <si>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</si>
  <si>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</si>
  <si>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</si>
  <si>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</si>
  <si>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</si>
  <si>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</si>
  <si>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</si>
  <si>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</si>
  <si>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</si>
  <si>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</si>
  <si>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</si>
  <si>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</si>
  <si>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</si>
  <si>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</si>
  <si>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</si>
  <si>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</si>
  <si>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</si>
  <si>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</si>
  <si>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</si>
  <si>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</si>
  <si>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</si>
  <si>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</si>
  <si>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</si>
  <si>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</si>
  <si>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</si>
  <si>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</si>
  <si>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</si>
  <si>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</si>
  <si>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</si>
  <si>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</si>
  <si>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</si>
  <si>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</si>
  <si>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</si>
  <si>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</si>
  <si>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</si>
  <si>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</si>
  <si>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</si>
  <si>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</si>
  <si>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</si>
  <si>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</si>
  <si>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</si>
  <si>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</si>
  <si>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</si>
  <si>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</si>
  <si>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</si>
  <si>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</si>
  <si>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</si>
  <si>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</si>
  <si>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</si>
  <si>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</si>
  <si>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</si>
  <si>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</si>
  <si>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</si>
  <si>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</si>
  <si>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</si>
  <si>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</si>
  <si>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</si>
  <si>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</si>
  <si>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</si>
  <si>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</si>
  <si>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</si>
  <si>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</si>
  <si>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</si>
  <si>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</si>
  <si>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</si>
  <si>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</si>
  <si>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</si>
  <si>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</si>
  <si>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</si>
  <si>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</si>
  <si>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</si>
  <si>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</si>
  <si>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</si>
  <si>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</si>
  <si>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</si>
  <si>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</si>
  <si>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</si>
  <si>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</si>
  <si>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</si>
  <si>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</si>
  <si>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</si>
  <si>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</si>
  <si>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</si>
  <si>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</si>
  <si>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</si>
  <si>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</si>
  <si>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</si>
  <si>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</si>
  <si>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</si>
  <si>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</si>
  <si>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</si>
  <si>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</si>
  <si>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</si>
  <si>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</si>
  <si>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</si>
  <si>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</si>
  <si>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</si>
  <si>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</si>
  <si>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</si>
  <si>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</si>
  <si>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</si>
  <si>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</si>
  <si>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</si>
  <si>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</si>
  <si>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</si>
  <si>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</si>
  <si>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</si>
  <si>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</si>
  <si>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</si>
  <si>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</si>
  <si>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</si>
  <si>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</si>
  <si>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</si>
  <si>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</si>
  <si>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</si>
  <si>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</si>
  <si>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</si>
  <si>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</si>
  <si>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</si>
  <si>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</si>
  <si>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</si>
  <si>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</si>
  <si>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</si>
  <si>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</si>
  <si>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</si>
  <si>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</si>
  <si>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</si>
  <si>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</si>
  <si>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</si>
  <si>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</si>
  <si>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</si>
  <si>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</si>
  <si>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</si>
  <si>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</si>
  <si>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</si>
  <si>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</si>
  <si>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</si>
  <si>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</si>
  <si>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</si>
  <si>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</si>
  <si>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</si>
  <si>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</si>
  <si>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</si>
  <si>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</si>
  <si>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</si>
  <si>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</si>
  <si>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</si>
  <si>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</si>
  <si>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</si>
  <si>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</si>
  <si>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</si>
  <si>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</si>
  <si>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</si>
  <si>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</si>
  <si>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</si>
  <si>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Pionk/Fleury</t>
  </si>
  <si>
    <t>Bura Jan 19</t>
  </si>
  <si>
    <t>/Newhook Nov 16</t>
  </si>
  <si>
    <t>Tex jan 20</t>
  </si>
  <si>
    <t>L Hughes Jan 19</t>
  </si>
  <si>
    <t>James Reimer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</si>
  <si>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</si>
  <si>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</si>
  <si>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</si>
  <si>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</si>
  <si>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</si>
  <si>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</si>
  <si>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</si>
  <si>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Carlo Jan 22</t>
  </si>
  <si>
    <t>Graves Jan 22</t>
  </si>
  <si>
    <t>benson Jan 22</t>
  </si>
  <si>
    <t>Holloway Jan 24</t>
  </si>
  <si>
    <t>Goncalves Jan 24</t>
  </si>
  <si>
    <t>Sandin Jan 25</t>
  </si>
  <si>
    <t xml:space="preserve">Boeser Jan 25 </t>
  </si>
  <si>
    <t>Zadarov Jan 24</t>
  </si>
  <si>
    <t>Kurashev</t>
  </si>
  <si>
    <t>Turcotte Jan 25</t>
  </si>
  <si>
    <t>Henrique</t>
  </si>
  <si>
    <t>Holmstrom Jan 25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</si>
  <si>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</si>
  <si>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</si>
  <si>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</si>
  <si>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</si>
  <si>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</si>
  <si>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</si>
  <si>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</si>
  <si>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</si>
  <si>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</si>
  <si>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</si>
  <si>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</si>
  <si>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</si>
  <si>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</si>
  <si>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</si>
  <si>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</si>
  <si>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</si>
  <si>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</si>
  <si>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</si>
  <si>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</si>
  <si>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</si>
  <si>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</si>
  <si>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</si>
  <si>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</si>
  <si>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</si>
  <si>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</si>
  <si>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</si>
  <si>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</si>
  <si>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</si>
  <si>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</si>
  <si>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</si>
  <si>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</si>
  <si>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</si>
  <si>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</si>
  <si>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</si>
  <si>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</si>
  <si>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</si>
  <si>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</si>
  <si>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</si>
  <si>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</si>
  <si>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</si>
  <si>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</si>
  <si>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</si>
  <si>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</si>
  <si>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</si>
  <si>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</si>
  <si>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</si>
  <si>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</si>
  <si>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</si>
  <si>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</si>
  <si>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</si>
  <si>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</si>
  <si>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</si>
  <si>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</si>
  <si>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</si>
  <si>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</si>
  <si>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</si>
  <si>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</si>
  <si>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</si>
  <si>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</si>
  <si>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</si>
  <si>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</si>
  <si>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</si>
  <si>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</si>
  <si>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</si>
  <si>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</si>
  <si>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</si>
  <si>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</si>
  <si>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</si>
  <si>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</si>
  <si>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</si>
  <si>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</si>
  <si>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</si>
  <si>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</si>
  <si>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</si>
  <si>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</si>
  <si>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</si>
  <si>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</si>
  <si>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</si>
  <si>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</si>
  <si>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</si>
  <si>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</si>
  <si>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</si>
  <si>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</si>
  <si>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</si>
  <si>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</si>
  <si>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</si>
  <si>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</si>
  <si>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</si>
  <si>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</si>
  <si>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</si>
  <si>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</si>
  <si>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</si>
  <si>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</si>
  <si>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</si>
  <si>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</si>
  <si>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</si>
  <si>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</si>
  <si>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</si>
  <si>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</si>
  <si>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</si>
  <si>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</si>
  <si>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</si>
  <si>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</si>
  <si>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</si>
  <si>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</si>
  <si>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</si>
  <si>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</si>
  <si>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</si>
  <si>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</si>
  <si>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</si>
  <si>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</si>
  <si>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</si>
  <si>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</si>
  <si>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</si>
  <si>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</si>
  <si>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</si>
  <si>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</si>
  <si>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</si>
  <si>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</si>
  <si>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</si>
  <si>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</si>
  <si>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</si>
  <si>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</si>
  <si>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</si>
  <si>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</si>
  <si>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</si>
  <si>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</si>
  <si>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</si>
  <si>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</si>
  <si>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</si>
  <si>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</si>
  <si>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</si>
  <si>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</si>
  <si>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</si>
  <si>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</si>
  <si>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</si>
  <si>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</si>
  <si>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</si>
  <si>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</si>
  <si>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</si>
  <si>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</si>
  <si>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</si>
  <si>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</si>
  <si>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Rust Jan 27</t>
  </si>
  <si>
    <t>Buium Jan 27</t>
  </si>
  <si>
    <t>Guenther Jan 27</t>
  </si>
  <si>
    <t>Greenway Jan 27</t>
  </si>
  <si>
    <t>Colton Jan 27</t>
  </si>
  <si>
    <t>Panarin (.05/.02)</t>
  </si>
  <si>
    <t>Pos_Norm</t>
  </si>
  <si>
    <t>GP_2025</t>
  </si>
  <si>
    <t>GP_2024</t>
  </si>
  <si>
    <t>TOI_PG_2025</t>
  </si>
  <si>
    <t>PPG</t>
  </si>
  <si>
    <t>Team_Share</t>
  </si>
  <si>
    <t>xGAR</t>
  </si>
  <si>
    <t>xGAR_Pct</t>
  </si>
  <si>
    <t>TOI_Pct</t>
  </si>
  <si>
    <t>PPG_Pct</t>
  </si>
  <si>
    <t>Share_Pct</t>
  </si>
  <si>
    <t>Impact_Score</t>
  </si>
  <si>
    <t>Tier</t>
  </si>
  <si>
    <t>GF_Adj</t>
  </si>
  <si>
    <t>GA_Adj</t>
  </si>
  <si>
    <t>Connor McDavid</t>
  </si>
  <si>
    <t>C</t>
  </si>
  <si>
    <t>F</t>
  </si>
  <si>
    <t>Superstar</t>
  </si>
  <si>
    <t>Leon Draisaitl</t>
  </si>
  <si>
    <t>Zach Werenski</t>
  </si>
  <si>
    <t>D</t>
  </si>
  <si>
    <t>Nathan MacKinnon</t>
  </si>
  <si>
    <t>Jack Hughes</t>
  </si>
  <si>
    <t>Mark Scheifele</t>
  </si>
  <si>
    <t>Quinn Hughes</t>
  </si>
  <si>
    <t>Kirill Kaprizov</t>
  </si>
  <si>
    <t>L</t>
  </si>
  <si>
    <t>Sidney Crosby</t>
  </si>
  <si>
    <t>Jack Eichel</t>
  </si>
  <si>
    <t>Artemi Panarin</t>
  </si>
  <si>
    <t>Kyle Connor</t>
  </si>
  <si>
    <t>Macklin Celebrini</t>
  </si>
  <si>
    <t>David Pastrnak</t>
  </si>
  <si>
    <t>R</t>
  </si>
  <si>
    <t>Elite</t>
  </si>
  <si>
    <t>Beckett Sennecke</t>
  </si>
  <si>
    <t>Martin Necas</t>
  </si>
  <si>
    <t>Mikko Rantanen</t>
  </si>
  <si>
    <t>J.T. Miller</t>
  </si>
  <si>
    <t>Mathew Barzal</t>
  </si>
  <si>
    <t>Matthew Schaefer</t>
  </si>
  <si>
    <t>Jason Robertson</t>
  </si>
  <si>
    <t>Nick Suzuki</t>
  </si>
  <si>
    <t>Josh Morrissey</t>
  </si>
  <si>
    <t>Brock Nelson</t>
  </si>
  <si>
    <t>Auston Matthews</t>
  </si>
  <si>
    <t>Lane Hutson</t>
  </si>
  <si>
    <t>William Nylander</t>
  </si>
  <si>
    <t>Nikita Kucherov</t>
  </si>
  <si>
    <t>Rasmus Dahlin</t>
  </si>
  <si>
    <t>Wyatt Johnston</t>
  </si>
  <si>
    <t>Nico Hischier</t>
  </si>
  <si>
    <t>Brandon Montour</t>
  </si>
  <si>
    <t>Brock Faber</t>
  </si>
  <si>
    <t>Thomas Harley</t>
  </si>
  <si>
    <t>Shea Theodore</t>
  </si>
  <si>
    <t>Cam Fowler</t>
  </si>
  <si>
    <t>Noah Hanifin</t>
  </si>
  <si>
    <t>Adam Fox</t>
  </si>
  <si>
    <t>Star</t>
  </si>
  <si>
    <t>Gabriel Vilardi</t>
  </si>
  <si>
    <t>Tyler Seguin</t>
  </si>
  <si>
    <t>Kirill Marchenko</t>
  </si>
  <si>
    <t>Clayton Keller</t>
  </si>
  <si>
    <t>Tage Thompson</t>
  </si>
  <si>
    <t>Mitch Marner</t>
  </si>
  <si>
    <t>Moritz Seider</t>
  </si>
  <si>
    <t>Connor Bedard</t>
  </si>
  <si>
    <t>Vince Dunn</t>
  </si>
  <si>
    <t>Filip Hronek</t>
  </si>
  <si>
    <t>Luke Hughes</t>
  </si>
  <si>
    <t>Miro Heiskanen</t>
  </si>
  <si>
    <t>Cole Caufield</t>
  </si>
  <si>
    <t>MacKenzie Weegar</t>
  </si>
  <si>
    <t>Roman Josi</t>
  </si>
  <si>
    <t>Lucas Raymond</t>
  </si>
  <si>
    <t>Jakob Chychrun</t>
  </si>
  <si>
    <t>Zach Hyman</t>
  </si>
  <si>
    <t>Kevin Fiala</t>
  </si>
  <si>
    <t>Tim Stützle</t>
  </si>
  <si>
    <t>Matt Boldy</t>
  </si>
  <si>
    <t>K'Andre Miller</t>
  </si>
  <si>
    <t>Tyler Bertuzzi</t>
  </si>
  <si>
    <t>Colton Parayko</t>
  </si>
  <si>
    <t>Nazem Kadri</t>
  </si>
  <si>
    <t>Sam Reinhart</t>
  </si>
  <si>
    <t>Evan Bouchard</t>
  </si>
  <si>
    <t>Mark Stone</t>
  </si>
  <si>
    <t>Matthew Knies</t>
  </si>
  <si>
    <t>Nick Schmaltz</t>
  </si>
  <si>
    <t>Dylan Holloway</t>
  </si>
  <si>
    <t>Dylan Strome</t>
  </si>
  <si>
    <t>Aliaksei Protas</t>
  </si>
  <si>
    <t>Jake Guentzel</t>
  </si>
  <si>
    <t>Trevor Zegras</t>
  </si>
  <si>
    <t>Sebastian Aho</t>
  </si>
  <si>
    <t>Dylan Larkin</t>
  </si>
  <si>
    <t>Filip Forsberg</t>
  </si>
  <si>
    <t>John Tavares</t>
  </si>
  <si>
    <t>Robert Thomas</t>
  </si>
  <si>
    <t>William Eklund</t>
  </si>
  <si>
    <t>Jesper Bratt</t>
  </si>
  <si>
    <t>Brad Marchand</t>
  </si>
  <si>
    <t>Bowen Byram</t>
  </si>
  <si>
    <t>Drake Batherson</t>
  </si>
  <si>
    <t>Alex Debrincat</t>
  </si>
  <si>
    <t>Jordan Eberle</t>
  </si>
  <si>
    <t>Mika Zibanejad</t>
  </si>
  <si>
    <t>Noah Dobson</t>
  </si>
  <si>
    <t>Rasmus Andersson</t>
  </si>
  <si>
    <t>Morgan Rielly</t>
  </si>
  <si>
    <t>Bryan Rust</t>
  </si>
  <si>
    <t>Drew Doughty</t>
  </si>
  <si>
    <t>Ivan Barbashev</t>
  </si>
  <si>
    <t>Cale Makar</t>
  </si>
  <si>
    <t>Travis Sanheim</t>
  </si>
  <si>
    <t>Mike Matheson</t>
  </si>
  <si>
    <t>Vladislav Gavrikov</t>
  </si>
  <si>
    <t>Vincent Trocheck</t>
  </si>
  <si>
    <t>Oliver Ekman-Larsson</t>
  </si>
  <si>
    <t>Brandon Hagel</t>
  </si>
  <si>
    <t>Ryan O'Reilly</t>
  </si>
  <si>
    <t>Logan Cooley</t>
  </si>
  <si>
    <t>Ivan Provorov</t>
  </si>
  <si>
    <t>Marco Rossi</t>
  </si>
  <si>
    <t>Top-6/Top-4</t>
  </si>
  <si>
    <t>Travis Konecny</t>
  </si>
  <si>
    <t>Rickard Rakell</t>
  </si>
  <si>
    <t>Jamie Drysdale</t>
  </si>
  <si>
    <t>Adrian Kempe</t>
  </si>
  <si>
    <t>Charlie Coyle</t>
  </si>
  <si>
    <t>Mattias Samuelsson</t>
  </si>
  <si>
    <t>Jj Peterka</t>
  </si>
  <si>
    <t>Quinton Byfield</t>
  </si>
  <si>
    <t>Morgan Geekie</t>
  </si>
  <si>
    <t>Matty Beniers</t>
  </si>
  <si>
    <t>Jake Walman</t>
  </si>
  <si>
    <t>Adam Fantilli</t>
  </si>
  <si>
    <t>Igor Chernyshov</t>
  </si>
  <si>
    <t>Mats Zuccarello</t>
  </si>
  <si>
    <t>Timo Meier</t>
  </si>
  <si>
    <t>Bo Horvat</t>
  </si>
  <si>
    <t>Casey Mittelstadt</t>
  </si>
  <si>
    <t>Boone Jenner</t>
  </si>
  <si>
    <t>Tom Wilson</t>
  </si>
  <si>
    <t>Philip Broberg</t>
  </si>
  <si>
    <t>Leo Carlsson</t>
  </si>
  <si>
    <t>Elias Pettersson</t>
  </si>
  <si>
    <t>Logan Stankoven</t>
  </si>
  <si>
    <t>Cutter Gauthier</t>
  </si>
  <si>
    <t>Simon Edvinsson</t>
  </si>
  <si>
    <t>Jack Roslovic</t>
  </si>
  <si>
    <t>Carter Verhaeghe</t>
  </si>
  <si>
    <t>Brayden Point</t>
  </si>
  <si>
    <t>Artturi Lehkonen</t>
  </si>
  <si>
    <t>Filip Chytil</t>
  </si>
  <si>
    <t>Andre Burakovsky</t>
  </si>
  <si>
    <t>Jake Sanderson</t>
  </si>
  <si>
    <t>Juraj Slafkovsky</t>
  </si>
  <si>
    <t>Evgeni Malkin</t>
  </si>
  <si>
    <t>Jonathan Huberdeau</t>
  </si>
  <si>
    <t>Ivan Demidov</t>
  </si>
  <si>
    <t>Alex Tuch</t>
  </si>
  <si>
    <t>Troy Terry</t>
  </si>
  <si>
    <t>Kris Letang</t>
  </si>
  <si>
    <t>Mattias Ekholm</t>
  </si>
  <si>
    <t>Seth Jarvis</t>
  </si>
  <si>
    <t>Jonathan Drouin</t>
  </si>
  <si>
    <t>Justin Faulk</t>
  </si>
  <si>
    <t>Gustav Forsling</t>
  </si>
  <si>
    <t>Jake McCabe</t>
  </si>
  <si>
    <t>Alexis Lafrenière</t>
  </si>
  <si>
    <t>Darnell Nurse</t>
  </si>
  <si>
    <t>Mikhail Sergachev</t>
  </si>
  <si>
    <t>Will Smith</t>
  </si>
  <si>
    <t>Devon Toews</t>
  </si>
  <si>
    <t>Jackson Lacombe</t>
  </si>
  <si>
    <t>John Marino</t>
  </si>
  <si>
    <t>Jonas Brodin</t>
  </si>
  <si>
    <t>Sam Bennett</t>
  </si>
  <si>
    <t>Nikolaj Ehlers</t>
  </si>
  <si>
    <t>Alex Wennberg</t>
  </si>
  <si>
    <t>Thomas Chabot</t>
  </si>
  <si>
    <t>Tomas Hertl</t>
  </si>
  <si>
    <t>Jordan Kyrou</t>
  </si>
  <si>
    <t>Anze Kopitar</t>
  </si>
  <si>
    <t>Pavel Dorofeyev</t>
  </si>
  <si>
    <t>Dylan Demelo</t>
  </si>
  <si>
    <t>Sean Monahan</t>
  </si>
  <si>
    <t>Conor Garland</t>
  </si>
  <si>
    <t>Mason Marchment</t>
  </si>
  <si>
    <t>Joel Eriksson Ek</t>
  </si>
  <si>
    <t>Dylan Guenther</t>
  </si>
  <si>
    <t>Dylan Cozens</t>
  </si>
  <si>
    <t>Chandler Stephenson</t>
  </si>
  <si>
    <t>Alex Texier</t>
  </si>
  <si>
    <t>Mikael Granlund</t>
  </si>
  <si>
    <t>Ryan Nugent-Hopkins</t>
  </si>
  <si>
    <t>Erik Karlsson</t>
  </si>
  <si>
    <t>Tyson Foerster</t>
  </si>
  <si>
    <t>Brady Tkachuk</t>
  </si>
  <si>
    <t>Roope Hintz</t>
  </si>
  <si>
    <t>Jackson Blake</t>
  </si>
  <si>
    <t>Matt Duchene</t>
  </si>
  <si>
    <t>Jared McCann</t>
  </si>
  <si>
    <t>Seth Jones</t>
  </si>
  <si>
    <t>Luke Evangelista</t>
  </si>
  <si>
    <t>Steven Stamkos</t>
  </si>
  <si>
    <t>Jaden Schwartz</t>
  </si>
  <si>
    <t>Sean Durzi</t>
  </si>
  <si>
    <t>Dougie Hamilton</t>
  </si>
  <si>
    <t>Anthony Mantha</t>
  </si>
  <si>
    <t>Owen Tippett</t>
  </si>
  <si>
    <t>Andrei Kuzmenko</t>
  </si>
  <si>
    <t>Brock Boeser</t>
  </si>
  <si>
    <t>Patrick Kane</t>
  </si>
  <si>
    <t>Ryan Donato</t>
  </si>
  <si>
    <t>Anton Lundell</t>
  </si>
  <si>
    <t>Shayne Gostisbehere</t>
  </si>
  <si>
    <t>Mason McTavish</t>
  </si>
  <si>
    <t>Dawson Mercer</t>
  </si>
  <si>
    <t>Damon Severson</t>
  </si>
  <si>
    <t>Valeri Nichushkin</t>
  </si>
  <si>
    <t>Arseny Gritsyuk</t>
  </si>
  <si>
    <t>Christian Dvorak</t>
  </si>
  <si>
    <t>Alex Ovechkin</t>
  </si>
  <si>
    <t>John Carlson</t>
  </si>
  <si>
    <t>Shane Pinto</t>
  </si>
  <si>
    <t>Marcus Johansson</t>
  </si>
  <si>
    <t>Kaapo Kakko</t>
  </si>
  <si>
    <t>Taylor Hall</t>
  </si>
  <si>
    <t>Ryan Leonard</t>
  </si>
  <si>
    <t>Adam Larsson</t>
  </si>
  <si>
    <t>Yan Kuznetsov</t>
  </si>
  <si>
    <t>Fabian Zetterlund</t>
  </si>
  <si>
    <t>Brayden Schenn</t>
  </si>
  <si>
    <t>Esa Lindell</t>
  </si>
  <si>
    <t>Middle-6</t>
  </si>
  <si>
    <t>Alex Laferriere</t>
  </si>
  <si>
    <t>Evander Kane</t>
  </si>
  <si>
    <t>Jacob Trouba</t>
  </si>
  <si>
    <t>Pavel Buchnevich</t>
  </si>
  <si>
    <t>Darren Raddysh</t>
  </si>
  <si>
    <t>Cam York</t>
  </si>
  <si>
    <t>Ilya Mikheyev</t>
  </si>
  <si>
    <t>Charlie McAvoy</t>
  </si>
  <si>
    <t>Josh Doan</t>
  </si>
  <si>
    <t>Sean Couturier</t>
  </si>
  <si>
    <t>Vasily Podkolzin</t>
  </si>
  <si>
    <t>Matt Coronato</t>
  </si>
  <si>
    <t>Bobby McMann</t>
  </si>
  <si>
    <t>Anders Lee</t>
  </si>
  <si>
    <t>Dmitry Orlov</t>
  </si>
  <si>
    <t>Jason Zucker</t>
  </si>
  <si>
    <t>Emil Heineman</t>
  </si>
  <si>
    <t>Sean Walker</t>
  </si>
  <si>
    <t>Owen Power</t>
  </si>
  <si>
    <t>Janis Moser</t>
  </si>
  <si>
    <t>Andrei Svechnikov</t>
  </si>
  <si>
    <t>Mikael Backlund</t>
  </si>
  <si>
    <t>Michael Bunting</t>
  </si>
  <si>
    <t>Hampus Lindholm</t>
  </si>
  <si>
    <t>Connor McMichael</t>
  </si>
  <si>
    <t>John Klingberg</t>
  </si>
  <si>
    <t>Kevin Bahl</t>
  </si>
  <si>
    <t>Brandt Clarke</t>
  </si>
  <si>
    <t>Dylan Samberg</t>
  </si>
  <si>
    <t>Jiri Kulich</t>
  </si>
  <si>
    <t>Ryan Hartman</t>
  </si>
  <si>
    <t>Josh Norris</t>
  </si>
  <si>
    <t>Michael Amadio</t>
  </si>
  <si>
    <t>Anthony Beauvillier</t>
  </si>
  <si>
    <t>Kiefer Sherwood</t>
  </si>
  <si>
    <t>Emmitt Finnie</t>
  </si>
  <si>
    <t>Jake Neighbours</t>
  </si>
  <si>
    <t>Blake Coleman</t>
  </si>
  <si>
    <t>Evan Rodrigues</t>
  </si>
  <si>
    <t>Charle-Edouard D'astous</t>
  </si>
  <si>
    <t>Will Cuylle</t>
  </si>
  <si>
    <t>Frank Nazar</t>
  </si>
  <si>
    <t>Ryan McLeod</t>
  </si>
  <si>
    <t>Anthony Cirelli</t>
  </si>
  <si>
    <t>Tyler Toffoli</t>
  </si>
  <si>
    <t>Jonathan Marchessault</t>
  </si>
  <si>
    <t>Teuvo Teravainen</t>
  </si>
  <si>
    <t>Dmitri Voronkov</t>
  </si>
  <si>
    <t>Justin Brazeau</t>
  </si>
  <si>
    <t>Bobby Brink</t>
  </si>
  <si>
    <t>Zach Benson</t>
  </si>
  <si>
    <t>Denton Mateychuk</t>
  </si>
  <si>
    <t>Neal Pionk</t>
  </si>
  <si>
    <t>Connor Brown</t>
  </si>
  <si>
    <t>Elias Lindholm</t>
  </si>
  <si>
    <t>Yanni Gourde</t>
  </si>
  <si>
    <t>Matvei Michkov</t>
  </si>
  <si>
    <t>Pavel Zacha</t>
  </si>
  <si>
    <t>Kasperi Kapanen</t>
  </si>
  <si>
    <t>Kyle Palmieri</t>
  </si>
  <si>
    <t>Justin Sourdif</t>
  </si>
  <si>
    <t>Noah Cates</t>
  </si>
  <si>
    <t>Philipp Kurashev</t>
  </si>
  <si>
    <t>Barrett Hayton</t>
  </si>
  <si>
    <t>Ben Kindel</t>
  </si>
  <si>
    <t>Pius Suter</t>
  </si>
  <si>
    <t>Jordan Spence</t>
  </si>
  <si>
    <t>Jack Quinn</t>
  </si>
  <si>
    <t>Braeden Bowman</t>
  </si>
  <si>
    <t>Cole Sillinger</t>
  </si>
  <si>
    <t>Brett Howden</t>
  </si>
  <si>
    <t>Eeli Tolvanen</t>
  </si>
  <si>
    <t>Simon Holmstrom</t>
  </si>
  <si>
    <t>Matt Roy</t>
  </si>
  <si>
    <t>Claude Giroux</t>
  </si>
  <si>
    <t>Trevor Moore</t>
  </si>
  <si>
    <t>Aaron Ekblad</t>
  </si>
  <si>
    <t>Tony Deangelo</t>
  </si>
  <si>
    <t>Cody Glass</t>
  </si>
  <si>
    <t>Ryan Greene</t>
  </si>
  <si>
    <t>Kaiden Guhle</t>
  </si>
  <si>
    <t>Jake Debrusk</t>
  </si>
  <si>
    <t>Ryan Pulock</t>
  </si>
  <si>
    <t>Ben Chiarot</t>
  </si>
  <si>
    <t>Thomas Novak</t>
  </si>
  <si>
    <t>Nate Schmidt</t>
  </si>
  <si>
    <t>Marcus Pettersson</t>
  </si>
  <si>
    <t>Oliver Bjorkstrand</t>
  </si>
  <si>
    <t>Nikita Zadorov</t>
  </si>
  <si>
    <t>Alex Vlasic</t>
  </si>
  <si>
    <t>Adam Pelech</t>
  </si>
  <si>
    <t>Brett Pesce</t>
  </si>
  <si>
    <t>Jordan Staal</t>
  </si>
  <si>
    <t>Frederick Gaudreau</t>
  </si>
  <si>
    <t>Sam Steel</t>
  </si>
  <si>
    <t>Brent Burns</t>
  </si>
  <si>
    <t>Joel Farabee</t>
  </si>
  <si>
    <t>Simon Nemec</t>
  </si>
  <si>
    <t>Eetu Luostarinen</t>
  </si>
  <si>
    <t>Jimmy Snuggerud</t>
  </si>
  <si>
    <t>Brady Skjei</t>
  </si>
  <si>
    <t>Andrew Copp</t>
  </si>
  <si>
    <t>Phillip Danault</t>
  </si>
  <si>
    <t>Easton Cowan</t>
  </si>
  <si>
    <t>Warren Foegele</t>
  </si>
  <si>
    <t>Connor Zary</t>
  </si>
  <si>
    <t>Gabriel Landeskog</t>
  </si>
  <si>
    <t>Jared Spurgeon</t>
  </si>
  <si>
    <t>Rasmus Sandin</t>
  </si>
  <si>
    <t>Victor Hedman</t>
  </si>
  <si>
    <t>Danila Yurov</t>
  </si>
  <si>
    <t>Urho Vaakanainen</t>
  </si>
  <si>
    <t>J.T. Compher</t>
  </si>
  <si>
    <t>Yegor Sharangovich</t>
  </si>
  <si>
    <t>Troy Stecher</t>
  </si>
  <si>
    <t>Alex Newhook</t>
  </si>
  <si>
    <t>Shane Wright</t>
  </si>
  <si>
    <t>Niko Mikkola</t>
  </si>
  <si>
    <t>Otto Stenberg</t>
  </si>
  <si>
    <t>Kirby Dach</t>
  </si>
  <si>
    <t>Cole Perfetti</t>
  </si>
  <si>
    <t>Alex Nikishin</t>
  </si>
  <si>
    <t>Olen Zellweger</t>
  </si>
  <si>
    <t>Max Domi</t>
  </si>
  <si>
    <t>Chris Kreider</t>
  </si>
  <si>
    <t>Max Shabanov</t>
  </si>
  <si>
    <t>Mackie Samoskevich</t>
  </si>
  <si>
    <t>Dante Fabbro</t>
  </si>
  <si>
    <t>Brayden McNabb</t>
  </si>
  <si>
    <t>Matias MacCelli</t>
  </si>
  <si>
    <t>Peyton Krebs</t>
  </si>
  <si>
    <t>Morgan Frost</t>
  </si>
  <si>
    <t>Collin Graf</t>
  </si>
  <si>
    <t>Ryker Evans</t>
  </si>
  <si>
    <t>Mathieu Olivier</t>
  </si>
  <si>
    <t>Samuel Girard</t>
  </si>
  <si>
    <t>Ryan McDonagh</t>
  </si>
  <si>
    <t>Erik Haula</t>
  </si>
  <si>
    <t>Nick Paul</t>
  </si>
  <si>
    <t>Jamie Benn</t>
  </si>
  <si>
    <t>Reilly Smith</t>
  </si>
  <si>
    <t>Kent Johnson</t>
  </si>
  <si>
    <t>Mikey Anderson</t>
  </si>
  <si>
    <t>Zachary Bolduc</t>
  </si>
  <si>
    <t>Jonathan Toews</t>
  </si>
  <si>
    <t>Ridly Greig</t>
  </si>
  <si>
    <t>Viktor Arvidsson</t>
  </si>
  <si>
    <t>Mavrik Bourque</t>
  </si>
  <si>
    <t>Parker Wotherspoon</t>
  </si>
  <si>
    <t>Noah Ostlund</t>
  </si>
  <si>
    <t>Matt Grzelcyk</t>
  </si>
  <si>
    <t>Nino Niederreiter</t>
  </si>
  <si>
    <t>Marat Khusnutdinov</t>
  </si>
  <si>
    <t>Emil Andrae</t>
  </si>
  <si>
    <t>Nick Blankenburg</t>
  </si>
  <si>
    <t>Jean-Gabriel Pageau</t>
  </si>
  <si>
    <t>Ross Colton</t>
  </si>
  <si>
    <t>Oliver Moore</t>
  </si>
  <si>
    <t>Kaedan Korczak</t>
  </si>
  <si>
    <t>Philip Tomasino</t>
  </si>
  <si>
    <t>Pierre-Luc Dubois</t>
  </si>
  <si>
    <t>Pontus Holmberg</t>
  </si>
  <si>
    <t>David Perron</t>
  </si>
  <si>
    <t>Nicolas Hague</t>
  </si>
  <si>
    <t>Artyom Levshunov</t>
  </si>
  <si>
    <t>Brian Dumoulin</t>
  </si>
  <si>
    <t>Depth</t>
  </si>
  <si>
    <t>Fraser Minten</t>
  </si>
  <si>
    <t>Jalen Chatfield</t>
  </si>
  <si>
    <t>Braden Schneider</t>
  </si>
  <si>
    <t>Josh Manson</t>
  </si>
  <si>
    <t>Tyler Myers</t>
  </si>
  <si>
    <t>Ryan Shea</t>
  </si>
  <si>
    <t>Pavol Regenda</t>
  </si>
  <si>
    <t>Corey Perry</t>
  </si>
  <si>
    <t>Alex Killorn</t>
  </si>
  <si>
    <t>Mason Lohrei</t>
  </si>
  <si>
    <t>Nick Perbix</t>
  </si>
  <si>
    <t>Wyatt Kaiser</t>
  </si>
  <si>
    <t>James Van Riemsdyk</t>
  </si>
  <si>
    <t>Sam Malinski</t>
  </si>
  <si>
    <t>Adam Lowry</t>
  </si>
  <si>
    <t>Jason Dickinson</t>
  </si>
  <si>
    <t>William Karlsson</t>
  </si>
  <si>
    <t>Nicholas Robertson</t>
  </si>
  <si>
    <t>Martin Fehervary</t>
  </si>
  <si>
    <t>Axel Sandin-Pellikka</t>
  </si>
  <si>
    <t>Michael Carcone</t>
  </si>
  <si>
    <t>Lawson Crouse</t>
  </si>
  <si>
    <t>Nicolas Roy</t>
  </si>
  <si>
    <t>Andrew Mangiapane</t>
  </si>
  <si>
    <t>Vladimir Tarasenko</t>
  </si>
  <si>
    <t>Alex Iafallo</t>
  </si>
  <si>
    <t>Alex Carrier</t>
  </si>
  <si>
    <t>Rasmus Ristolainen</t>
  </si>
  <si>
    <t>Ville Koivunen</t>
  </si>
  <si>
    <t>Artem Zub</t>
  </si>
  <si>
    <t>Mario Ferraro</t>
  </si>
  <si>
    <t>Denver Barkey</t>
  </si>
  <si>
    <t>Jonas Siegenthaler</t>
  </si>
  <si>
    <t>Jordan Martinook</t>
  </si>
  <si>
    <t>Conor Sheary</t>
  </si>
  <si>
    <t>Robby Fabbri</t>
  </si>
  <si>
    <t>Conor Timmins</t>
  </si>
  <si>
    <t>Victor Olofsson</t>
  </si>
  <si>
    <t>Timothy Liljegren</t>
  </si>
  <si>
    <t>Brandon Saad</t>
  </si>
  <si>
    <t>Carl Grundstrom</t>
  </si>
  <si>
    <t>Ethen Frank</t>
  </si>
  <si>
    <t>David Kampf</t>
  </si>
  <si>
    <t>Adam Gaudette</t>
  </si>
  <si>
    <t>Gabe Perreault</t>
  </si>
  <si>
    <t>Ryan Lindgren</t>
  </si>
  <si>
    <t>Henri Jokiharju</t>
  </si>
  <si>
    <t>Anthony Duclair</t>
  </si>
  <si>
    <t>Nikita Nesterenko</t>
  </si>
  <si>
    <t>Alex Steeves</t>
  </si>
  <si>
    <t>Ryan Poehling</t>
  </si>
  <si>
    <t>Jacob Middleton</t>
  </si>
  <si>
    <t>Andrew Peeke</t>
  </si>
  <si>
    <t>Jeff Skinner</t>
  </si>
  <si>
    <t>Cale Fleury</t>
  </si>
  <si>
    <t>Eric Robinson</t>
  </si>
  <si>
    <t>Brendan Gallagher</t>
  </si>
  <si>
    <t>Sam Rinzel</t>
  </si>
  <si>
    <t>Drew O'Connor</t>
  </si>
  <si>
    <t>Zach Whitecloud</t>
  </si>
  <si>
    <t>Pavel Mintyukov</t>
  </si>
  <si>
    <t>Vladislav Namestnikov</t>
  </si>
  <si>
    <t>Gage Goncalves</t>
  </si>
  <si>
    <t>Logan Stanley</t>
  </si>
  <si>
    <t>Marco Kasper</t>
  </si>
  <si>
    <t>Mason Appleton</t>
  </si>
  <si>
    <t>Nathan Walker</t>
  </si>
  <si>
    <t>Carson Soucy</t>
  </si>
  <si>
    <t>Alex Romanov</t>
  </si>
  <si>
    <t>Nick Seeler</t>
  </si>
  <si>
    <t>Taylor Raddysh</t>
  </si>
  <si>
    <t>Nick Foligno</t>
  </si>
  <si>
    <t>Nic Dowd</t>
  </si>
  <si>
    <t>Oliver Kapanen</t>
  </si>
  <si>
    <t>Dalibor Dvorsky</t>
  </si>
  <si>
    <t>Nick Jensen</t>
  </si>
  <si>
    <t>Aatu Raty</t>
  </si>
  <si>
    <t>Jaccob Slavin</t>
  </si>
  <si>
    <t>Adam Wilsby</t>
  </si>
  <si>
    <t>Mackenzie MacEachern</t>
  </si>
  <si>
    <t>Shakir Mukhamadullin</t>
  </si>
  <si>
    <t>Ryan Strome</t>
  </si>
  <si>
    <t>Isak Rosen</t>
  </si>
  <si>
    <t>Brandon Carlo</t>
  </si>
  <si>
    <t>Jack Drury</t>
  </si>
  <si>
    <t>Noah Laba</t>
  </si>
  <si>
    <t>Maxwell Crozier</t>
  </si>
  <si>
    <t>Kevin Hayes</t>
  </si>
  <si>
    <t>Jordan Harris</t>
  </si>
  <si>
    <t>Jack McBain</t>
  </si>
  <si>
    <t>Nick Lardis</t>
  </si>
  <si>
    <t>Tanner Jeannot</t>
  </si>
  <si>
    <t>William Carrier</t>
  </si>
  <si>
    <t>Ian Moore</t>
  </si>
  <si>
    <t>Miles Wood</t>
  </si>
  <si>
    <t>Scott Laughton</t>
  </si>
  <si>
    <t>Nick Desimone</t>
  </si>
  <si>
    <t>Fedor Svechkov</t>
  </si>
  <si>
    <t>Berkly Catton</t>
  </si>
  <si>
    <t>Joel Edmundson</t>
  </si>
  <si>
    <t>Joel Nystrom</t>
  </si>
  <si>
    <t>Marcus Foligno</t>
  </si>
  <si>
    <t>Jonny Brodzinski</t>
  </si>
  <si>
    <t>Ben Hutton</t>
  </si>
  <si>
    <t>Matthew Robertson</t>
  </si>
  <si>
    <t>Dennis Cholowski</t>
  </si>
  <si>
    <t>A.J. Greer</t>
  </si>
  <si>
    <t>Blake Lizotte</t>
  </si>
  <si>
    <t>Paul Cotter</t>
  </si>
  <si>
    <t>Dominic James</t>
  </si>
  <si>
    <t>Mathieu Joseph</t>
  </si>
  <si>
    <t>Yakov Trenin</t>
  </si>
  <si>
    <t>Nils Lundkvist</t>
  </si>
  <si>
    <t>Drew Helleson</t>
  </si>
  <si>
    <t>Brenden Dillon</t>
  </si>
  <si>
    <t>Sammy Blais</t>
  </si>
  <si>
    <t>Joel Armia</t>
  </si>
  <si>
    <t>Brett Kulak</t>
  </si>
  <si>
    <t>Lukas Reichel</t>
  </si>
  <si>
    <t>Rutger McGroarty</t>
  </si>
  <si>
    <t>Chris Tanev</t>
  </si>
  <si>
    <t>William Borgen</t>
  </si>
  <si>
    <t>Zemgus Girgensons</t>
  </si>
  <si>
    <t>Alex Turcotte</t>
  </si>
  <si>
    <t>Cody Ceci</t>
  </si>
  <si>
    <t>Dakota Joshua</t>
  </si>
  <si>
    <t>Jake Evans</t>
  </si>
  <si>
    <t>Nikita Grebenkin</t>
  </si>
  <si>
    <t>Reid Schaefer</t>
  </si>
  <si>
    <t>Ondrej Palat</t>
  </si>
  <si>
    <t>Max Sasson</t>
  </si>
  <si>
    <t>John Leonard</t>
  </si>
  <si>
    <t>Jesperi Kotkaniemi</t>
  </si>
  <si>
    <t>Ian Cole</t>
  </si>
  <si>
    <t>Josh Anderson</t>
  </si>
  <si>
    <t>Daniil but</t>
  </si>
  <si>
    <t>Jani Nyman</t>
  </si>
  <si>
    <t>Alex Petrovic</t>
  </si>
  <si>
    <t>Linus Karlsson</t>
  </si>
  <si>
    <t>Justin Hryckowian</t>
  </si>
  <si>
    <t>Jonatan Berggren</t>
  </si>
  <si>
    <t>Radko Gudas</t>
  </si>
  <si>
    <t>Matt Savoie</t>
  </si>
  <si>
    <t>Emil Martinsen Lilleberg</t>
  </si>
  <si>
    <t>Morgan Barron</t>
  </si>
  <si>
    <t>Yegor Chinakhov</t>
  </si>
  <si>
    <t>Filip Hallander</t>
  </si>
  <si>
    <t>Oskar Sundqvist</t>
  </si>
  <si>
    <t>Nick Leddy</t>
  </si>
  <si>
    <t>Marshall Warren</t>
  </si>
  <si>
    <t>Erik Cernak</t>
  </si>
  <si>
    <t>Jake Bean</t>
  </si>
  <si>
    <t>Scott Mayfield</t>
  </si>
  <si>
    <t>Tom Willander</t>
  </si>
  <si>
    <t>Michael Misa</t>
  </si>
  <si>
    <t>Scott Morrow</t>
  </si>
  <si>
    <t>Stefan Noesen</t>
  </si>
  <si>
    <t>Frank Vatrano</t>
  </si>
  <si>
    <t>Jacob Melanson</t>
  </si>
  <si>
    <t>Elmer Soderblom</t>
  </si>
  <si>
    <t>Olli Maatta</t>
  </si>
  <si>
    <t>Mark Jankowski</t>
  </si>
  <si>
    <t>Uvis Balinskis</t>
  </si>
  <si>
    <t>Matthew Wood</t>
  </si>
  <si>
    <t>Matt Dumba</t>
  </si>
  <si>
    <t>Kailer Yamamoto</t>
  </si>
  <si>
    <t>Nick Cousins</t>
  </si>
  <si>
    <t>Logan Mailloux</t>
  </si>
  <si>
    <t>Michael Eyssimont</t>
  </si>
  <si>
    <t>Adam Klapka</t>
  </si>
  <si>
    <t>Adam Henrique</t>
  </si>
  <si>
    <t>Colton Dach</t>
  </si>
  <si>
    <t>Mark Kastelic</t>
  </si>
  <si>
    <t>Alex Holtz</t>
  </si>
  <si>
    <t>Nick Bjugstad</t>
  </si>
  <si>
    <t>Justin Barron</t>
  </si>
  <si>
    <t>Caleb Jones</t>
  </si>
  <si>
    <t>Ben Meyers</t>
  </si>
  <si>
    <t>Lian Bichsel</t>
  </si>
  <si>
    <t>Keegan Kolesar</t>
  </si>
  <si>
    <t>Jamie Oleksiak</t>
  </si>
  <si>
    <t>Gavin Brindley</t>
  </si>
  <si>
    <t>Tyson Kozak</t>
  </si>
  <si>
    <t>Sean Kuraly</t>
  </si>
  <si>
    <t>Cole Smith</t>
  </si>
  <si>
    <t>Michael Rasmussen</t>
  </si>
  <si>
    <t>Lars Eller</t>
  </si>
  <si>
    <t>Connor Dewar</t>
  </si>
  <si>
    <t>Jayden Struble</t>
  </si>
  <si>
    <t>Vladislav Kolyachonok</t>
  </si>
  <si>
    <t>Scott Sabourin</t>
  </si>
  <si>
    <t>Danton Heinen</t>
  </si>
  <si>
    <t>Kevin Stenlund</t>
  </si>
  <si>
    <t>Michael McCarron</t>
  </si>
  <si>
    <t>Michael Brandsegg-Nygård</t>
  </si>
  <si>
    <t>Louis Crevier</t>
  </si>
  <si>
    <t>Harrison Brunicke</t>
  </si>
  <si>
    <t>Maxim Tsyplakov</t>
  </si>
  <si>
    <t>Maveric Lamoureux</t>
  </si>
  <si>
    <t>Trevor Van Riemsdyk</t>
  </si>
  <si>
    <t>Nate Danielson</t>
  </si>
  <si>
    <t>Noel Acciari</t>
  </si>
  <si>
    <t>Tyson Jost</t>
  </si>
  <si>
    <t>Ilya Lyubushkin</t>
  </si>
  <si>
    <t>Mike Reilly</t>
  </si>
  <si>
    <t>Gustav Nyquist</t>
  </si>
  <si>
    <t>Ty Emberson</t>
  </si>
  <si>
    <t>Samuel Honzek</t>
  </si>
  <si>
    <t>Ryan Graves</t>
  </si>
  <si>
    <t>Nils Hoglander</t>
  </si>
  <si>
    <t>Steven Lorentz</t>
  </si>
  <si>
    <t>Egor Zamula</t>
  </si>
  <si>
    <t>Zeev Buium</t>
  </si>
  <si>
    <t>Jordan Greenway</t>
  </si>
  <si>
    <t>Connor Murphy</t>
  </si>
  <si>
    <t>Vinnie Hinostroza</t>
  </si>
  <si>
    <t>Tyler Kleven</t>
  </si>
  <si>
    <t>Zach Bogosian</t>
  </si>
  <si>
    <t>Ethan Cardwell</t>
  </si>
  <si>
    <t>Replacement</t>
  </si>
  <si>
    <t>Ty Dellandrea</t>
  </si>
  <si>
    <t>Nico Sturm</t>
  </si>
  <si>
    <t>Tanner Pearson</t>
  </si>
  <si>
    <t>Spencer Stastney</t>
  </si>
  <si>
    <t>Calum Ritchie</t>
  </si>
  <si>
    <t>Joel Hanley</t>
  </si>
  <si>
    <t>Jack St. Ivany</t>
  </si>
  <si>
    <t>Jeremy Lauzon</t>
  </si>
  <si>
    <t>Jesper Boqvist</t>
  </si>
  <si>
    <t>Kyle Capobianco</t>
  </si>
  <si>
    <t>Cole Koepke</t>
  </si>
  <si>
    <t>Mattias Janmark</t>
  </si>
  <si>
    <t>Sam Colangelo</t>
  </si>
  <si>
    <t>Simon Benoit</t>
  </si>
  <si>
    <t>Jonathan Aspirot</t>
  </si>
  <si>
    <t>Michael Kesselring</t>
  </si>
  <si>
    <t>Justin Kirkland</t>
  </si>
  <si>
    <t>Joe Veleno</t>
  </si>
  <si>
    <t>Ryan Winterton</t>
  </si>
  <si>
    <t>Jonathan Lekkerimaki</t>
  </si>
  <si>
    <t>Albert Johansson</t>
  </si>
  <si>
    <t>Adam Boqvist</t>
  </si>
  <si>
    <t>Oskar Back</t>
  </si>
  <si>
    <t>Olle Lycksell</t>
  </si>
  <si>
    <t>Sam Dickinson</t>
  </si>
  <si>
    <t>Marc Gatcomb</t>
  </si>
  <si>
    <t>Alexei Toropchenko</t>
  </si>
  <si>
    <t>Vincent Iorio</t>
  </si>
  <si>
    <t>Parker Kelly</t>
  </si>
  <si>
    <t>Trent Frederic</t>
  </si>
  <si>
    <t>Tyler Tucker</t>
  </si>
  <si>
    <t>Sonny Milano</t>
  </si>
  <si>
    <t>Landon Slaggert</t>
  </si>
  <si>
    <t>Declan Chisholm</t>
  </si>
  <si>
    <t>Brett Berard</t>
  </si>
  <si>
    <t>Connor Clifton</t>
  </si>
  <si>
    <t>Rodrigo Abols</t>
  </si>
  <si>
    <t>Dmitri Simashev</t>
  </si>
  <si>
    <t>Evgeny Dadonov</t>
  </si>
  <si>
    <t>Isac Lundestrom</t>
  </si>
  <si>
    <t>Juuso Parssinen</t>
  </si>
  <si>
    <t>Stephen Halliday</t>
  </si>
  <si>
    <t>Ilya Solovyov</t>
  </si>
  <si>
    <t>Ozzy Wiesblatt</t>
  </si>
  <si>
    <t>Luca Del Bel Belluz</t>
  </si>
  <si>
    <t>Casey Cizikas</t>
  </si>
  <si>
    <t>Colin Miller</t>
  </si>
  <si>
    <t>Tye Kartye</t>
  </si>
  <si>
    <t>Radek Faksa</t>
  </si>
  <si>
    <t>Josh Mahura</t>
  </si>
  <si>
    <t>Jeff Petry</t>
  </si>
  <si>
    <t>Jack Ahcan</t>
  </si>
  <si>
    <t>Alec Regula</t>
  </si>
  <si>
    <t>Adam Erne</t>
  </si>
  <si>
    <t>Brayden Pachal</t>
  </si>
  <si>
    <t>Joel Kiviranta</t>
  </si>
  <si>
    <t>Dakota Mermis</t>
  </si>
  <si>
    <t>Brandon Duhaime</t>
  </si>
  <si>
    <t>Jacob Bernard-Docker</t>
  </si>
  <si>
    <t>Alex Kerfoot</t>
  </si>
  <si>
    <t>Sam Carrick</t>
  </si>
  <si>
    <t>Adam Edstrom</t>
  </si>
  <si>
    <t>Jack Finley</t>
  </si>
  <si>
    <t>David Tomasek</t>
  </si>
  <si>
    <t>Colin Blackwell</t>
  </si>
  <si>
    <t>Colton Sissons</t>
  </si>
  <si>
    <t>Joona Koppanen</t>
  </si>
  <si>
    <t>Conor Geekie</t>
  </si>
  <si>
    <t>Zack Ostapchuk</t>
  </si>
  <si>
    <t>Luke Kunin</t>
  </si>
  <si>
    <t>Beck Malenstyn</t>
  </si>
  <si>
    <t>Garnet Hathaway</t>
  </si>
  <si>
    <t>Nikolas Matinpalo</t>
  </si>
  <si>
    <t>Josh Dunne</t>
  </si>
  <si>
    <t>Calle Jarnkrok</t>
  </si>
  <si>
    <t>Cole Schwindt</t>
  </si>
  <si>
    <t>Kyle MacLean</t>
  </si>
  <si>
    <t>Colton White</t>
  </si>
  <si>
    <t>Bradly Nadeau</t>
  </si>
  <si>
    <t>Owen Beck</t>
  </si>
  <si>
    <t>Brendan Gaunce</t>
  </si>
  <si>
    <t>Noah Juulsen</t>
  </si>
  <si>
    <t>Ross Johnston</t>
  </si>
  <si>
    <t>Brandon Tanev</t>
  </si>
  <si>
    <t>Zach Aston-Reese</t>
  </si>
  <si>
    <t>C/L</t>
  </si>
  <si>
    <t>Victor Soderstrom</t>
  </si>
  <si>
    <t>Vincent Desharnais</t>
  </si>
  <si>
    <t>Charles-Alexis Legault</t>
  </si>
  <si>
    <t>Jeffrey Viel</t>
  </si>
  <si>
    <t>Daemon Hunt</t>
  </si>
  <si>
    <t>Ryan Lomberg</t>
  </si>
  <si>
    <t>Jacob Bryson</t>
  </si>
  <si>
    <t>Elias Pettersson (D)</t>
  </si>
  <si>
    <t>Nathan Bastian</t>
  </si>
  <si>
    <t>Noah Philp</t>
  </si>
  <si>
    <t>Jansen Harkins</t>
  </si>
  <si>
    <t>Michael Callahan</t>
  </si>
  <si>
    <t>Hendrix Lapierre</t>
  </si>
  <si>
    <t>Juho Lammikko</t>
  </si>
  <si>
    <t>Zakhar Bardakov</t>
  </si>
  <si>
    <t>Jonah Gadjovich</t>
  </si>
  <si>
    <t>Donovan Sebrango</t>
  </si>
  <si>
    <t>Luke Schenn</t>
  </si>
  <si>
    <t>David Jiricek</t>
  </si>
  <si>
    <t>Declan Carlile</t>
  </si>
  <si>
    <t>Cole Reinhardt</t>
  </si>
  <si>
    <t>Isaac Howard</t>
  </si>
  <si>
    <t>Matthew Kessel</t>
  </si>
  <si>
    <t>Jacob Moverare</t>
  </si>
  <si>
    <t>Brian Halonen</t>
  </si>
  <si>
    <t>Hunter Brzustewicz</t>
  </si>
  <si>
    <t>Zach Metsa</t>
  </si>
  <si>
    <t>Brendan Smith</t>
  </si>
  <si>
    <t>Jeff Malott</t>
  </si>
  <si>
    <t>Pierre-Olivier Joseph</t>
  </si>
  <si>
    <t>Philippe Myers</t>
  </si>
  <si>
    <t>Barclay Goodrow</t>
  </si>
  <si>
    <t>Sam Lafferty</t>
  </si>
  <si>
    <t>Zayne Parekh</t>
  </si>
  <si>
    <t>Adam Ginning</t>
  </si>
  <si>
    <t>Steven Santini</t>
  </si>
  <si>
    <t>Mitchell Chaffee</t>
  </si>
  <si>
    <t>Adam Engstrom</t>
  </si>
  <si>
    <t>Travis Hamonic</t>
  </si>
  <si>
    <t>Curtis Lazar</t>
  </si>
  <si>
    <t>Liam Ohgren</t>
  </si>
  <si>
    <t>Travis Mitchell</t>
  </si>
  <si>
    <t>Max Jones</t>
  </si>
  <si>
    <t>Brennan Othmann</t>
  </si>
  <si>
    <t>Matt Rempe</t>
  </si>
  <si>
    <t>Dylan McIlrath</t>
  </si>
  <si>
    <t>Arshdeep Bains</t>
  </si>
  <si>
    <t>Jared Davidson</t>
  </si>
  <si>
    <t>Tyler Pitlick</t>
  </si>
  <si>
    <t>Noah Gregor</t>
  </si>
  <si>
    <t>Liam O'Brien</t>
  </si>
  <si>
    <t>Haydn Fleury</t>
  </si>
  <si>
    <t>Victor Mancini</t>
  </si>
  <si>
    <t>Angus Crookshank</t>
  </si>
  <si>
    <t>Parker Ford</t>
  </si>
  <si>
    <t>Nikita Chibrikov</t>
  </si>
  <si>
    <t>Samuel Helenius</t>
  </si>
  <si>
    <t>Ryan Reaves</t>
  </si>
  <si>
    <t>Nicolas Deslauriers</t>
  </si>
  <si>
    <t>Luke Glendening</t>
  </si>
  <si>
    <t>John Beecher</t>
  </si>
  <si>
    <t>Ben Jones</t>
  </si>
  <si>
    <t>Arber Xhekaj</t>
  </si>
  <si>
    <t>Jack Devine</t>
  </si>
  <si>
    <t>Curtis Douglas</t>
  </si>
  <si>
    <t>Jake Christiansen</t>
  </si>
  <si>
    <t>Patrik Laine</t>
  </si>
  <si>
    <t>Kurtis MacDermid</t>
  </si>
  <si>
    <t>Jack Studnicka</t>
  </si>
  <si>
    <t>Hayden Hodgson</t>
  </si>
  <si>
    <t>Aleksanteri Kaskimaki</t>
  </si>
  <si>
    <t>Konecny (.02/.01)</t>
  </si>
  <si>
    <t>Ekholm (0.01/0.02)</t>
  </si>
  <si>
    <t>Kyrou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</si>
</sst>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defaultColWidth="8.77734375" defaultRowHeight="14.4" x14ac:dyDescent="0.3"/>
  <cols>
    <col min="1" max="1" width="25.44140625" bestFit="1" customWidth="1"/>
    <col min="2" max="2" width="16.44140625" bestFit="1" customWidth="1"/>
    <col min="3" max="3" width="11.44140625" customWidth="1"/>
    <col min="4" max="4" width="7" style="4" customWidth="1"/>
    <col min="5" max="5" width="10.44140625" hidden="1" customWidth="1"/>
    <col min="6" max="6" width="5.44140625" customWidth="1"/>
    <col min="7" max="7" width="8.77734375" hidden="1" customWidth="1"/>
    <col min="8" max="8" width="6.77734375" hidden="1" customWidth="1"/>
    <col min="9" max="11" width="7.109375" hidden="1" customWidth="1"/>
    <col min="12" max="15" width="8.77734375" hidden="1" customWidth="1"/>
    <col min="16" max="16" width="15.77734375" bestFit="1" customWidth="1"/>
    <col min="17" max="17" width="22" customWidth="1"/>
    <col min="18" max="18" width="16.44140625" customWidth="1"/>
    <col min="19" max="19" width="10.44140625" customWidth="1"/>
    <col min="20" max="20" width="11.109375" bestFit="1" customWidth="1"/>
    <col min="24" max="27" width="7.109375" style="2" customWidth="1"/>
  </cols>
  <sheetData>
    <row r="1" spans="1:27" x14ac:dyDescent="0.3">
      <c r="A1" s="36" t="s">
        <v>243</v>
      </c>
      <c r="B1" s="35">
        <f ca="1">TODAY()</f>
        <v>46051</v>
      </c>
      <c r="S1" s="1"/>
      <c r="V1" s="42">
        <v>3.05</v>
      </c>
      <c r="X1" s="42">
        <f>'2026'!BJ1</f>
        <v>109</v>
      </c>
      <c r="Y1" s="42">
        <f>'2026'!BK1</f>
        <v>-145</v>
      </c>
      <c r="Z1" s="42">
        <f>'2026'!BL1</f>
        <v>-118</v>
      </c>
      <c r="AA1" s="42">
        <f>'2026'!BM1</f>
        <v>108</v>
      </c>
    </row>
    <row r="2" spans="1:27" x14ac:dyDescent="0.3">
      <c r="A2" s="36" t="s">
        <v>242</v>
      </c>
      <c r="B2" s="35">
        <f ca="1">TODAY()+1</f>
        <v>46052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3.15</v>
      </c>
      <c r="X2" s="42">
        <f>'2026'!BJ2</f>
        <v>-109</v>
      </c>
      <c r="Y2" s="42">
        <f>'2026'!BK2</f>
        <v>145</v>
      </c>
      <c r="Z2" s="42">
        <f>'2026'!BL2</f>
        <v>118</v>
      </c>
      <c r="AA2" s="42">
        <f>'2026'!BM2</f>
        <v>-108</v>
      </c>
    </row>
    <row r="3" spans="1:27" x14ac:dyDescent="0.3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3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1588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3">
      <c r="A5" s="34">
        <f ca="1">IF(D5=0,"0",(_xlfn.XLOOKUP(B5,'2026'!A:A,'2026'!C:C)))</f>
        <v>46051</v>
      </c>
      <c r="B5" s="1" t="str" cm="1">
        <f t="array" aca="1" ref="B5:C36" ca="1">_xlfn._xlws.FILTER('2026'!A:B,('2026'!C:C=Projections!B1)+('2026'!C:C=Projections!B2))</f>
        <v>2025020850 CHI</v>
      </c>
      <c r="C5">
        <f ca="1"/>
        <v>2025020850</v>
      </c>
      <c r="D5" s="7">
        <f ca="1">_xlfn.XLOOKUP(B5,'2026'!A:A,'2026'!AT:AT)</f>
        <v>2.588685099159397</v>
      </c>
      <c r="E5" s="7">
        <f ca="1">_xlfn.XLOOKUP(B5,'2026'!A:A,'2026'!Z:Z)</f>
        <v>0.96499999999999997</v>
      </c>
      <c r="F5" s="39" t="str">
        <f ca="1">_xlfn.XLOOKUP(B5,'2026'!A:A,'2026'!E:E)</f>
        <v>CHI</v>
      </c>
      <c r="G5" s="5">
        <f ca="1">D5/E6</f>
        <v>2.6550616401634843</v>
      </c>
      <c r="H5" s="5">
        <f ca="1">SUMIFS(Goalies!$J:$J,Goalies!$C:$C,Projections!$F5,Goalies!$A:$A,Projections!H$2)</f>
        <v>0.96499999999999997</v>
      </c>
      <c r="I5" s="5">
        <f ca="1">SUMIFS(Goalies!$J:$J,Goalies!$C:$C,Projections!$F5,Goalies!$A:$A,Projections!I$2)</f>
        <v>0.96499999999999997</v>
      </c>
      <c r="J5" s="5">
        <f ca="1">SUMIFS(Goalies!$J:$J,Goalies!$C:$C,Projections!$F5,Goalies!$A:$A,Projections!J$2)</f>
        <v>1.05</v>
      </c>
      <c r="K5" s="5">
        <f ca="1">SUMIFS(Goalies!$J:$J,Goalies!$C:$C,Projections!$F5,Goalies!$A:$A,Projections!K$2)</f>
        <v>1.05</v>
      </c>
      <c r="L5" s="5">
        <f ca="1">IFERROR($G5*H6,0)</f>
        <v>2.588685099159397</v>
      </c>
      <c r="M5" s="5">
        <f ca="1">IFERROR($G5*I6,0)</f>
        <v>5.4959775951384131</v>
      </c>
      <c r="N5" s="5">
        <f ca="1">IFERROR($G5*J6,0)</f>
        <v>2.588685099159397</v>
      </c>
      <c r="O5" s="5">
        <f ca="1">IFERROR($G5*K6,0)</f>
        <v>5.4959775951384131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Spencer Knight</v>
      </c>
      <c r="R5" s="5" t="str" cm="1">
        <f t="array" aca="1" ref="R5" ca="1">_xlfn.XLOOKUP(1, (Goalies!C:C=Projections!W5)*(Goalies!A:A=Projections!$R$4), Goalies!D:D)</f>
        <v>Arvid Soderblom</v>
      </c>
      <c r="S5" s="24">
        <v>1</v>
      </c>
      <c r="T5" s="5">
        <f ca="1">IFERROR(L5*S6+(1-S6)*M5,0)</f>
        <v>5.4959775951384131</v>
      </c>
      <c r="U5" s="5"/>
      <c r="V5" s="5"/>
      <c r="W5" s="40" t="str">
        <f t="shared" ref="W5:W12" ca="1" si="0">F5</f>
        <v>CHI</v>
      </c>
      <c r="X5" s="43" t="e">
        <f ca="1">'2026'!BJ3</f>
        <v>#N/A</v>
      </c>
      <c r="Y5" s="43" t="e">
        <f ca="1">'2026'!BK3</f>
        <v>#N/A</v>
      </c>
      <c r="Z5" s="43" t="e">
        <f ca="1">'2026'!BL3</f>
        <v>#N/A</v>
      </c>
      <c r="AA5" s="43" t="e">
        <f ca="1">'2026'!BM3</f>
        <v>#N/A</v>
      </c>
    </row>
    <row r="6" spans="1:27" x14ac:dyDescent="0.3">
      <c r="A6" s="34">
        <f ca="1">IF(D6=0,"0",(_xlfn.XLOOKUP(B6,'2026'!A:A,'2026'!C:C)))</f>
        <v>46051</v>
      </c>
      <c r="B6" t="str">
        <f ca="1"/>
        <v>2025020850 PIT</v>
      </c>
      <c r="C6">
        <f ca="1"/>
        <v>2025020850</v>
      </c>
      <c r="D6" s="7">
        <f ca="1">_xlfn.XLOOKUP(B6,'2026'!A:A,'2026'!AT:AT)</f>
        <v>3.4510900758366079</v>
      </c>
      <c r="E6" s="7">
        <f ca="1">_xlfn.XLOOKUP(B6,'2026'!A:A,'2026'!Z:Z)</f>
        <v>0.97499999999999998</v>
      </c>
      <c r="F6" s="39" t="str">
        <f ca="1">_xlfn.XLOOKUP(B6,'2026'!A:A,'2026'!E:E)</f>
        <v>PIT</v>
      </c>
      <c r="G6" s="5">
        <f ca="1">D6/E5</f>
        <v>3.5762591459446713</v>
      </c>
      <c r="H6" s="5">
        <f ca="1">SUMIFS(Goalies!$J:$J,Goalies!$C:$C,Projections!$F6,Goalies!$A:$A,Projections!H$4)</f>
        <v>0.97499999999999998</v>
      </c>
      <c r="I6" s="5">
        <f ca="1">SUMIFS(Goalies!$J:$J,Goalies!$C:$C,Projections!$F6,Goalies!$A:$A,Projections!I$4)</f>
        <v>2.0700000000000003</v>
      </c>
      <c r="J6" s="5">
        <f ca="1">SUMIFS(Goalies!$J:$J,Goalies!$C:$C,Projections!$F6,Goalies!$A:$A,Projections!J$4)</f>
        <v>0.97499999999999998</v>
      </c>
      <c r="K6" s="5">
        <f ca="1">SUMIFS(Goalies!$J:$J,Goalies!$C:$C,Projections!$F6,Goalies!$A:$A,Projections!K$4)</f>
        <v>2.0700000000000003</v>
      </c>
      <c r="L6" s="5">
        <f ca="1">IFERROR($G6*H5,0)</f>
        <v>3.4510900758366079</v>
      </c>
      <c r="M6" s="5">
        <f ca="1">IFERROR($G6*I5,0)</f>
        <v>3.4510900758366079</v>
      </c>
      <c r="N6" s="5">
        <f ca="1">IFERROR($G6*J5,0)</f>
        <v>3.755072103241905</v>
      </c>
      <c r="O6" s="5">
        <f ca="1">IFERROR($G6*K5,0)</f>
        <v>3.755072103241905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Stuart Skinner</v>
      </c>
      <c r="R6" s="5" t="str" cm="1">
        <f t="array" aca="1" ref="R6" ca="1">_xlfn.XLOOKUP(1, (Goalies!C:C=Projections!W6)*(Goalies!A:A=Projections!$R$4), Goalies!D:D)</f>
        <v>Arturs Silovs</v>
      </c>
      <c r="S6" s="24">
        <v>0</v>
      </c>
      <c r="T6" s="5">
        <f ca="1">IFERROR(L6*S5+(1-S5)*N6,0)</f>
        <v>3.4510900758366079</v>
      </c>
      <c r="U6" s="5"/>
      <c r="V6" s="5"/>
      <c r="W6" s="40" t="str">
        <f t="shared" ca="1" si="0"/>
        <v>PIT</v>
      </c>
      <c r="X6" s="43" t="e">
        <f ca="1">'2026'!BJ4</f>
        <v>#N/A</v>
      </c>
      <c r="Y6" s="43" t="e">
        <f ca="1">'2026'!BK4</f>
        <v>#N/A</v>
      </c>
      <c r="Z6" s="43" t="e">
        <f ca="1">'2026'!BL4</f>
        <v>#N/A</v>
      </c>
      <c r="AA6" s="43" t="e">
        <f ca="1">'2026'!BM4</f>
        <v>#N/A</v>
      </c>
    </row>
    <row r="7" spans="1:27" x14ac:dyDescent="0.3">
      <c r="A7" s="34">
        <f ca="1">IF(D7=0,"0",(_xlfn.XLOOKUP(B7,'2026'!A:A,'2026'!C:C)))</f>
        <v>46051</v>
      </c>
      <c r="B7" t="str">
        <f ca="1"/>
        <v>2025020845 COL</v>
      </c>
      <c r="C7">
        <f ca="1"/>
        <v>2025020845</v>
      </c>
      <c r="D7" s="7">
        <f ca="1">_xlfn.XLOOKUP(B7,'2026'!A:A,'2026'!AT:AT)</f>
        <v>3.3878653798287552</v>
      </c>
      <c r="E7" s="7">
        <f ca="1">_xlfn.XLOOKUP(B7,'2026'!A:A,'2026'!Z:Z)</f>
        <v>1</v>
      </c>
      <c r="F7" s="39" t="str">
        <f ca="1">_xlfn.XLOOKUP(B7,'2026'!A:A,'2026'!E:E)</f>
        <v>COL</v>
      </c>
      <c r="G7" s="5">
        <f ca="1">D7/E8</f>
        <v>3.3878653798287552</v>
      </c>
      <c r="H7" s="5">
        <f ca="1">SUMIFS(Goalies!$J:$J,Goalies!$C:$C,Projections!$F7,Goalies!$A:$A,Projections!H$2)</f>
        <v>1</v>
      </c>
      <c r="I7" s="5">
        <f ca="1">SUMIFS(Goalies!$J:$J,Goalies!$C:$C,Projections!$F7,Goalies!$A:$A,Projections!I$2)</f>
        <v>1</v>
      </c>
      <c r="J7" s="5">
        <f ca="1">SUMIFS(Goalies!$J:$J,Goalies!$C:$C,Projections!$F7,Goalies!$A:$A,Projections!J$2)</f>
        <v>1</v>
      </c>
      <c r="K7" s="5">
        <f ca="1">SUMIFS(Goalies!$J:$J,Goalies!$C:$C,Projections!$F7,Goalies!$A:$A,Projections!K$2)</f>
        <v>1</v>
      </c>
      <c r="L7" s="5">
        <f ca="1">IFERROR($G7*H8,0)</f>
        <v>3.3878653798287552</v>
      </c>
      <c r="M7" s="5">
        <f ca="1">IFERROR($G7*I8,0)</f>
        <v>6.7926700865566536</v>
      </c>
      <c r="N7" s="5">
        <f ca="1">IFERROR($G7*J8,0)</f>
        <v>3.3878653798287552</v>
      </c>
      <c r="O7" s="5">
        <f ca="1">IFERROR($G7*K8,0)</f>
        <v>6.7926700865566536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Mackenzie Blackwood</v>
      </c>
      <c r="R7" s="5" t="str" cm="1">
        <f t="array" aca="1" ref="R7" ca="1">_xlfn.XLOOKUP(1, (Goalies!C:C=Projections!W7)*(Goalies!A:A=Projections!$R$4), Goalies!D:D)</f>
        <v>Scott Wedgewood</v>
      </c>
      <c r="S7" s="24">
        <v>0</v>
      </c>
      <c r="T7" s="5">
        <f ca="1">IFERROR(L7*S8+(1-S8)*M7,0)</f>
        <v>6.7926700865566536</v>
      </c>
      <c r="U7" s="5"/>
      <c r="V7" s="5"/>
      <c r="W7" t="str">
        <f t="shared" ca="1" si="0"/>
        <v>COL</v>
      </c>
      <c r="X7" s="2" t="e">
        <f ca="1">'2026'!BJ5</f>
        <v>#N/A</v>
      </c>
      <c r="Y7" s="2" t="e">
        <f ca="1">'2026'!BK5</f>
        <v>#N/A</v>
      </c>
      <c r="Z7" s="2" t="e">
        <f ca="1">'2026'!BL5</f>
        <v>#N/A</v>
      </c>
      <c r="AA7" s="2" t="e">
        <f ca="1">'2026'!BM5</f>
        <v>#N/A</v>
      </c>
    </row>
    <row r="8" spans="1:27" x14ac:dyDescent="0.3">
      <c r="A8" s="34">
        <f ca="1">IF(D8=0,"0",(_xlfn.XLOOKUP(B8,'2026'!A:A,'2026'!C:C)))</f>
        <v>46051</v>
      </c>
      <c r="B8" t="str">
        <f ca="1"/>
        <v>2025020845 MTL</v>
      </c>
      <c r="C8">
        <f ca="1"/>
        <v>2025020845</v>
      </c>
      <c r="D8" s="7">
        <f ca="1">_xlfn.XLOOKUP(B8,'2026'!A:A,'2026'!AT:AT)</f>
        <v>3.000002968613694</v>
      </c>
      <c r="E8" s="7">
        <f ca="1">_xlfn.XLOOKUP(B8,'2026'!A:A,'2026'!Z:Z)</f>
        <v>1</v>
      </c>
      <c r="F8" s="39" t="str">
        <f ca="1">_xlfn.XLOOKUP(B8,'2026'!A:A,'2026'!E:E)</f>
        <v>MTL</v>
      </c>
      <c r="G8" s="5">
        <f ca="1">D8/E7</f>
        <v>3.000002968613694</v>
      </c>
      <c r="H8" s="5">
        <f ca="1">SUMIFS(Goalies!$J:$J,Goalies!$C:$C,Projections!$F8,Goalies!$A:$A,Projections!H$4)</f>
        <v>1</v>
      </c>
      <c r="I8" s="5">
        <f ca="1">SUMIFS(Goalies!$J:$J,Goalies!$C:$C,Projections!$F8,Goalies!$A:$A,Projections!I$4)</f>
        <v>2.0049999999999999</v>
      </c>
      <c r="J8" s="5">
        <f ca="1">SUMIFS(Goalies!$J:$J,Goalies!$C:$C,Projections!$F8,Goalies!$A:$A,Projections!J$4)</f>
        <v>1</v>
      </c>
      <c r="K8" s="5">
        <f ca="1">SUMIFS(Goalies!$J:$J,Goalies!$C:$C,Projections!$F8,Goalies!$A:$A,Projections!K$4)</f>
        <v>2.0049999999999999</v>
      </c>
      <c r="L8" s="5">
        <f ca="1">IFERROR($G8*H7,0)</f>
        <v>3.000002968613694</v>
      </c>
      <c r="M8" s="5">
        <f ca="1">IFERROR($G8*I7,0)</f>
        <v>3.000002968613694</v>
      </c>
      <c r="N8" s="5">
        <f ca="1">IFERROR($G8*J7,0)</f>
        <v>3.000002968613694</v>
      </c>
      <c r="O8" s="5">
        <f ca="1">IFERROR($G8*K7,0)</f>
        <v>3.000002968613694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Sam Montembeault</v>
      </c>
      <c r="R8" s="5" t="str" cm="1">
        <f t="array" aca="1" ref="R8" ca="1">_xlfn.XLOOKUP(1, (Goalies!C:C=Projections!W8)*(Goalies!A:A=Projections!$R$4), Goalies!D:D)</f>
        <v>Jakub Dobes</v>
      </c>
      <c r="S8" s="24">
        <v>0</v>
      </c>
      <c r="T8" s="5">
        <f ca="1">IFERROR(L8*S7+(1-S7)*N8,0)</f>
        <v>3.000002968613694</v>
      </c>
      <c r="U8" s="5"/>
      <c r="V8" s="5"/>
      <c r="W8" t="str">
        <f t="shared" ca="1" si="0"/>
        <v>MTL</v>
      </c>
      <c r="X8" s="2" t="e">
        <f ca="1">'2026'!BJ6</f>
        <v>#N/A</v>
      </c>
      <c r="Y8" s="2" t="e">
        <f ca="1">'2026'!BK6</f>
        <v>#N/A</v>
      </c>
      <c r="Z8" s="2" t="e">
        <f ca="1">'2026'!BL6</f>
        <v>#N/A</v>
      </c>
      <c r="AA8" s="2" t="e">
        <f ca="1">'2026'!BM6</f>
        <v>#N/A</v>
      </c>
    </row>
    <row r="9" spans="1:27" x14ac:dyDescent="0.3">
      <c r="A9" s="34">
        <f ca="1">IF(D9=0,"0",(_xlfn.XLOOKUP(B9,'2026'!A:A,'2026'!C:C)))</f>
        <v>46051</v>
      </c>
      <c r="B9" t="str">
        <f ca="1"/>
        <v>2025020844 LAK</v>
      </c>
      <c r="C9">
        <f ca="1"/>
        <v>2025020844</v>
      </c>
      <c r="D9" s="7">
        <f ca="1">_xlfn.XLOOKUP(B9,'2026'!A:A,'2026'!AT:AT)</f>
        <v>2.6415315657483398</v>
      </c>
      <c r="E9" s="7">
        <f ca="1">_xlfn.XLOOKUP(B9,'2026'!A:A,'2026'!Z:Z)</f>
        <v>0.97499999999999998</v>
      </c>
      <c r="F9" s="39" t="str">
        <f ca="1">_xlfn.XLOOKUP(B9,'2026'!A:A,'2026'!E:E)</f>
        <v>LAK</v>
      </c>
      <c r="G9" s="5">
        <f ca="1">D9/E10</f>
        <v>2.668213702776101</v>
      </c>
      <c r="H9" s="5">
        <f ca="1">SUMIFS(Goalies!$J:$J,Goalies!$C:$C,Projections!$F9,Goalies!$A:$A,Projections!H$2)</f>
        <v>0.97499999999999998</v>
      </c>
      <c r="I9" s="5">
        <f ca="1">SUMIFS(Goalies!$J:$J,Goalies!$C:$C,Projections!$F9,Goalies!$A:$A,Projections!I$2)</f>
        <v>0.97499999999999998</v>
      </c>
      <c r="J9" s="5">
        <f ca="1">SUMIFS(Goalies!$J:$J,Goalies!$C:$C,Projections!$F9,Goalies!$A:$A,Projections!J$2)</f>
        <v>1.04</v>
      </c>
      <c r="K9" s="5">
        <f ca="1">SUMIFS(Goalies!$J:$J,Goalies!$C:$C,Projections!$F9,Goalies!$A:$A,Projections!K$2)</f>
        <v>1.04</v>
      </c>
      <c r="L9" s="5">
        <f ca="1">IFERROR($G9*H10,0)</f>
        <v>2.7082369083177422</v>
      </c>
      <c r="M9" s="5">
        <f ca="1">IFERROR($G9*I10,0)</f>
        <v>2.6415315657483398</v>
      </c>
      <c r="N9" s="5">
        <f ca="1">IFERROR($G9*J10,0)</f>
        <v>2.7082369083177422</v>
      </c>
      <c r="O9" s="5">
        <f ca="1">IFERROR($G9*K10,0)</f>
        <v>2.6415315657483398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Darcy Kuemper</v>
      </c>
      <c r="R9" s="5" t="str" cm="1">
        <f t="array" aca="1" ref="R9" ca="1">_xlfn.XLOOKUP(1, (Goalies!C:C=Projections!W9)*(Goalies!A:A=Projections!$R$4), Goalies!D:D)</f>
        <v>Anton Forsberg</v>
      </c>
      <c r="S9" s="24">
        <v>0</v>
      </c>
      <c r="T9" s="5">
        <f ca="1">IFERROR(L9*S10+(1-S10)*M9,0)</f>
        <v>2.7082369083177422</v>
      </c>
      <c r="U9" s="5"/>
      <c r="V9" s="5"/>
      <c r="W9" s="40" t="str">
        <f t="shared" ca="1" si="0"/>
        <v>LAK</v>
      </c>
      <c r="X9" s="43">
        <f ca="1">'2026'!BJ7</f>
        <v>139</v>
      </c>
      <c r="Y9" s="43">
        <f ca="1">'2026'!BK7</f>
        <v>-120</v>
      </c>
      <c r="Z9" s="43">
        <f ca="1">'2026'!BL7</f>
        <v>106</v>
      </c>
      <c r="AA9" s="43">
        <f ca="1">'2026'!BM7</f>
        <v>132</v>
      </c>
    </row>
    <row r="10" spans="1:27" x14ac:dyDescent="0.3">
      <c r="A10" s="34">
        <f ca="1">IF(D10=0,"0",(_xlfn.XLOOKUP(B10,'2026'!A:A,'2026'!C:C)))</f>
        <v>46051</v>
      </c>
      <c r="B10" t="str">
        <f ca="1"/>
        <v>2025020844 BUF</v>
      </c>
      <c r="C10">
        <f ca="1"/>
        <v>2025020844</v>
      </c>
      <c r="D10" s="7">
        <f ca="1">_xlfn.XLOOKUP(B10,'2026'!A:A,'2026'!AT:AT)</f>
        <v>2.9944616825245376</v>
      </c>
      <c r="E10" s="7">
        <f ca="1">_xlfn.XLOOKUP(B10,'2026'!A:A,'2026'!Z:Z)</f>
        <v>0.99</v>
      </c>
      <c r="F10" s="39" t="str">
        <f ca="1">_xlfn.XLOOKUP(B10,'2026'!A:A,'2026'!E:E)</f>
        <v>BUF</v>
      </c>
      <c r="G10" s="5">
        <f ca="1">D10/E9</f>
        <v>3.071242751307218</v>
      </c>
      <c r="H10" s="5">
        <f ca="1">SUMIFS(Goalies!$J:$J,Goalies!$C:$C,Projections!$F10,Goalies!$A:$A,Projections!H$4)</f>
        <v>1.0149999999999999</v>
      </c>
      <c r="I10" s="5">
        <f ca="1">SUMIFS(Goalies!$J:$J,Goalies!$C:$C,Projections!$F10,Goalies!$A:$A,Projections!I$4)</f>
        <v>0.99</v>
      </c>
      <c r="J10" s="5">
        <f ca="1">SUMIFS(Goalies!$J:$J,Goalies!$C:$C,Projections!$F10,Goalies!$A:$A,Projections!J$4)</f>
        <v>1.0149999999999999</v>
      </c>
      <c r="K10" s="5">
        <f ca="1">SUMIFS(Goalies!$J:$J,Goalies!$C:$C,Projections!$F10,Goalies!$A:$A,Projections!K$4)</f>
        <v>0.99</v>
      </c>
      <c r="L10" s="5">
        <f ca="1">IFERROR($G10*H9,0)</f>
        <v>2.9944616825245376</v>
      </c>
      <c r="M10" s="5">
        <f ca="1">IFERROR($G10*I9,0)</f>
        <v>2.9944616825245376</v>
      </c>
      <c r="N10" s="5">
        <f ca="1">IFERROR($G10*J9,0)</f>
        <v>3.194092461359507</v>
      </c>
      <c r="O10" s="5">
        <f ca="1">IFERROR($G10*K9,0)</f>
        <v>3.194092461359507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Ukko-Pekka Luukkonen</v>
      </c>
      <c r="R10" s="5" t="str" cm="1">
        <f t="array" aca="1" ref="R10" ca="1">_xlfn.XLOOKUP(1, (Goalies!C:C=Projections!W10)*(Goalies!A:A=Projections!$R$4), Goalies!D:D)</f>
        <v>Alex Lyon</v>
      </c>
      <c r="S10" s="24">
        <v>1</v>
      </c>
      <c r="T10" s="5">
        <f ca="1">IFERROR(L10*S9+(1-S9)*N10,0)</f>
        <v>3.194092461359507</v>
      </c>
      <c r="U10" s="5"/>
      <c r="V10" s="5"/>
      <c r="W10" s="40" t="str">
        <f t="shared" ca="1" si="0"/>
        <v>BUF</v>
      </c>
      <c r="X10" s="43">
        <f ca="1">'2026'!BJ8</f>
        <v>-139</v>
      </c>
      <c r="Y10" s="43">
        <f ca="1">'2026'!BK8</f>
        <v>120</v>
      </c>
      <c r="Z10" s="43">
        <f ca="1">'2026'!BL8</f>
        <v>-106</v>
      </c>
      <c r="AA10" s="43">
        <f ca="1">'2026'!BM8</f>
        <v>-132</v>
      </c>
    </row>
    <row r="11" spans="1:27" x14ac:dyDescent="0.3">
      <c r="A11" s="34">
        <f ca="1">IF(D11=0,"0",(_xlfn.XLOOKUP(B11,'2026'!A:A,'2026'!C:C)))</f>
        <v>46051</v>
      </c>
      <c r="B11" t="str">
        <f ca="1"/>
        <v>2025020848 NSH</v>
      </c>
      <c r="C11">
        <f ca="1"/>
        <v>2025020848</v>
      </c>
      <c r="D11" s="7">
        <f ca="1">_xlfn.XLOOKUP(B11,'2026'!A:A,'2026'!AT:AT)</f>
        <v>2.8002161782094594</v>
      </c>
      <c r="E11" s="7">
        <f ca="1">_xlfn.XLOOKUP(B11,'2026'!A:A,'2026'!Z:Z)</f>
        <v>0.99094124800379646</v>
      </c>
      <c r="F11" s="39" t="str">
        <f ca="1">_xlfn.XLOOKUP(B11,'2026'!A:A,'2026'!E:E)</f>
        <v>NSH</v>
      </c>
      <c r="G11" s="5">
        <f ca="1">D11/E12</f>
        <v>2.7724912655539202</v>
      </c>
      <c r="H11" s="5">
        <f ca="1">SUMIFS(Goalies!$J:$J,Goalies!$C:$C,Projections!$F11,Goalies!$A:$A,Projections!H$2)</f>
        <v>0.99094124800379646</v>
      </c>
      <c r="I11" s="5">
        <f ca="1">SUMIFS(Goalies!$J:$J,Goalies!$C:$C,Projections!$F11,Goalies!$A:$A,Projections!I$2)</f>
        <v>0.99094124800379646</v>
      </c>
      <c r="J11" s="5">
        <f ca="1">SUMIFS(Goalies!$J:$J,Goalies!$C:$C,Projections!$F11,Goalies!$A:$A,Projections!J$2)</f>
        <v>1.02</v>
      </c>
      <c r="K11" s="5">
        <f ca="1">SUMIFS(Goalies!$J:$J,Goalies!$C:$C,Projections!$F11,Goalies!$A:$A,Projections!K$2)</f>
        <v>1.02</v>
      </c>
      <c r="L11" s="5">
        <f ca="1">IFERROR($G11*H12,0)</f>
        <v>2.8002161782094594</v>
      </c>
      <c r="M11" s="5">
        <f ca="1">IFERROR($G11*I12,0)</f>
        <v>2.744766352898381</v>
      </c>
      <c r="N11" s="5">
        <f ca="1">IFERROR($G11*J12,0)</f>
        <v>2.8002161782094594</v>
      </c>
      <c r="O11" s="5">
        <f ca="1">IFERROR($G11*K12,0)</f>
        <v>2.744766352898381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Juuse Saros</v>
      </c>
      <c r="R11" s="5" t="str" cm="1">
        <f t="array" aca="1" ref="R11" ca="1">_xlfn.XLOOKUP(1, (Goalies!C:C=Projections!W11)*(Goalies!A:A=Projections!$R$4), Goalies!D:D)</f>
        <v>Justus Annunen</v>
      </c>
      <c r="S11" s="24">
        <v>0</v>
      </c>
      <c r="T11" s="5">
        <f ca="1">IFERROR(L11*S12+(1-S12)*M11,0)</f>
        <v>2.744766352898381</v>
      </c>
      <c r="U11" s="5"/>
      <c r="V11" s="5"/>
      <c r="W11" t="str">
        <f t="shared" ca="1" si="0"/>
        <v>NSH</v>
      </c>
      <c r="X11" s="2">
        <f ca="1">'2026'!BJ9</f>
        <v>141</v>
      </c>
      <c r="Y11" s="2">
        <f ca="1">'2026'!BK9</f>
        <v>-129</v>
      </c>
      <c r="Z11" s="2">
        <f ca="1">'2026'!BL9</f>
        <v>-103</v>
      </c>
      <c r="AA11" s="2">
        <f ca="1">'2026'!BM9</f>
        <v>122</v>
      </c>
    </row>
    <row r="12" spans="1:27" x14ac:dyDescent="0.3">
      <c r="A12" s="34">
        <f ca="1">IF(D12=0,"0",(_xlfn.XLOOKUP(B12,'2026'!A:A,'2026'!C:C)))</f>
        <v>46051</v>
      </c>
      <c r="B12" t="str">
        <f ca="1"/>
        <v>2025020848 NJD</v>
      </c>
      <c r="C12">
        <f ca="1"/>
        <v>2025020848</v>
      </c>
      <c r="D12" s="7">
        <f ca="1">_xlfn.XLOOKUP(B12,'2026'!A:A,'2026'!AT:AT)</f>
        <v>3.1822131222887844</v>
      </c>
      <c r="E12" s="7">
        <f ca="1">_xlfn.XLOOKUP(B12,'2026'!A:A,'2026'!Z:Z)</f>
        <v>1.01</v>
      </c>
      <c r="F12" s="39" t="str">
        <f ca="1">_xlfn.XLOOKUP(B12,'2026'!A:A,'2026'!E:E)</f>
        <v>NJD</v>
      </c>
      <c r="G12" s="5">
        <f ca="1">D12/E11</f>
        <v>3.2113035245017802</v>
      </c>
      <c r="H12" s="5">
        <f ca="1">SUMIFS(Goalies!$J:$J,Goalies!$C:$C,Projections!$F12,Goalies!$A:$A,Projections!H$4)</f>
        <v>1.01</v>
      </c>
      <c r="I12" s="5">
        <f ca="1">SUMIFS(Goalies!$J:$J,Goalies!$C:$C,Projections!$F12,Goalies!$A:$A,Projections!I$4)</f>
        <v>0.99</v>
      </c>
      <c r="J12" s="5">
        <f ca="1">SUMIFS(Goalies!$J:$J,Goalies!$C:$C,Projections!$F12,Goalies!$A:$A,Projections!J$4)</f>
        <v>1.01</v>
      </c>
      <c r="K12" s="5">
        <f ca="1">SUMIFS(Goalies!$J:$J,Goalies!$C:$C,Projections!$F12,Goalies!$A:$A,Projections!K$4)</f>
        <v>0.99</v>
      </c>
      <c r="L12" s="5">
        <f ca="1">IFERROR($G12*H11,0)</f>
        <v>3.1822131222887844</v>
      </c>
      <c r="M12" s="5">
        <f ca="1">IFERROR($G12*I11,0)</f>
        <v>3.1822131222887844</v>
      </c>
      <c r="N12" s="5">
        <f ca="1">IFERROR($G12*J11,0)</f>
        <v>3.275529594991816</v>
      </c>
      <c r="O12" s="5">
        <f ca="1">IFERROR($G12*K11,0)</f>
        <v>3.275529594991816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Jacob Markstrom</v>
      </c>
      <c r="R12" s="5" t="str" cm="1">
        <f t="array" aca="1" ref="R12" ca="1">_xlfn.XLOOKUP(1, (Goalies!C:C=Projections!W12)*(Goalies!A:A=Projections!$R$4), Goalies!D:D)</f>
        <v>Jake Allen</v>
      </c>
      <c r="S12" s="24">
        <v>0</v>
      </c>
      <c r="T12" s="5">
        <f ca="1">IFERROR(L12*S11+(1-S11)*N12,0)</f>
        <v>3.275529594991816</v>
      </c>
      <c r="U12" s="5"/>
      <c r="V12" s="5"/>
      <c r="W12" t="str">
        <f t="shared" ca="1" si="0"/>
        <v>NJD</v>
      </c>
      <c r="X12" s="2">
        <f ca="1">'2026'!BJ10</f>
        <v>-141</v>
      </c>
      <c r="Y12" s="2">
        <f ca="1">'2026'!BK10</f>
        <v>129</v>
      </c>
      <c r="Z12" s="2">
        <f ca="1">'2026'!BL10</f>
        <v>103</v>
      </c>
      <c r="AA12" s="2">
        <f ca="1">'2026'!BM10</f>
        <v>-122</v>
      </c>
    </row>
    <row r="13" spans="1:27" x14ac:dyDescent="0.3">
      <c r="A13" s="34">
        <f ca="1">IF(D13=0,"0",(_xlfn.XLOOKUP(B13,'2026'!A:A,'2026'!C:C)))</f>
        <v>46051</v>
      </c>
      <c r="B13" t="str">
        <f ca="1"/>
        <v>2025020849 NYI</v>
      </c>
      <c r="C13">
        <f ca="1"/>
        <v>2025020849</v>
      </c>
      <c r="D13" s="7">
        <f ca="1">_xlfn.XLOOKUP(B13,'2026'!A:A,'2026'!AT:AT)</f>
        <v>3.0866653385788787</v>
      </c>
      <c r="E13" s="7">
        <f ca="1">_xlfn.XLOOKUP(B13,'2026'!A:A,'2026'!Z:Z)</f>
        <v>0.97</v>
      </c>
      <c r="F13" s="39" t="str">
        <f ca="1">_xlfn.XLOOKUP(B13,'2026'!A:A,'2026'!E:E)</f>
        <v>NYI</v>
      </c>
      <c r="G13" s="5">
        <f ca="1">D13/E14</f>
        <v>2.9396812748370271</v>
      </c>
      <c r="H13" s="5">
        <f ca="1">SUMIFS(Goalies!$J:$J,Goalies!$C:$C,Projections!$F13,Goalies!$A:$A,Projections!H$2)</f>
        <v>0.97</v>
      </c>
      <c r="I13" s="5">
        <f ca="1">SUMIFS(Goalies!$J:$J,Goalies!$C:$C,Projections!$F13,Goalies!$A:$A,Projections!I$2)</f>
        <v>0.97</v>
      </c>
      <c r="J13" s="5">
        <f ca="1">SUMIFS(Goalies!$J:$J,Goalies!$C:$C,Projections!$F13,Goalies!$A:$A,Projections!J$2)</f>
        <v>1.06</v>
      </c>
      <c r="K13" s="5">
        <f ca="1">SUMIFS(Goalies!$J:$J,Goalies!$C:$C,Projections!$F13,Goalies!$A:$A,Projections!K$2)</f>
        <v>1.06</v>
      </c>
      <c r="L13" s="5">
        <f ca="1">IFERROR($G13*H14,0)</f>
        <v>2.8514908365919163</v>
      </c>
      <c r="M13" s="5">
        <f ca="1">IFERROR($G13*I14,0)</f>
        <v>3.0866653385788787</v>
      </c>
      <c r="N13" s="5">
        <f ca="1">IFERROR($G13*J14,0)</f>
        <v>2.8514908365919163</v>
      </c>
      <c r="O13" s="5">
        <f ca="1">IFERROR($G13*K14,0)</f>
        <v>3.0866653385788787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Ilya Sorokin</v>
      </c>
      <c r="R13" s="5" t="str" cm="1">
        <f t="array" aca="1" ref="R13" ca="1">_xlfn.XLOOKUP(1, (Goalies!C:C=Projections!W13)*(Goalies!A:A=Projections!$R$4), Goalies!D:D)</f>
        <v>David Rittich</v>
      </c>
      <c r="S13" s="24">
        <v>1</v>
      </c>
      <c r="T13" s="5">
        <f ca="1">IFERROR(L13*S14+(1-S14)*M13,0)</f>
        <v>2.8514908365919163</v>
      </c>
      <c r="U13" s="5"/>
      <c r="V13" s="5"/>
      <c r="W13" s="40" t="str">
        <f t="shared" ref="W13:W54" ca="1" si="1">F13</f>
        <v>NYI</v>
      </c>
      <c r="X13" s="43">
        <f ca="1">'2026'!BJ11</f>
        <v>-111</v>
      </c>
      <c r="Y13" s="43">
        <f ca="1">'2026'!BK11</f>
        <v>104</v>
      </c>
      <c r="Z13" s="43">
        <f ca="1">'2026'!BL11</f>
        <v>135</v>
      </c>
      <c r="AA13" s="43">
        <f ca="1">'2026'!BM11</f>
        <v>165</v>
      </c>
    </row>
    <row r="14" spans="1:27" x14ac:dyDescent="0.3">
      <c r="A14" s="34">
        <f ca="1">IF(D14=0,"0",(_xlfn.XLOOKUP(B14,'2026'!A:A,'2026'!C:C)))</f>
        <v>46051</v>
      </c>
      <c r="B14" t="str">
        <f ca="1"/>
        <v>2025020849 NYR</v>
      </c>
      <c r="C14">
        <f ca="1"/>
        <v>2025020849</v>
      </c>
      <c r="D14" s="7">
        <f ca="1">_xlfn.XLOOKUP(B14,'2026'!A:A,'2026'!AT:AT)</f>
        <v>2.7121470004631503</v>
      </c>
      <c r="E14" s="7">
        <f ca="1">_xlfn.XLOOKUP(B14,'2026'!A:A,'2026'!Z:Z)</f>
        <v>1.05</v>
      </c>
      <c r="F14" s="39" t="str">
        <f ca="1">_xlfn.XLOOKUP(B14,'2026'!A:A,'2026'!E:E)</f>
        <v>NYR</v>
      </c>
      <c r="G14" s="5">
        <f ca="1">D14/E13</f>
        <v>2.7960278355290211</v>
      </c>
      <c r="H14" s="5">
        <f ca="1">SUMIFS(Goalies!$J:$J,Goalies!$C:$C,Projections!$F14,Goalies!$A:$A,Projections!H$4)</f>
        <v>0.97</v>
      </c>
      <c r="I14" s="5">
        <f ca="1">SUMIFS(Goalies!$J:$J,Goalies!$C:$C,Projections!$F14,Goalies!$A:$A,Projections!I$4)</f>
        <v>1.05</v>
      </c>
      <c r="J14" s="5">
        <f ca="1">SUMIFS(Goalies!$J:$J,Goalies!$C:$C,Projections!$F14,Goalies!$A:$A,Projections!J$4)</f>
        <v>0.97</v>
      </c>
      <c r="K14" s="5">
        <f ca="1">SUMIFS(Goalies!$J:$J,Goalies!$C:$C,Projections!$F14,Goalies!$A:$A,Projections!K$4)</f>
        <v>1.05</v>
      </c>
      <c r="L14" s="5">
        <f ca="1">IFERROR($G14*H13,0)</f>
        <v>2.7121470004631503</v>
      </c>
      <c r="M14" s="5">
        <f ca="1">IFERROR($G14*I13,0)</f>
        <v>2.7121470004631503</v>
      </c>
      <c r="N14" s="5">
        <f ca="1">IFERROR($G14*J13,0)</f>
        <v>2.9637895056607624</v>
      </c>
      <c r="O14" s="5">
        <f ca="1">IFERROR($G14*K13,0)</f>
        <v>2.9637895056607624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Igor Shesterkin</v>
      </c>
      <c r="R14" s="5" t="str" cm="1">
        <f t="array" aca="1" ref="R14" ca="1">_xlfn.XLOOKUP(1, (Goalies!C:C=Projections!W14)*(Goalies!A:A=Projections!$R$4), Goalies!D:D)</f>
        <v>Jonathan Quick</v>
      </c>
      <c r="S14" s="24">
        <v>1</v>
      </c>
      <c r="T14" s="5">
        <f ca="1">IFERROR(L14*S13+(1-S13)*N14,0)</f>
        <v>2.7121470004631503</v>
      </c>
      <c r="U14" s="5"/>
      <c r="V14" s="5"/>
      <c r="W14" s="40" t="str">
        <f t="shared" ca="1" si="1"/>
        <v>NYR</v>
      </c>
      <c r="X14" s="43">
        <f ca="1">'2026'!BJ12</f>
        <v>111</v>
      </c>
      <c r="Y14" s="43">
        <f ca="1">'2026'!BK12</f>
        <v>-104</v>
      </c>
      <c r="Z14" s="43">
        <f ca="1">'2026'!BL12</f>
        <v>-135</v>
      </c>
      <c r="AA14" s="43">
        <f ca="1">'2026'!BM12</f>
        <v>-165</v>
      </c>
    </row>
    <row r="15" spans="1:27" x14ac:dyDescent="0.3">
      <c r="A15" s="34">
        <f ca="1">IF(D15=0,"0",(_xlfn.XLOOKUP(B15,'2026'!A:A,'2026'!C:C)))</f>
        <v>46051</v>
      </c>
      <c r="B15" t="str">
        <f ca="1"/>
        <v>2025020843 PHI</v>
      </c>
      <c r="C15">
        <f ca="1"/>
        <v>2025020843</v>
      </c>
      <c r="D15" s="7">
        <f ca="1">_xlfn.XLOOKUP(B15,'2026'!A:A,'2026'!AT:AT)</f>
        <v>2.5949400447635131</v>
      </c>
      <c r="E15" s="7">
        <f ca="1">_xlfn.XLOOKUP(B15,'2026'!A:A,'2026'!Z:Z)</f>
        <v>1.04</v>
      </c>
      <c r="F15" s="39" t="str">
        <f ca="1">_xlfn.XLOOKUP(B15,'2026'!A:A,'2026'!E:E)</f>
        <v>PHI</v>
      </c>
      <c r="G15" s="5">
        <f ca="1">D15/E16</f>
        <v>2.6614769689882185</v>
      </c>
      <c r="H15" s="5">
        <f ca="1">SUMIFS(Goalies!$J:$J,Goalies!$C:$C,Projections!$F15,Goalies!$A:$A,Projections!H$2)</f>
        <v>1.04</v>
      </c>
      <c r="I15" s="5">
        <f ca="1">SUMIFS(Goalies!$J:$J,Goalies!$C:$C,Projections!$F15,Goalies!$A:$A,Projections!I$2)</f>
        <v>1.04</v>
      </c>
      <c r="J15" s="5">
        <f ca="1">SUMIFS(Goalies!$J:$J,Goalies!$C:$C,Projections!$F15,Goalies!$A:$A,Projections!J$2)</f>
        <v>2.0350000000000001</v>
      </c>
      <c r="K15" s="5">
        <f ca="1">SUMIFS(Goalies!$J:$J,Goalies!$C:$C,Projections!$F15,Goalies!$A:$A,Projections!K$2)</f>
        <v>2.0350000000000001</v>
      </c>
      <c r="L15" s="5">
        <f ca="1">IFERROR($G15*H16,0)</f>
        <v>2.5949400447635131</v>
      </c>
      <c r="M15" s="5">
        <f ca="1">IFERROR($G15*I16,0)</f>
        <v>2.7679360477477473</v>
      </c>
      <c r="N15" s="5">
        <f ca="1">IFERROR($G15*J16,0)</f>
        <v>2.5949400447635131</v>
      </c>
      <c r="O15" s="5">
        <f ca="1">IFERROR($G15*K16,0)</f>
        <v>2.7679360477477473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Samuel Ersson</v>
      </c>
      <c r="R15" s="5" t="str" cm="1">
        <f t="array" aca="1" ref="R15" ca="1">_xlfn.XLOOKUP(1, (Goalies!C:C=Projections!W15)*(Goalies!A:A=Projections!$R$4), Goalies!D:D)</f>
        <v>Dan Vladar</v>
      </c>
      <c r="S15" s="24">
        <v>1</v>
      </c>
      <c r="T15" s="5">
        <f ca="1">IFERROR(L15*S16+(1-S16)*M15,0)</f>
        <v>2.5949400447635131</v>
      </c>
      <c r="U15" s="5"/>
      <c r="V15" s="5"/>
      <c r="W15" t="str">
        <f t="shared" ca="1" si="1"/>
        <v>PHI</v>
      </c>
      <c r="X15" s="2">
        <f ca="1">'2026'!BJ13</f>
        <v>170</v>
      </c>
      <c r="Y15" s="2">
        <f ca="1">'2026'!BK13</f>
        <v>-129</v>
      </c>
      <c r="Z15" s="2">
        <f ca="1">'2026'!BL13</f>
        <v>-102</v>
      </c>
      <c r="AA15" s="2">
        <f ca="1">'2026'!BM13</f>
        <v>124</v>
      </c>
    </row>
    <row r="16" spans="1:27" x14ac:dyDescent="0.3">
      <c r="A16" s="34">
        <f ca="1">IF(D16=0,"0",(_xlfn.XLOOKUP(B16,'2026'!A:A,'2026'!C:C)))</f>
        <v>46051</v>
      </c>
      <c r="B16" t="str">
        <f ca="1"/>
        <v>2025020843 BOS</v>
      </c>
      <c r="C16">
        <f ca="1"/>
        <v>2025020843</v>
      </c>
      <c r="D16" s="7">
        <f ca="1">_xlfn.XLOOKUP(B16,'2026'!A:A,'2026'!AT:AT)</f>
        <v>3.4083304446348928</v>
      </c>
      <c r="E16" s="7">
        <f ca="1">_xlfn.XLOOKUP(B16,'2026'!A:A,'2026'!Z:Z)</f>
        <v>0.97499999999999998</v>
      </c>
      <c r="F16" s="39" t="str">
        <f ca="1">_xlfn.XLOOKUP(B16,'2026'!A:A,'2026'!E:E)</f>
        <v>BOS</v>
      </c>
      <c r="G16" s="5">
        <f ca="1">D16/E15</f>
        <v>3.2772408121489351</v>
      </c>
      <c r="H16" s="5">
        <f ca="1">SUMIFS(Goalies!$J:$J,Goalies!$C:$C,Projections!$F16,Goalies!$A:$A,Projections!H$4)</f>
        <v>0.97499999999999998</v>
      </c>
      <c r="I16" s="5">
        <f ca="1">SUMIFS(Goalies!$J:$J,Goalies!$C:$C,Projections!$F16,Goalies!$A:$A,Projections!I$4)</f>
        <v>1.04</v>
      </c>
      <c r="J16" s="5">
        <f ca="1">SUMIFS(Goalies!$J:$J,Goalies!$C:$C,Projections!$F16,Goalies!$A:$A,Projections!J$4)</f>
        <v>0.97499999999999998</v>
      </c>
      <c r="K16" s="5">
        <f ca="1">SUMIFS(Goalies!$J:$J,Goalies!$C:$C,Projections!$F16,Goalies!$A:$A,Projections!K$4)</f>
        <v>1.04</v>
      </c>
      <c r="L16" s="5">
        <f ca="1">IFERROR($G16*H15,0)</f>
        <v>3.4083304446348928</v>
      </c>
      <c r="M16" s="5">
        <f ca="1">IFERROR($G16*I15,0)</f>
        <v>3.4083304446348928</v>
      </c>
      <c r="N16" s="5">
        <f ca="1">IFERROR($G16*J15,0)</f>
        <v>6.6691850527230834</v>
      </c>
      <c r="O16" s="5">
        <f ca="1">IFERROR($G16*K15,0)</f>
        <v>6.6691850527230834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Jeremy Swayman</v>
      </c>
      <c r="R16" s="5" t="str" cm="1">
        <f t="array" aca="1" ref="R16" ca="1">_xlfn.XLOOKUP(1, (Goalies!C:C=Projections!W16)*(Goalies!A:A=Projections!$R$4), Goalies!D:D)</f>
        <v>Joonas Korpisalo</v>
      </c>
      <c r="S16" s="24">
        <v>1</v>
      </c>
      <c r="T16" s="5">
        <f ca="1">IFERROR(L16*S15+(1-S15)*N16,0)</f>
        <v>3.4083304446348928</v>
      </c>
      <c r="U16" s="5"/>
      <c r="V16" s="5"/>
      <c r="W16" t="str">
        <f t="shared" ca="1" si="1"/>
        <v>BOS</v>
      </c>
      <c r="X16" s="2">
        <f ca="1">'2026'!BJ14</f>
        <v>-170</v>
      </c>
      <c r="Y16" s="2">
        <f ca="1">'2026'!BK14</f>
        <v>129</v>
      </c>
      <c r="Z16" s="2">
        <f ca="1">'2026'!BL14</f>
        <v>102</v>
      </c>
      <c r="AA16" s="2">
        <f ca="1">'2026'!BM14</f>
        <v>-124</v>
      </c>
    </row>
    <row r="17" spans="1:27" x14ac:dyDescent="0.3">
      <c r="A17" s="34">
        <f ca="1">IF(D17=0,"0",(_xlfn.XLOOKUP(B17,'2026'!A:A,'2026'!C:C)))</f>
        <v>46051</v>
      </c>
      <c r="B17" t="str">
        <f ca="1"/>
        <v>2025020851 UTA</v>
      </c>
      <c r="C17">
        <f ca="1"/>
        <v>2025020851</v>
      </c>
      <c r="D17" s="7">
        <f ca="1">_xlfn.XLOOKUP(B17,'2026'!A:A,'2026'!AT:AT)</f>
        <v>2.5965543841152705</v>
      </c>
      <c r="E17" s="7">
        <f ca="1">_xlfn.XLOOKUP(B17,'2026'!A:A,'2026'!Z:Z)</f>
        <v>0.97</v>
      </c>
      <c r="F17" s="39" t="str">
        <f ca="1">_xlfn.XLOOKUP(B17,'2026'!A:A,'2026'!E:E)</f>
        <v>UTA</v>
      </c>
      <c r="G17" s="5">
        <f ca="1">D17/E18</f>
        <v>2.6631327016566879</v>
      </c>
      <c r="H17" s="5">
        <f ca="1">SUMIFS(Goalies!$J:$J,Goalies!$C:$C,Projections!$F17,Goalies!$A:$A,Projections!H$2)</f>
        <v>0.97</v>
      </c>
      <c r="I17" s="5">
        <f ca="1">SUMIFS(Goalies!$J:$J,Goalies!$C:$C,Projections!$F17,Goalies!$A:$A,Projections!I$2)</f>
        <v>0.97</v>
      </c>
      <c r="J17" s="5">
        <f ca="1">SUMIFS(Goalies!$J:$J,Goalies!$C:$C,Projections!$F17,Goalies!$A:$A,Projections!J$2)</f>
        <v>1.05</v>
      </c>
      <c r="K17" s="5">
        <f ca="1">SUMIFS(Goalies!$J:$J,Goalies!$C:$C,Projections!$F17,Goalies!$A:$A,Projections!K$2)</f>
        <v>1.05</v>
      </c>
      <c r="L17" s="5">
        <f ca="1">IFERROR($G17*H18,0)</f>
        <v>2.7829736732312389</v>
      </c>
      <c r="M17" s="5">
        <f ca="1">IFERROR($G17*I18,0)</f>
        <v>2.6897640286732547</v>
      </c>
      <c r="N17" s="5">
        <f ca="1">IFERROR($G17*J18,0)</f>
        <v>2.7829736732312389</v>
      </c>
      <c r="O17" s="5">
        <f ca="1">IFERROR($G17*K18,0)</f>
        <v>2.6897640286732547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Karel Vejmelka</v>
      </c>
      <c r="R17" s="5" t="str" cm="1">
        <f t="array" aca="1" ref="R17" ca="1">_xlfn.XLOOKUP(1, (Goalies!C:C=Projections!W17)*(Goalies!A:A=Projections!$R$4), Goalies!D:D)</f>
        <v>Vitek Vanecek</v>
      </c>
      <c r="S17" s="24">
        <v>1</v>
      </c>
      <c r="T17" s="5">
        <f ca="1">IFERROR(L17*S18+(1-S18)*M17,0)</f>
        <v>2.7829736732312389</v>
      </c>
      <c r="U17" s="5"/>
      <c r="V17" s="5"/>
      <c r="W17" s="40" t="str">
        <f t="shared" ca="1" si="1"/>
        <v>UTA</v>
      </c>
      <c r="X17" s="43">
        <f ca="1">'2026'!BJ15</f>
        <v>147</v>
      </c>
      <c r="Y17" s="43">
        <f ca="1">'2026'!BK15</f>
        <v>-143</v>
      </c>
      <c r="Z17" s="43">
        <f ca="1">'2026'!BL15</f>
        <v>-116</v>
      </c>
      <c r="AA17" s="43">
        <f ca="1">'2026'!BM15</f>
        <v>110</v>
      </c>
    </row>
    <row r="18" spans="1:27" x14ac:dyDescent="0.3">
      <c r="A18" s="34">
        <f ca="1">IF(D18=0,"0",(_xlfn.XLOOKUP(B18,'2026'!A:A,'2026'!C:C)))</f>
        <v>46051</v>
      </c>
      <c r="B18" t="str">
        <f ca="1"/>
        <v>2025020851 CAR</v>
      </c>
      <c r="C18">
        <f ca="1"/>
        <v>2025020851</v>
      </c>
      <c r="D18" s="7">
        <f ca="1">_xlfn.XLOOKUP(B18,'2026'!A:A,'2026'!AT:AT)</f>
        <v>3.392101413443481</v>
      </c>
      <c r="E18" s="7">
        <f ca="1">_xlfn.XLOOKUP(B18,'2026'!A:A,'2026'!Z:Z)</f>
        <v>0.97499999999999998</v>
      </c>
      <c r="F18" s="39" t="str">
        <f ca="1">_xlfn.XLOOKUP(B18,'2026'!A:A,'2026'!E:E)</f>
        <v>CAR</v>
      </c>
      <c r="G18" s="5">
        <f ca="1">D18/E17</f>
        <v>3.4970117664365783</v>
      </c>
      <c r="H18" s="5">
        <f ca="1">SUMIFS(Goalies!$J:$J,Goalies!$C:$C,Projections!$F18,Goalies!$A:$A,Projections!H$4)</f>
        <v>1.0449999999999999</v>
      </c>
      <c r="I18" s="5">
        <f ca="1">SUMIFS(Goalies!$J:$J,Goalies!$C:$C,Projections!$F18,Goalies!$A:$A,Projections!I$4)</f>
        <v>1.01</v>
      </c>
      <c r="J18" s="5">
        <f ca="1">SUMIFS(Goalies!$J:$J,Goalies!$C:$C,Projections!$F18,Goalies!$A:$A,Projections!J$4)</f>
        <v>1.0449999999999999</v>
      </c>
      <c r="K18" s="5">
        <f ca="1">SUMIFS(Goalies!$J:$J,Goalies!$C:$C,Projections!$F18,Goalies!$A:$A,Projections!K$4)</f>
        <v>1.01</v>
      </c>
      <c r="L18" s="5">
        <f ca="1">IFERROR($G18*H17,0)</f>
        <v>3.392101413443481</v>
      </c>
      <c r="M18" s="5">
        <f ca="1">IFERROR($G18*I17,0)</f>
        <v>3.392101413443481</v>
      </c>
      <c r="N18" s="5">
        <f ca="1">IFERROR($G18*J17,0)</f>
        <v>3.6718623547584075</v>
      </c>
      <c r="O18" s="5">
        <f ca="1">IFERROR($G18*K17,0)</f>
        <v>3.6718623547584075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Frederik Andersen</v>
      </c>
      <c r="R18" s="5" t="str" cm="1">
        <f t="array" aca="1" ref="R18" ca="1">_xlfn.XLOOKUP(1, (Goalies!C:C=Projections!W18)*(Goalies!A:A=Projections!$R$4), Goalies!D:D)</f>
        <v>Pyotr Kochetkov</v>
      </c>
      <c r="S18" s="24">
        <v>1</v>
      </c>
      <c r="T18" s="5">
        <f ca="1">IFERROR(L18*S17+(1-S17)*N18,0)</f>
        <v>3.392101413443481</v>
      </c>
      <c r="U18" s="5"/>
      <c r="V18" s="5"/>
      <c r="W18" s="40" t="str">
        <f t="shared" ca="1" si="1"/>
        <v>CAR</v>
      </c>
      <c r="X18" s="43">
        <f ca="1">'2026'!BJ16</f>
        <v>-147</v>
      </c>
      <c r="Y18" s="43">
        <f ca="1">'2026'!BK16</f>
        <v>143</v>
      </c>
      <c r="Z18" s="43">
        <f ca="1">'2026'!BL16</f>
        <v>116</v>
      </c>
      <c r="AA18" s="43">
        <f ca="1">'2026'!BM16</f>
        <v>-110</v>
      </c>
    </row>
    <row r="19" spans="1:27" x14ac:dyDescent="0.3">
      <c r="A19" s="34">
        <f ca="1">IF(D19=0,"0",(_xlfn.XLOOKUP(B19,'2026'!A:A,'2026'!C:C)))</f>
        <v>46051</v>
      </c>
      <c r="B19" t="str">
        <f ca="1"/>
        <v>2025020847 WPG</v>
      </c>
      <c r="C19">
        <f ca="1"/>
        <v>2025020847</v>
      </c>
      <c r="D19" s="7">
        <f ca="1">_xlfn.XLOOKUP(B19,'2026'!A:A,'2026'!AT:AT)</f>
        <v>2.3881534735219594</v>
      </c>
      <c r="E19" s="7">
        <f ca="1">_xlfn.XLOOKUP(B19,'2026'!A:A,'2026'!Z:Z)</f>
        <v>0.96499999999999997</v>
      </c>
      <c r="F19" s="39" t="str">
        <f ca="1">_xlfn.XLOOKUP(B19,'2026'!A:A,'2026'!E:E)</f>
        <v>WPG</v>
      </c>
      <c r="G19" s="5">
        <f ca="1">D19/E20</f>
        <v>2.4747704388828597</v>
      </c>
      <c r="H19" s="5">
        <f ca="1">SUMIFS(Goalies!$J:$J,Goalies!$C:$C,Projections!$F19,Goalies!$A:$A,Projections!H$2)</f>
        <v>0.96499999999999997</v>
      </c>
      <c r="I19" s="5">
        <f ca="1">SUMIFS(Goalies!$J:$J,Goalies!$C:$C,Projections!$F19,Goalies!$A:$A,Projections!I$2)</f>
        <v>0.96499999999999997</v>
      </c>
      <c r="J19" s="5">
        <f ca="1">SUMIFS(Goalies!$J:$J,Goalies!$C:$C,Projections!$F19,Goalies!$A:$A,Projections!J$2)</f>
        <v>1.06</v>
      </c>
      <c r="K19" s="5">
        <f ca="1">SUMIFS(Goalies!$J:$J,Goalies!$C:$C,Projections!$F19,Goalies!$A:$A,Projections!K$2)</f>
        <v>1.06</v>
      </c>
      <c r="L19" s="5">
        <f ca="1">IFERROR($G19*H20,0)</f>
        <v>2.3881534735219594</v>
      </c>
      <c r="M19" s="5">
        <f ca="1">IFERROR($G19*I20,0)</f>
        <v>2.5985089608270027</v>
      </c>
      <c r="N19" s="5">
        <f ca="1">IFERROR($G19*J20,0)</f>
        <v>2.3881534735219594</v>
      </c>
      <c r="O19" s="5">
        <f ca="1">IFERROR($G19*K20,0)</f>
        <v>2.5985089608270027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Connor Hellebuyck</v>
      </c>
      <c r="R19" s="5" t="str" cm="1">
        <f t="array" aca="1" ref="R19" ca="1">_xlfn.XLOOKUP(1, (Goalies!C:C=Projections!W19)*(Goalies!A:A=Projections!$R$4), Goalies!D:D)</f>
        <v>Eric Comrie</v>
      </c>
      <c r="S19" s="24">
        <v>1</v>
      </c>
      <c r="T19" s="5">
        <f ca="1">IFERROR(L19*S20+(1-S20)*M19,0)</f>
        <v>2.3881534735219594</v>
      </c>
      <c r="U19" s="5"/>
      <c r="V19" s="5"/>
      <c r="W19" t="str">
        <f t="shared" ca="1" si="1"/>
        <v>WPG</v>
      </c>
      <c r="X19" s="2">
        <f ca="1">'2026'!BJ17</f>
        <v>187</v>
      </c>
      <c r="Y19" s="2">
        <f ca="1">'2026'!BK17</f>
        <v>-107</v>
      </c>
      <c r="Z19" s="2">
        <f ca="1">'2026'!BL17</f>
        <v>121</v>
      </c>
      <c r="AA19" s="2">
        <f ca="1">'2026'!BM17</f>
        <v>150</v>
      </c>
    </row>
    <row r="20" spans="1:27" x14ac:dyDescent="0.3">
      <c r="A20" s="34">
        <f ca="1">IF(D20=0,"0",(_xlfn.XLOOKUP(B20,'2026'!A:A,'2026'!C:C)))</f>
        <v>46051</v>
      </c>
      <c r="B20" t="str">
        <f ca="1"/>
        <v>2025020847 TBL</v>
      </c>
      <c r="C20">
        <f ca="1"/>
        <v>2025020847</v>
      </c>
      <c r="D20" s="7">
        <f ca="1">_xlfn.XLOOKUP(B20,'2026'!A:A,'2026'!AT:AT)</f>
        <v>3.3499867609572345</v>
      </c>
      <c r="E20" s="7">
        <f ca="1">_xlfn.XLOOKUP(B20,'2026'!A:A,'2026'!Z:Z)</f>
        <v>0.96499999999999997</v>
      </c>
      <c r="F20" s="39" t="str">
        <f ca="1">_xlfn.XLOOKUP(B20,'2026'!A:A,'2026'!E:E)</f>
        <v>TBL</v>
      </c>
      <c r="G20" s="5">
        <f ca="1">D20/E19</f>
        <v>3.4714888714582743</v>
      </c>
      <c r="H20" s="5">
        <f ca="1">SUMIFS(Goalies!$J:$J,Goalies!$C:$C,Projections!$F20,Goalies!$A:$A,Projections!H$4)</f>
        <v>0.96499999999999997</v>
      </c>
      <c r="I20" s="5">
        <f ca="1">SUMIFS(Goalies!$J:$J,Goalies!$C:$C,Projections!$F20,Goalies!$A:$A,Projections!I$4)</f>
        <v>1.05</v>
      </c>
      <c r="J20" s="5">
        <f ca="1">SUMIFS(Goalies!$J:$J,Goalies!$C:$C,Projections!$F20,Goalies!$A:$A,Projections!J$4)</f>
        <v>0.96499999999999997</v>
      </c>
      <c r="K20" s="5">
        <f ca="1">SUMIFS(Goalies!$J:$J,Goalies!$C:$C,Projections!$F20,Goalies!$A:$A,Projections!K$4)</f>
        <v>1.05</v>
      </c>
      <c r="L20" s="5">
        <f ca="1">IFERROR($G20*H19,0)</f>
        <v>3.3499867609572345</v>
      </c>
      <c r="M20" s="5">
        <f ca="1">IFERROR($G20*I19,0)</f>
        <v>3.3499867609572345</v>
      </c>
      <c r="N20" s="5">
        <f ca="1">IFERROR($G20*J19,0)</f>
        <v>3.6797782037457711</v>
      </c>
      <c r="O20" s="5">
        <f ca="1">IFERROR($G20*K19,0)</f>
        <v>3.6797782037457711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Andrei Vasilevskiy</v>
      </c>
      <c r="R20" s="5" t="str" cm="1">
        <f t="array" aca="1" ref="R20" ca="1">_xlfn.XLOOKUP(1, (Goalies!C:C=Projections!W20)*(Goalies!A:A=Projections!$R$4), Goalies!D:D)</f>
        <v>Jonas Johansson</v>
      </c>
      <c r="S20" s="24">
        <v>1</v>
      </c>
      <c r="T20" s="5">
        <f ca="1">IFERROR(L20*S19+(1-S19)*N20,0)</f>
        <v>3.3499867609572345</v>
      </c>
      <c r="U20" s="5"/>
      <c r="V20" s="5"/>
      <c r="W20" t="str">
        <f t="shared" ca="1" si="1"/>
        <v>TBL</v>
      </c>
      <c r="X20" s="2">
        <f ca="1">'2026'!BJ18</f>
        <v>-187</v>
      </c>
      <c r="Y20" s="2">
        <f ca="1">'2026'!BK18</f>
        <v>107</v>
      </c>
      <c r="Z20" s="2">
        <f ca="1">'2026'!BL18</f>
        <v>-121</v>
      </c>
      <c r="AA20" s="2">
        <f ca="1">'2026'!BM18</f>
        <v>-150</v>
      </c>
    </row>
    <row r="21" spans="1:27" x14ac:dyDescent="0.3">
      <c r="A21" s="34">
        <f ca="1">IF(D21=0,"0",(_xlfn.XLOOKUP(B21,'2026'!A:A,'2026'!C:C)))</f>
        <v>46051</v>
      </c>
      <c r="B21" t="str">
        <f ca="1"/>
        <v>2025020846 WSH</v>
      </c>
      <c r="C21">
        <f ca="1"/>
        <v>2025020846</v>
      </c>
      <c r="D21" s="7">
        <f ca="1">_xlfn.XLOOKUP(B21,'2026'!A:A,'2026'!AT:AT)</f>
        <v>2.9031731321787935</v>
      </c>
      <c r="E21" s="7">
        <f ca="1">_xlfn.XLOOKUP(B21,'2026'!A:A,'2026'!Z:Z)</f>
        <v>0.97499999999999998</v>
      </c>
      <c r="F21" s="39" t="str">
        <f ca="1">_xlfn.XLOOKUP(B21,'2026'!A:A,'2026'!E:E)</f>
        <v>WSH</v>
      </c>
      <c r="G21" s="5">
        <f ca="1">D21/E22</f>
        <v>2.9473838905368464</v>
      </c>
      <c r="H21" s="5">
        <f ca="1">SUMIFS(Goalies!$J:$J,Goalies!$C:$C,Projections!$F21,Goalies!$A:$A,Projections!H$2)</f>
        <v>0.97499999999999998</v>
      </c>
      <c r="I21" s="5">
        <f ca="1">SUMIFS(Goalies!$J:$J,Goalies!$C:$C,Projections!$F21,Goalies!$A:$A,Projections!I$2)</f>
        <v>0.97499999999999998</v>
      </c>
      <c r="J21" s="5">
        <f ca="1">SUMIFS(Goalies!$J:$J,Goalies!$C:$C,Projections!$F21,Goalies!$A:$A,Projections!J$2)</f>
        <v>1.04</v>
      </c>
      <c r="K21" s="5">
        <f ca="1">SUMIFS(Goalies!$J:$J,Goalies!$C:$C,Projections!$F21,Goalies!$A:$A,Projections!K$2)</f>
        <v>1.04</v>
      </c>
      <c r="L21" s="5">
        <f ca="1">IFERROR($G21*H22,0)</f>
        <v>2.9031731321787935</v>
      </c>
      <c r="M21" s="5">
        <f ca="1">IFERROR($G21*I22,0)</f>
        <v>3.0063315683475835</v>
      </c>
      <c r="N21" s="5">
        <f ca="1">IFERROR($G21*J22,0)</f>
        <v>2.9031731321787935</v>
      </c>
      <c r="O21" s="5">
        <f ca="1">IFERROR($G21*K22,0)</f>
        <v>3.0063315683475835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Logan Thompson</v>
      </c>
      <c r="R21" s="5" t="str" cm="1">
        <f t="array" aca="1" ref="R21" ca="1">_xlfn.XLOOKUP(1, (Goalies!C:C=Projections!W21)*(Goalies!A:A=Projections!$R$4), Goalies!D:D)</f>
        <v>Charlie Lindgren</v>
      </c>
      <c r="S21" s="24">
        <v>1</v>
      </c>
      <c r="T21" s="5">
        <f ca="1">IFERROR(L21*S22+(1-S22)*M21,0)</f>
        <v>3.0063315683475835</v>
      </c>
      <c r="U21" s="5"/>
      <c r="V21" s="5"/>
      <c r="W21" s="40" t="str">
        <f t="shared" ca="1" si="1"/>
        <v>WSH</v>
      </c>
      <c r="X21" s="43">
        <f ca="1">'2026'!BJ19</f>
        <v>111</v>
      </c>
      <c r="Y21" s="43">
        <f ca="1">'2026'!BK19</f>
        <v>-141</v>
      </c>
      <c r="Z21" s="43">
        <f ca="1">'2026'!BL19</f>
        <v>-114</v>
      </c>
      <c r="AA21" s="43">
        <f ca="1">'2026'!BM19</f>
        <v>112</v>
      </c>
    </row>
    <row r="22" spans="1:27" x14ac:dyDescent="0.3">
      <c r="A22" s="34">
        <f ca="1">IF(D22=0,"0",(_xlfn.XLOOKUP(B22,'2026'!A:A,'2026'!C:C)))</f>
        <v>46051</v>
      </c>
      <c r="B22" t="str">
        <f ca="1"/>
        <v>2025020846 DET</v>
      </c>
      <c r="C22">
        <f ca="1"/>
        <v>2025020846</v>
      </c>
      <c r="D22" s="7">
        <f ca="1">_xlfn.XLOOKUP(B22,'2026'!A:A,'2026'!AT:AT)</f>
        <v>3.1443888960389907</v>
      </c>
      <c r="E22" s="7">
        <f ca="1">_xlfn.XLOOKUP(B22,'2026'!A:A,'2026'!Z:Z)</f>
        <v>0.98499999999999999</v>
      </c>
      <c r="F22" s="39" t="str">
        <f ca="1">_xlfn.XLOOKUP(B22,'2026'!A:A,'2026'!E:E)</f>
        <v>DET</v>
      </c>
      <c r="G22" s="5">
        <f ca="1">D22/E21</f>
        <v>3.225014252347683</v>
      </c>
      <c r="H22" s="5">
        <f ca="1">SUMIFS(Goalies!$J:$J,Goalies!$C:$C,Projections!$F22,Goalies!$A:$A,Projections!H$4)</f>
        <v>0.98499999999999999</v>
      </c>
      <c r="I22" s="5">
        <f ca="1">SUMIFS(Goalies!$J:$J,Goalies!$C:$C,Projections!$F22,Goalies!$A:$A,Projections!I$4)</f>
        <v>1.02</v>
      </c>
      <c r="J22" s="5">
        <f ca="1">SUMIFS(Goalies!$J:$J,Goalies!$C:$C,Projections!$F22,Goalies!$A:$A,Projections!J$4)</f>
        <v>0.98499999999999999</v>
      </c>
      <c r="K22" s="5">
        <f ca="1">SUMIFS(Goalies!$J:$J,Goalies!$C:$C,Projections!$F22,Goalies!$A:$A,Projections!K$4)</f>
        <v>1.02</v>
      </c>
      <c r="L22" s="5">
        <f ca="1">IFERROR($G22*H21,0)</f>
        <v>3.1443888960389907</v>
      </c>
      <c r="M22" s="5">
        <f ca="1">IFERROR($G22*I21,0)</f>
        <v>3.1443888960389907</v>
      </c>
      <c r="N22" s="5">
        <f ca="1">IFERROR($G22*J21,0)</f>
        <v>3.3540148224415907</v>
      </c>
      <c r="O22" s="5">
        <f ca="1">IFERROR($G22*K21,0)</f>
        <v>3.3540148224415907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John Gibson</v>
      </c>
      <c r="R22" s="5" t="str" cm="1">
        <f t="array" aca="1" ref="R22" ca="1">_xlfn.XLOOKUP(1, (Goalies!C:C=Projections!W22)*(Goalies!A:A=Projections!$R$4), Goalies!D:D)</f>
        <v>Cam Talbot</v>
      </c>
      <c r="S22" s="24">
        <v>0</v>
      </c>
      <c r="T22" s="5">
        <f ca="1">IFERROR(L22*S21+(1-S21)*N22,0)</f>
        <v>3.1443888960389907</v>
      </c>
      <c r="U22" s="5"/>
      <c r="V22" s="5"/>
      <c r="W22" s="40" t="str">
        <f t="shared" ca="1" si="1"/>
        <v>DET</v>
      </c>
      <c r="X22" s="43">
        <f ca="1">'2026'!BJ20</f>
        <v>-111</v>
      </c>
      <c r="Y22" s="43">
        <f ca="1">'2026'!BK20</f>
        <v>141</v>
      </c>
      <c r="Z22" s="43">
        <f ca="1">'2026'!BL20</f>
        <v>114</v>
      </c>
      <c r="AA22" s="43">
        <f ca="1">'2026'!BM20</f>
        <v>-112</v>
      </c>
    </row>
    <row r="23" spans="1:27" x14ac:dyDescent="0.3">
      <c r="A23" s="34">
        <f ca="1">IF(D23=0,"0",(_xlfn.XLOOKUP(B23,'2026'!A:A,'2026'!C:C)))</f>
        <v>46051</v>
      </c>
      <c r="B23" t="str">
        <f ca="1"/>
        <v>2025020853 CGY</v>
      </c>
      <c r="C23">
        <f ca="1"/>
        <v>2025020853</v>
      </c>
      <c r="D23" s="7">
        <f ca="1">_xlfn.XLOOKUP(B23,'2026'!A:A,'2026'!AT:AT)</f>
        <v>2.4884927531287424</v>
      </c>
      <c r="E23" s="7">
        <f ca="1">_xlfn.XLOOKUP(B23,'2026'!A:A,'2026'!Z:Z)</f>
        <v>1</v>
      </c>
      <c r="F23" s="39" t="str">
        <f ca="1">_xlfn.XLOOKUP(B23,'2026'!A:A,'2026'!E:E)</f>
        <v>CGY</v>
      </c>
      <c r="G23" s="5">
        <f ca="1">D23/E24</f>
        <v>2.5136290435643862</v>
      </c>
      <c r="H23" s="5">
        <f ca="1">SUMIFS(Goalies!$J:$J,Goalies!$C:$C,Projections!$F23,Goalies!$A:$A,Projections!H$2)</f>
        <v>0.98499999999999999</v>
      </c>
      <c r="I23" s="5">
        <f ca="1">SUMIFS(Goalies!$J:$J,Goalies!$C:$C,Projections!$F23,Goalies!$A:$A,Projections!I$2)</f>
        <v>0.98499999999999999</v>
      </c>
      <c r="J23" s="5">
        <f ca="1">SUMIFS(Goalies!$J:$J,Goalies!$C:$C,Projections!$F23,Goalies!$A:$A,Projections!J$2)</f>
        <v>1.02</v>
      </c>
      <c r="K23" s="5">
        <f ca="1">SUMIFS(Goalies!$J:$J,Goalies!$C:$C,Projections!$F23,Goalies!$A:$A,Projections!K$2)</f>
        <v>1.02</v>
      </c>
      <c r="L23" s="5">
        <f ca="1">IFERROR($G23*H24,0)</f>
        <v>2.4884927531287424</v>
      </c>
      <c r="M23" s="5">
        <f ca="1">IFERROR($G23*I24,0)</f>
        <v>2.5513334792178517</v>
      </c>
      <c r="N23" s="5">
        <f ca="1">IFERROR($G23*J24,0)</f>
        <v>2.4884927531287424</v>
      </c>
      <c r="O23" s="5">
        <f ca="1">IFERROR($G23*K24,0)</f>
        <v>2.5513334792178517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Dustin Wolf</v>
      </c>
      <c r="R23" s="5" t="str" cm="1">
        <f t="array" aca="1" ref="R23" ca="1">_xlfn.XLOOKUP(1, (Goalies!C:C=Projections!W23)*(Goalies!A:A=Projections!$R$4), Goalies!D:D)</f>
        <v>Devin Cooley</v>
      </c>
      <c r="S23" s="24">
        <v>1</v>
      </c>
      <c r="T23" s="5">
        <f ca="1">IFERROR(L23*S24+(1-S24)*M23,0)</f>
        <v>2.4884927531287424</v>
      </c>
      <c r="U23" s="5"/>
      <c r="V23" s="5"/>
      <c r="W23" t="str">
        <f t="shared" ca="1" si="1"/>
        <v>CGY</v>
      </c>
      <c r="X23" s="2">
        <f ca="1">'2026'!BJ21</f>
        <v>195</v>
      </c>
      <c r="Y23" s="2">
        <f ca="1">'2026'!BK21</f>
        <v>-127</v>
      </c>
      <c r="Z23" s="2">
        <f ca="1">'2026'!BL21</f>
        <v>-100</v>
      </c>
      <c r="AA23" s="2">
        <f ca="1">'2026'!BM21</f>
        <v>126</v>
      </c>
    </row>
    <row r="24" spans="1:27" x14ac:dyDescent="0.3">
      <c r="A24" s="34">
        <f ca="1">IF(D24=0,"0",(_xlfn.XLOOKUP(B24,'2026'!A:A,'2026'!C:C)))</f>
        <v>46051</v>
      </c>
      <c r="B24" t="str">
        <f ca="1"/>
        <v>2025020853 MIN</v>
      </c>
      <c r="C24">
        <f ca="1"/>
        <v>2025020853</v>
      </c>
      <c r="D24" s="7">
        <f ca="1">_xlfn.XLOOKUP(B24,'2026'!A:A,'2026'!AT:AT)</f>
        <v>3.5662203751022914</v>
      </c>
      <c r="E24" s="7">
        <f ca="1">_xlfn.XLOOKUP(B24,'2026'!A:A,'2026'!Z:Z)</f>
        <v>0.99</v>
      </c>
      <c r="F24" s="39" t="str">
        <f ca="1">_xlfn.XLOOKUP(B24,'2026'!A:A,'2026'!E:E)</f>
        <v>MIN</v>
      </c>
      <c r="G24" s="5">
        <f ca="1">D24/E23</f>
        <v>3.5662203751022914</v>
      </c>
      <c r="H24" s="5">
        <f ca="1">SUMIFS(Goalies!$J:$J,Goalies!$C:$C,Projections!$F24,Goalies!$A:$A,Projections!H$4)</f>
        <v>0.99</v>
      </c>
      <c r="I24" s="5">
        <f ca="1">SUMIFS(Goalies!$J:$J,Goalies!$C:$C,Projections!$F24,Goalies!$A:$A,Projections!I$4)</f>
        <v>1.0149999999999999</v>
      </c>
      <c r="J24" s="5">
        <f ca="1">SUMIFS(Goalies!$J:$J,Goalies!$C:$C,Projections!$F24,Goalies!$A:$A,Projections!J$4)</f>
        <v>0.99</v>
      </c>
      <c r="K24" s="5">
        <f ca="1">SUMIFS(Goalies!$J:$J,Goalies!$C:$C,Projections!$F24,Goalies!$A:$A,Projections!K$4)</f>
        <v>1.0149999999999999</v>
      </c>
      <c r="L24" s="5">
        <f ca="1">IFERROR($G24*H23,0)</f>
        <v>3.5127270694757571</v>
      </c>
      <c r="M24" s="5">
        <f ca="1">IFERROR($G24*I23,0)</f>
        <v>3.5127270694757571</v>
      </c>
      <c r="N24" s="5">
        <f ca="1">IFERROR($G24*J23,0)</f>
        <v>3.6375447826043374</v>
      </c>
      <c r="O24" s="5">
        <f ca="1">IFERROR($G24*K23,0)</f>
        <v>3.6375447826043374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Filip Gustavsson</v>
      </c>
      <c r="R24" s="5" t="str" cm="1">
        <f t="array" aca="1" ref="R24" ca="1">_xlfn.XLOOKUP(1, (Goalies!C:C=Projections!W24)*(Goalies!A:A=Projections!$R$4), Goalies!D:D)</f>
        <v>Jesper Wallstedt</v>
      </c>
      <c r="S24" s="24">
        <v>1</v>
      </c>
      <c r="T24" s="5">
        <f ca="1">IFERROR(L24*S23+(1-S23)*N24,0)</f>
        <v>3.5127270694757571</v>
      </c>
      <c r="U24" s="5"/>
      <c r="V24" s="5"/>
      <c r="W24" t="str">
        <f t="shared" ca="1" si="1"/>
        <v>MIN</v>
      </c>
      <c r="X24" s="2">
        <f ca="1">'2026'!BJ22</f>
        <v>-195</v>
      </c>
      <c r="Y24" s="2">
        <f ca="1">'2026'!BK22</f>
        <v>127</v>
      </c>
      <c r="Z24" s="2">
        <f ca="1">'2026'!BL22</f>
        <v>100</v>
      </c>
      <c r="AA24" s="2">
        <f ca="1">'2026'!BM22</f>
        <v>-126</v>
      </c>
    </row>
    <row r="25" spans="1:27" x14ac:dyDescent="0.3">
      <c r="A25" s="34">
        <f ca="1">IF(D25=0,"0",(_xlfn.XLOOKUP(B25,'2026'!A:A,'2026'!C:C)))</f>
        <v>46051</v>
      </c>
      <c r="B25" t="str">
        <f ca="1"/>
        <v>2025020852 FLA</v>
      </c>
      <c r="C25">
        <f ca="1"/>
        <v>2025020852</v>
      </c>
      <c r="D25" s="7">
        <f ca="1">_xlfn.XLOOKUP(B25,'2026'!A:A,'2026'!AT:AT)</f>
        <v>3.2520574275537224</v>
      </c>
      <c r="E25" s="7">
        <f ca="1">_xlfn.XLOOKUP(B25,'2026'!A:A,'2026'!Z:Z)</f>
        <v>1</v>
      </c>
      <c r="F25" s="39" t="str">
        <f ca="1">_xlfn.XLOOKUP(B25,'2026'!A:A,'2026'!E:E)</f>
        <v>FLA</v>
      </c>
      <c r="G25" s="5">
        <f ca="1">D25/E26</f>
        <v>3.1882915956409041</v>
      </c>
      <c r="H25" s="5">
        <f ca="1">SUMIFS(Goalies!$J:$J,Goalies!$C:$C,Projections!$F25,Goalies!$A:$A,Projections!H$2)</f>
        <v>1</v>
      </c>
      <c r="I25" s="5">
        <f ca="1">SUMIFS(Goalies!$J:$J,Goalies!$C:$C,Projections!$F25,Goalies!$A:$A,Projections!I$2)</f>
        <v>1</v>
      </c>
      <c r="J25" s="5">
        <f ca="1">SUMIFS(Goalies!$J:$J,Goalies!$C:$C,Projections!$F25,Goalies!$A:$A,Projections!J$2)</f>
        <v>1</v>
      </c>
      <c r="K25" s="5">
        <f ca="1">SUMIFS(Goalies!$J:$J,Goalies!$C:$C,Projections!$F25,Goalies!$A:$A,Projections!K$2)</f>
        <v>1</v>
      </c>
      <c r="L25" s="5">
        <f ca="1">IFERROR($G25*H26,0)</f>
        <v>3.2520574275537224</v>
      </c>
      <c r="M25" s="5">
        <f ca="1">IFERROR($G25*I26,0)</f>
        <v>3.1245257637280859</v>
      </c>
      <c r="N25" s="5">
        <f ca="1">IFERROR($G25*J26,0)</f>
        <v>3.2520574275537224</v>
      </c>
      <c r="O25" s="5">
        <f ca="1">IFERROR($G25*K26,0)</f>
        <v>3.1245257637280859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Sergei Bobrovsky</v>
      </c>
      <c r="R25" s="5" t="str" cm="1">
        <f t="array" aca="1" ref="R25" ca="1">_xlfn.XLOOKUP(1, (Goalies!C:C=Projections!W25)*(Goalies!A:A=Projections!$R$4), Goalies!D:D)</f>
        <v>Daniil Tarasov</v>
      </c>
      <c r="S25" s="24">
        <v>1</v>
      </c>
      <c r="T25" s="5">
        <f ca="1">IFERROR(L25*S26+(1-S26)*M25,0)</f>
        <v>3.2520574275537224</v>
      </c>
      <c r="U25" s="5"/>
      <c r="V25" s="5"/>
      <c r="W25" s="40" t="str">
        <f t="shared" ca="1" si="1"/>
        <v>FLA</v>
      </c>
      <c r="X25" s="43">
        <f ca="1">'2026'!BJ23</f>
        <v>-156</v>
      </c>
      <c r="Y25" s="43">
        <f ca="1">'2026'!BK23</f>
        <v>-115</v>
      </c>
      <c r="Z25" s="43">
        <f ca="1">'2026'!BL23</f>
        <v>111</v>
      </c>
      <c r="AA25" s="43">
        <f ca="1">'2026'!BM23</f>
        <v>138</v>
      </c>
    </row>
    <row r="26" spans="1:27" x14ac:dyDescent="0.3">
      <c r="A26" s="34">
        <f ca="1">IF(D26=0,"0",(_xlfn.XLOOKUP(B26,'2026'!A:A,'2026'!C:C)))</f>
        <v>46051</v>
      </c>
      <c r="B26" t="str">
        <f ca="1"/>
        <v>2025020852 STL</v>
      </c>
      <c r="C26">
        <f ca="1"/>
        <v>2025020852</v>
      </c>
      <c r="D26" s="7">
        <f ca="1">_xlfn.XLOOKUP(B26,'2026'!A:A,'2026'!AT:AT)</f>
        <v>2.5800692419099773</v>
      </c>
      <c r="E26" s="7">
        <f ca="1">_xlfn.XLOOKUP(B26,'2026'!A:A,'2026'!Z:Z)</f>
        <v>1.02</v>
      </c>
      <c r="F26" s="39" t="str">
        <f ca="1">_xlfn.XLOOKUP(B26,'2026'!A:A,'2026'!E:E)</f>
        <v>STL</v>
      </c>
      <c r="G26" s="5">
        <f ca="1">D26/E25</f>
        <v>2.5800692419099773</v>
      </c>
      <c r="H26" s="5">
        <f ca="1">SUMIFS(Goalies!$J:$J,Goalies!$C:$C,Projections!$F26,Goalies!$A:$A,Projections!H$4)</f>
        <v>1.02</v>
      </c>
      <c r="I26" s="5">
        <f ca="1">SUMIFS(Goalies!$J:$J,Goalies!$C:$C,Projections!$F26,Goalies!$A:$A,Projections!I$4)</f>
        <v>0.98</v>
      </c>
      <c r="J26" s="5">
        <f ca="1">SUMIFS(Goalies!$J:$J,Goalies!$C:$C,Projections!$F26,Goalies!$A:$A,Projections!J$4)</f>
        <v>1.02</v>
      </c>
      <c r="K26" s="5">
        <f ca="1">SUMIFS(Goalies!$J:$J,Goalies!$C:$C,Projections!$F26,Goalies!$A:$A,Projections!K$4)</f>
        <v>0.98</v>
      </c>
      <c r="L26" s="5">
        <f ca="1">IFERROR($G26*H25,0)</f>
        <v>2.5800692419099773</v>
      </c>
      <c r="M26" s="5">
        <f ca="1">IFERROR($G26*I25,0)</f>
        <v>2.5800692419099773</v>
      </c>
      <c r="N26" s="5">
        <f ca="1">IFERROR($G26*J25,0)</f>
        <v>2.5800692419099773</v>
      </c>
      <c r="O26" s="5">
        <f ca="1">IFERROR($G26*K25,0)</f>
        <v>2.5800692419099773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Jordan Binnington</v>
      </c>
      <c r="R26" s="5" t="str" cm="1">
        <f t="array" aca="1" ref="R26" ca="1">_xlfn.XLOOKUP(1, (Goalies!C:C=Projections!W26)*(Goalies!A:A=Projections!$R$4), Goalies!D:D)</f>
        <v>Joel Hofer</v>
      </c>
      <c r="S26" s="24">
        <v>1</v>
      </c>
      <c r="T26" s="5">
        <f ca="1">IFERROR(L26*S25+(1-S25)*N26,0)</f>
        <v>2.5800692419099773</v>
      </c>
      <c r="U26" s="5"/>
      <c r="V26" s="5"/>
      <c r="W26" s="40" t="str">
        <f t="shared" ca="1" si="1"/>
        <v>STL</v>
      </c>
      <c r="X26" s="43">
        <f ca="1">'2026'!BJ24</f>
        <v>156</v>
      </c>
      <c r="Y26" s="43">
        <f ca="1">'2026'!BK24</f>
        <v>115</v>
      </c>
      <c r="Z26" s="43">
        <f ca="1">'2026'!BL24</f>
        <v>-111</v>
      </c>
      <c r="AA26" s="43">
        <f ca="1">'2026'!BM24</f>
        <v>-138</v>
      </c>
    </row>
    <row r="27" spans="1:27" x14ac:dyDescent="0.3">
      <c r="A27" s="34">
        <f ca="1">IF(D27=0,"0",(_xlfn.XLOOKUP(B27,'2026'!A:A,'2026'!C:C)))</f>
        <v>46051</v>
      </c>
      <c r="B27" t="str">
        <f ca="1"/>
        <v>2025020854 SJS</v>
      </c>
      <c r="C27">
        <f ca="1"/>
        <v>2025020854</v>
      </c>
      <c r="D27" s="7">
        <f ca="1">_xlfn.XLOOKUP(B27,'2026'!A:A,'2026'!AT:AT)</f>
        <v>2.9466243519895494</v>
      </c>
      <c r="E27" s="7">
        <f ca="1">_xlfn.XLOOKUP(B27,'2026'!A:A,'2026'!Z:Z)</f>
        <v>1</v>
      </c>
      <c r="F27" s="39" t="str">
        <f ca="1">_xlfn.XLOOKUP(B27,'2026'!A:A,'2026'!E:E)</f>
        <v>SJS</v>
      </c>
      <c r="G27" s="5">
        <f ca="1">D27/E28</f>
        <v>3.0221788225533839</v>
      </c>
      <c r="H27" s="5">
        <f ca="1">SUMIFS(Goalies!$J:$J,Goalies!$C:$C,Projections!$F27,Goalies!$A:$A,Projections!H$2)</f>
        <v>1.03</v>
      </c>
      <c r="I27" s="5">
        <f ca="1">SUMIFS(Goalies!$J:$J,Goalies!$C:$C,Projections!$F27,Goalies!$A:$A,Projections!I$2)</f>
        <v>1.03</v>
      </c>
      <c r="J27" s="5">
        <f ca="1">SUMIFS(Goalies!$J:$J,Goalies!$C:$C,Projections!$F27,Goalies!$A:$A,Projections!J$2)</f>
        <v>0.98</v>
      </c>
      <c r="K27" s="5">
        <f ca="1">SUMIFS(Goalies!$J:$J,Goalies!$C:$C,Projections!$F27,Goalies!$A:$A,Projections!K$2)</f>
        <v>0.98</v>
      </c>
      <c r="L27" s="5">
        <f ca="1">IFERROR($G27*H28,0)</f>
        <v>2.9466243519895494</v>
      </c>
      <c r="M27" s="5">
        <f ca="1">IFERROR($G27*I28,0)</f>
        <v>3.1128441872299857</v>
      </c>
      <c r="N27" s="5">
        <f ca="1">IFERROR($G27*J28,0)</f>
        <v>2.9466243519895494</v>
      </c>
      <c r="O27" s="5">
        <f ca="1">IFERROR($G27*K28,0)</f>
        <v>3.1128441872299857</v>
      </c>
      <c r="P27" s="2" t="str">
        <f ca="1">_xlfn.XLOOKUP(B27,'2026'!A:A,'2026'!AS:AS)</f>
        <v>Strong</v>
      </c>
      <c r="Q27" s="5" t="str" cm="1">
        <f t="array" aca="1" ref="Q27" ca="1">_xlfn.XLOOKUP(1, (Goalies!C:C=Projections!W27)*(Goalies!A:A=Projections!$Q$4), Goalies!D:D)</f>
        <v>Alex Nedeljkovic</v>
      </c>
      <c r="R27" s="5" t="str" cm="1">
        <f t="array" aca="1" ref="R27" ca="1">_xlfn.XLOOKUP(1, (Goalies!C:C=Projections!W27)*(Goalies!A:A=Projections!$R$4), Goalies!D:D)</f>
        <v>Yaroslav Askarov</v>
      </c>
      <c r="S27" s="24">
        <v>1</v>
      </c>
      <c r="T27" s="5">
        <f ca="1">IFERROR(L27*S28+(1-S28)*M27,0)</f>
        <v>2.9466243519895494</v>
      </c>
      <c r="U27" s="5"/>
      <c r="V27" s="5"/>
      <c r="W27" t="str">
        <f t="shared" ca="1" si="1"/>
        <v>SJS</v>
      </c>
      <c r="X27" s="2">
        <f ca="1">'2026'!BJ25</f>
        <v>183</v>
      </c>
      <c r="Y27" s="2">
        <f ca="1">'2026'!BK25</f>
        <v>-223</v>
      </c>
      <c r="Z27" s="2">
        <f ca="1">'2026'!BL25</f>
        <v>-188</v>
      </c>
      <c r="AA27" s="2">
        <f ca="1">'2026'!BM25</f>
        <v>-140</v>
      </c>
    </row>
    <row r="28" spans="1:27" x14ac:dyDescent="0.3">
      <c r="A28" s="34">
        <f ca="1">IF(D28=0,"0",(_xlfn.XLOOKUP(B28,'2026'!A:A,'2026'!C:C)))</f>
        <v>46051</v>
      </c>
      <c r="B28" t="str">
        <f ca="1"/>
        <v>2025020854 EDM</v>
      </c>
      <c r="C28">
        <f ca="1"/>
        <v>2025020854</v>
      </c>
      <c r="D28" s="7">
        <f ca="1">_xlfn.XLOOKUP(B28,'2026'!A:A,'2026'!AT:AT)</f>
        <v>3.8260432104539719</v>
      </c>
      <c r="E28" s="7">
        <f ca="1">_xlfn.XLOOKUP(B28,'2026'!A:A,'2026'!Z:Z)</f>
        <v>0.97499999999999998</v>
      </c>
      <c r="F28" s="39" t="str">
        <f ca="1">_xlfn.XLOOKUP(B28,'2026'!A:A,'2026'!E:E)</f>
        <v>EDM</v>
      </c>
      <c r="G28" s="5">
        <f ca="1">D28/E27</f>
        <v>3.8260432104539719</v>
      </c>
      <c r="H28" s="5">
        <f ca="1">SUMIFS(Goalies!$J:$J,Goalies!$C:$C,Projections!$F28,Goalies!$A:$A,Projections!H$4)</f>
        <v>0.97499999999999998</v>
      </c>
      <c r="I28" s="5">
        <f ca="1">SUMIFS(Goalies!$J:$J,Goalies!$C:$C,Projections!$F28,Goalies!$A:$A,Projections!I$4)</f>
        <v>1.03</v>
      </c>
      <c r="J28" s="5">
        <f ca="1">SUMIFS(Goalies!$J:$J,Goalies!$C:$C,Projections!$F28,Goalies!$A:$A,Projections!J$4)</f>
        <v>0.97499999999999998</v>
      </c>
      <c r="K28" s="5">
        <f ca="1">SUMIFS(Goalies!$J:$J,Goalies!$C:$C,Projections!$F28,Goalies!$A:$A,Projections!K$4)</f>
        <v>1.03</v>
      </c>
      <c r="L28" s="5">
        <f ca="1">IFERROR($G28*H27,0)</f>
        <v>3.9408245067675911</v>
      </c>
      <c r="M28" s="5">
        <f ca="1">IFERROR($G28*I27,0)</f>
        <v>3.9408245067675911</v>
      </c>
      <c r="N28" s="5">
        <f ca="1">IFERROR($G28*J27,0)</f>
        <v>3.7495223462448926</v>
      </c>
      <c r="O28" s="5">
        <f ca="1">IFERROR($G28*K27,0)</f>
        <v>3.7495223462448926</v>
      </c>
      <c r="P28" s="2" t="str">
        <f ca="1">_xlfn.XLOOKUP(B28,'2026'!A:A,'2026'!AS:AS)</f>
        <v>Strong</v>
      </c>
      <c r="Q28" s="5" t="str" cm="1">
        <f t="array" aca="1" ref="Q28" ca="1">_xlfn.XLOOKUP(1, (Goalies!C:C=Projections!W28)*(Goalies!A:A=Projections!$Q$4), Goalies!D:D)</f>
        <v>Tristan Jarry</v>
      </c>
      <c r="R28" s="5" t="str" cm="1">
        <f t="array" aca="1" ref="R28" ca="1">_xlfn.XLOOKUP(1, (Goalies!C:C=Projections!W28)*(Goalies!A:A=Projections!$R$4), Goalies!D:D)</f>
        <v>Calvin Pickard</v>
      </c>
      <c r="S28" s="24">
        <v>1</v>
      </c>
      <c r="T28" s="5">
        <f ca="1">IFERROR(L28*S27+(1-S27)*N28,0)</f>
        <v>3.9408245067675911</v>
      </c>
      <c r="U28" s="5"/>
      <c r="V28" s="5"/>
      <c r="W28" t="str">
        <f t="shared" ca="1" si="1"/>
        <v>EDM</v>
      </c>
      <c r="X28" s="2">
        <f ca="1">'2026'!BJ26</f>
        <v>-183</v>
      </c>
      <c r="Y28" s="2">
        <f ca="1">'2026'!BK26</f>
        <v>223</v>
      </c>
      <c r="Z28" s="2">
        <f ca="1">'2026'!BL26</f>
        <v>188</v>
      </c>
      <c r="AA28" s="2">
        <f ca="1">'2026'!BM26</f>
        <v>140</v>
      </c>
    </row>
    <row r="29" spans="1:27" x14ac:dyDescent="0.3">
      <c r="A29" s="34">
        <f ca="1">IF(D29=0,"0",(_xlfn.XLOOKUP(B29,'2026'!A:A,'2026'!C:C)))</f>
        <v>46051</v>
      </c>
      <c r="B29" t="str">
        <f ca="1"/>
        <v>2025020855 ANA</v>
      </c>
      <c r="C29">
        <f ca="1"/>
        <v>2025020855</v>
      </c>
      <c r="D29" s="7">
        <f ca="1">_xlfn.XLOOKUP(B29,'2026'!A:A,'2026'!AT:AT)</f>
        <v>3.3431508503120488</v>
      </c>
      <c r="E29" s="7">
        <f ca="1">_xlfn.XLOOKUP(B29,'2026'!A:A,'2026'!Z:Z)</f>
        <v>0.97</v>
      </c>
      <c r="F29" s="39" t="str">
        <f ca="1">_xlfn.XLOOKUP(B29,'2026'!A:A,'2026'!E:E)</f>
        <v>ANA</v>
      </c>
      <c r="G29" s="5">
        <f ca="1">D29/E30</f>
        <v>3.2457775245748044</v>
      </c>
      <c r="H29" s="5">
        <f ca="1">SUMIFS(Goalies!$J:$J,Goalies!$C:$C,Projections!$F29,Goalies!$A:$A,Projections!H$2)</f>
        <v>0.97</v>
      </c>
      <c r="I29" s="5">
        <f ca="1">SUMIFS(Goalies!$J:$J,Goalies!$C:$C,Projections!$F29,Goalies!$A:$A,Projections!I$2)</f>
        <v>0.97</v>
      </c>
      <c r="J29" s="5">
        <f ca="1">SUMIFS(Goalies!$J:$J,Goalies!$C:$C,Projections!$F29,Goalies!$A:$A,Projections!J$2)</f>
        <v>2.085</v>
      </c>
      <c r="K29" s="5">
        <f ca="1">SUMIFS(Goalies!$J:$J,Goalies!$C:$C,Projections!$F29,Goalies!$A:$A,Projections!K$2)</f>
        <v>2.085</v>
      </c>
      <c r="L29" s="5">
        <f ca="1">IFERROR($G29*H30,0)</f>
        <v>3.1646330864604342</v>
      </c>
      <c r="M29" s="5">
        <f ca="1">IFERROR($G29*I30,0)</f>
        <v>6.8485905768528381</v>
      </c>
      <c r="N29" s="5">
        <f ca="1">IFERROR($G29*J30,0)</f>
        <v>3.1646330864604342</v>
      </c>
      <c r="O29" s="5">
        <f ca="1">IFERROR($G29*K30,0)</f>
        <v>6.8485905768528381</v>
      </c>
      <c r="P29" s="2" t="str">
        <f ca="1">_xlfn.XLOOKUP(B29,'2026'!A:A,'2026'!AS:AS)</f>
        <v>Strong</v>
      </c>
      <c r="Q29" s="5" t="str" cm="1">
        <f t="array" aca="1" ref="Q29" ca="1">_xlfn.XLOOKUP(1, (Goalies!C:C=Projections!W29)*(Goalies!A:A=Projections!$Q$4), Goalies!D:D)</f>
        <v>Lukas Dostal</v>
      </c>
      <c r="R29" s="5" t="str" cm="1">
        <f t="array" aca="1" ref="R29" ca="1">_xlfn.XLOOKUP(1, (Goalies!C:C=Projections!W29)*(Goalies!A:A=Projections!$R$4), Goalies!D:D)</f>
        <v>Petr Mrazek</v>
      </c>
      <c r="S29" s="24">
        <v>1</v>
      </c>
      <c r="T29" s="5">
        <f ca="1">IFERROR(L29*S28+(1-S28)*N29,0)</f>
        <v>3.1646330864604342</v>
      </c>
      <c r="U29" s="5"/>
      <c r="V29" s="5"/>
      <c r="W29" s="40" t="str">
        <f t="shared" ca="1" si="1"/>
        <v>ANA</v>
      </c>
      <c r="X29" s="43">
        <f ca="1">'2026'!BJ27</f>
        <v>-125</v>
      </c>
      <c r="Y29" s="43">
        <f ca="1">'2026'!BK27</f>
        <v>-127</v>
      </c>
      <c r="Z29" s="43">
        <f ca="1">'2026'!BL27</f>
        <v>-101</v>
      </c>
      <c r="AA29" s="43">
        <f ca="1">'2026'!BM27</f>
        <v>125</v>
      </c>
    </row>
    <row r="30" spans="1:27" x14ac:dyDescent="0.3">
      <c r="A30" s="34">
        <f ca="1">IF(D30=0,"0",(_xlfn.XLOOKUP(B30,'2026'!A:A,'2026'!C:C)))</f>
        <v>46051</v>
      </c>
      <c r="B30" t="str">
        <f ca="1"/>
        <v>2025020855 VAN</v>
      </c>
      <c r="C30">
        <f ca="1"/>
        <v>2025020855</v>
      </c>
      <c r="D30" s="7">
        <f ca="1">_xlfn.XLOOKUP(B30,'2026'!A:A,'2026'!AT:AT)</f>
        <v>2.8272590512355062</v>
      </c>
      <c r="E30" s="7">
        <f ca="1">_xlfn.XLOOKUP(B30,'2026'!A:A,'2026'!Z:Z)</f>
        <v>1.03</v>
      </c>
      <c r="F30" s="39" t="str">
        <f ca="1">_xlfn.XLOOKUP(B30,'2026'!A:A,'2026'!E:E)</f>
        <v>VAN</v>
      </c>
      <c r="G30" s="5">
        <f ca="1">D30/E29</f>
        <v>2.9147000528201095</v>
      </c>
      <c r="H30" s="5">
        <f ca="1">SUMIFS(Goalies!$J:$J,Goalies!$C:$C,Projections!$F30,Goalies!$A:$A,Projections!H$4)</f>
        <v>0.97499999999999998</v>
      </c>
      <c r="I30" s="5">
        <f ca="1">SUMIFS(Goalies!$J:$J,Goalies!$C:$C,Projections!$F30,Goalies!$A:$A,Projections!I$4)</f>
        <v>2.1100000000000003</v>
      </c>
      <c r="J30" s="5">
        <f ca="1">SUMIFS(Goalies!$J:$J,Goalies!$C:$C,Projections!$F30,Goalies!$A:$A,Projections!J$4)</f>
        <v>0.97499999999999998</v>
      </c>
      <c r="K30" s="5">
        <f ca="1">SUMIFS(Goalies!$J:$J,Goalies!$C:$C,Projections!$F30,Goalies!$A:$A,Projections!K$4)</f>
        <v>2.1100000000000003</v>
      </c>
      <c r="L30" s="5">
        <f ca="1">IFERROR($G30*H29,0)</f>
        <v>2.8272590512355062</v>
      </c>
      <c r="M30" s="5">
        <f ca="1">IFERROR($G30*I29,0)</f>
        <v>2.8272590512355062</v>
      </c>
      <c r="N30" s="5">
        <f ca="1">IFERROR($G30*J29,0)</f>
        <v>6.0771496101299283</v>
      </c>
      <c r="O30" s="5">
        <f ca="1">IFERROR($G30*K29,0)</f>
        <v>6.0771496101299283</v>
      </c>
      <c r="P30" s="2" t="str">
        <f ca="1">_xlfn.XLOOKUP(B30,'2026'!A:A,'2026'!AS:AS)</f>
        <v>Strong</v>
      </c>
      <c r="Q30" s="5" t="str" cm="1">
        <f t="array" aca="1" ref="Q30" ca="1">_xlfn.XLOOKUP(1, (Goalies!C:C=Projections!W30)*(Goalies!A:A=Projections!$Q$4), Goalies!D:D)</f>
        <v>Thatcher Demko</v>
      </c>
      <c r="R30" s="5" t="str" cm="1">
        <f t="array" aca="1" ref="R30" ca="1">_xlfn.XLOOKUP(1, (Goalies!C:C=Projections!W30)*(Goalies!A:A=Projections!$R$4), Goalies!D:D)</f>
        <v>Kevin Lankinen</v>
      </c>
      <c r="S30" s="24">
        <v>1</v>
      </c>
      <c r="T30" s="5">
        <f ca="1">IFERROR(L30*S29+(1-S29)*N30,0)</f>
        <v>2.8272590512355062</v>
      </c>
      <c r="U30" s="5"/>
      <c r="V30" s="5"/>
      <c r="W30" s="40" t="str">
        <f t="shared" ca="1" si="1"/>
        <v>VAN</v>
      </c>
      <c r="X30" s="43">
        <f ca="1">'2026'!BJ28</f>
        <v>125</v>
      </c>
      <c r="Y30" s="43">
        <f ca="1">'2026'!BK28</f>
        <v>127</v>
      </c>
      <c r="Z30" s="43">
        <f ca="1">'2026'!BL28</f>
        <v>101</v>
      </c>
      <c r="AA30" s="43">
        <f ca="1">'2026'!BM28</f>
        <v>-125</v>
      </c>
    </row>
    <row r="31" spans="1:27" x14ac:dyDescent="0.3">
      <c r="A31" s="34">
        <f ca="1">IF(D31=0,"0",(_xlfn.XLOOKUP(B31,'2026'!A:A,'2026'!C:C)))</f>
        <v>46051</v>
      </c>
      <c r="B31" t="str">
        <f ca="1"/>
        <v>2025020856 DAL</v>
      </c>
      <c r="C31">
        <f ca="1"/>
        <v>2025020856</v>
      </c>
      <c r="D31" s="7">
        <f ca="1">_xlfn.XLOOKUP(B31,'2026'!A:A,'2026'!AT:AT)</f>
        <v>2.8262968070341343</v>
      </c>
      <c r="E31" s="7">
        <f ca="1">_xlfn.XLOOKUP(B31,'2026'!A:A,'2026'!Z:Z)</f>
        <v>0.995</v>
      </c>
      <c r="F31" s="39" t="str">
        <f ca="1">_xlfn.XLOOKUP(B31,'2026'!A:A,'2026'!E:E)</f>
        <v>DAL</v>
      </c>
      <c r="G31" s="5">
        <f ca="1">D31/E32</f>
        <v>2.8262968070341343</v>
      </c>
      <c r="H31" s="5">
        <f ca="1">SUMIFS(Goalies!$J:$J,Goalies!$C:$C,Projections!$F31,Goalies!$A:$A,Projections!H$2)</f>
        <v>0.995</v>
      </c>
      <c r="I31" s="5">
        <f ca="1">SUMIFS(Goalies!$J:$J,Goalies!$C:$C,Projections!$F31,Goalies!$A:$A,Projections!I$2)</f>
        <v>0.995</v>
      </c>
      <c r="J31" s="5">
        <f ca="1">SUMIFS(Goalies!$J:$J,Goalies!$C:$C,Projections!$F31,Goalies!$A:$A,Projections!J$2)</f>
        <v>1.0049999999999999</v>
      </c>
      <c r="K31" s="5">
        <f ca="1">SUMIFS(Goalies!$J:$J,Goalies!$C:$C,Projections!$F31,Goalies!$A:$A,Projections!K$2)</f>
        <v>1.0049999999999999</v>
      </c>
      <c r="L31" s="5">
        <f ca="1">IFERROR($G31*H32,0)</f>
        <v>2.8262968070341343</v>
      </c>
      <c r="M31" s="5">
        <f ca="1">IFERROR($G31*I32,0)</f>
        <v>5.7656454863496345</v>
      </c>
      <c r="N31" s="5">
        <f ca="1">IFERROR($G31*J32,0)</f>
        <v>2.8262968070341343</v>
      </c>
      <c r="O31" s="5">
        <f ca="1">IFERROR($G31*K32,0)</f>
        <v>5.7656454863496345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Jake Oettinger</v>
      </c>
      <c r="R31" s="5" t="str" cm="1">
        <f t="array" aca="1" ref="R31" ca="1">_xlfn.XLOOKUP(1, (Goalies!C:C=Projections!W31)*(Goalies!A:A=Projections!$R$4), Goalies!D:D)</f>
        <v>Casey DeSmith</v>
      </c>
      <c r="S31" s="24">
        <v>0</v>
      </c>
      <c r="T31" s="5">
        <f ca="1">IFERROR(L31*S32+(1-S32)*M31,0)</f>
        <v>2.8262968070341343</v>
      </c>
      <c r="U31" s="5"/>
      <c r="V31" s="5"/>
      <c r="W31" t="str">
        <f t="shared" ca="1" si="1"/>
        <v>DAL</v>
      </c>
      <c r="X31" s="2">
        <f ca="1">'2026'!BJ29</f>
        <v>126</v>
      </c>
      <c r="Y31" s="2">
        <f ca="1">'2026'!BK29</f>
        <v>-128</v>
      </c>
      <c r="Z31" s="2">
        <f ca="1">'2026'!BL29</f>
        <v>-102</v>
      </c>
      <c r="AA31" s="2">
        <f ca="1">'2026'!BM29</f>
        <v>124</v>
      </c>
    </row>
    <row r="32" spans="1:27" x14ac:dyDescent="0.3">
      <c r="A32" s="34">
        <f ca="1">IF(D32=0,"0",(_xlfn.XLOOKUP(B32,'2026'!A:A,'2026'!C:C)))</f>
        <v>46051</v>
      </c>
      <c r="B32" t="str">
        <f ca="1"/>
        <v>2025020856 VGK</v>
      </c>
      <c r="C32">
        <f ca="1"/>
        <v>2025020856</v>
      </c>
      <c r="D32" s="7">
        <f ca="1">_xlfn.XLOOKUP(B32,'2026'!A:A,'2026'!AT:AT)</f>
        <v>3.1505652813515845</v>
      </c>
      <c r="E32" s="7">
        <f ca="1">_xlfn.XLOOKUP(B32,'2026'!A:A,'2026'!Z:Z)</f>
        <v>1</v>
      </c>
      <c r="F32" s="39" t="str">
        <f ca="1">_xlfn.XLOOKUP(B32,'2026'!A:A,'2026'!E:E)</f>
        <v>VGK</v>
      </c>
      <c r="G32" s="5">
        <f ca="1">D32/E31</f>
        <v>3.1663972676900349</v>
      </c>
      <c r="H32" s="5">
        <f ca="1">SUMIFS(Goalies!$J:$J,Goalies!$C:$C,Projections!$F32,Goalies!$A:$A,Projections!H$4)</f>
        <v>1</v>
      </c>
      <c r="I32" s="5">
        <f ca="1">SUMIFS(Goalies!$J:$J,Goalies!$C:$C,Projections!$F32,Goalies!$A:$A,Projections!I$4)</f>
        <v>2.04</v>
      </c>
      <c r="J32" s="5">
        <f ca="1">SUMIFS(Goalies!$J:$J,Goalies!$C:$C,Projections!$F32,Goalies!$A:$A,Projections!J$4)</f>
        <v>1</v>
      </c>
      <c r="K32" s="5">
        <f ca="1">SUMIFS(Goalies!$J:$J,Goalies!$C:$C,Projections!$F32,Goalies!$A:$A,Projections!K$4)</f>
        <v>2.04</v>
      </c>
      <c r="L32" s="5">
        <f ca="1">IFERROR($G32*H31,0)</f>
        <v>3.1505652813515845</v>
      </c>
      <c r="M32" s="5">
        <f ca="1">IFERROR($G32*I31,0)</f>
        <v>3.1505652813515845</v>
      </c>
      <c r="N32" s="5">
        <f ca="1">IFERROR($G32*J31,0)</f>
        <v>3.1822292540284849</v>
      </c>
      <c r="O32" s="5">
        <f ca="1">IFERROR($G32*K31,0)</f>
        <v>3.1822292540284849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Adin Hill</v>
      </c>
      <c r="R32" s="5" t="str" cm="1">
        <f t="array" aca="1" ref="R32" ca="1">_xlfn.XLOOKUP(1, (Goalies!C:C=Projections!W32)*(Goalies!A:A=Projections!$R$4), Goalies!D:D)</f>
        <v>Akira Schmid</v>
      </c>
      <c r="S32" s="24">
        <v>1</v>
      </c>
      <c r="T32" s="5">
        <f ca="1">IFERROR(L32*S31+(1-S31)*N32,0)</f>
        <v>3.1822292540284849</v>
      </c>
      <c r="U32" s="5"/>
      <c r="V32" s="5"/>
      <c r="W32" t="str">
        <f t="shared" ca="1" si="1"/>
        <v>VGK</v>
      </c>
      <c r="X32" s="2">
        <f ca="1">'2026'!BJ30</f>
        <v>-126</v>
      </c>
      <c r="Y32" s="2">
        <f ca="1">'2026'!BK30</f>
        <v>128</v>
      </c>
      <c r="Z32" s="2">
        <f ca="1">'2026'!BL30</f>
        <v>102</v>
      </c>
      <c r="AA32" s="2">
        <f ca="1">'2026'!BM30</f>
        <v>-124</v>
      </c>
    </row>
    <row r="33" spans="1:27" x14ac:dyDescent="0.3">
      <c r="A33" s="34">
        <f ca="1">IF(D33=0,"0",(_xlfn.XLOOKUP(B33,'2026'!A:A,'2026'!C:C)))</f>
        <v>46051</v>
      </c>
      <c r="B33" t="str">
        <f ca="1"/>
        <v>2025020857 TOR</v>
      </c>
      <c r="C33">
        <f ca="1"/>
        <v>2025020857</v>
      </c>
      <c r="D33" s="7">
        <f ca="1">_xlfn.XLOOKUP(B33,'2026'!A:A,'2026'!AT:AT)</f>
        <v>2.9346352540826577</v>
      </c>
      <c r="E33" s="7">
        <f ca="1">_xlfn.XLOOKUP(B33,'2026'!A:A,'2026'!Z:Z)</f>
        <v>1.01</v>
      </c>
      <c r="F33" s="39" t="str">
        <f ca="1">_xlfn.XLOOKUP(B33,'2026'!A:A,'2026'!E:E)</f>
        <v>TOR</v>
      </c>
      <c r="G33" s="5">
        <f ca="1">D33/E34</f>
        <v>2.9346352540826577</v>
      </c>
      <c r="H33" s="5">
        <f ca="1">SUMIFS(Goalies!$J:$J,Goalies!$C:$C,Projections!$F33,Goalies!$A:$A,Projections!H$2)</f>
        <v>1.01</v>
      </c>
      <c r="I33" s="5">
        <f ca="1">SUMIFS(Goalies!$J:$J,Goalies!$C:$C,Projections!$F33,Goalies!$A:$A,Projections!I$2)</f>
        <v>1.01</v>
      </c>
      <c r="J33" s="5">
        <f ca="1">SUMIFS(Goalies!$J:$J,Goalies!$C:$C,Projections!$F33,Goalies!$A:$A,Projections!J$2)</f>
        <v>0.97</v>
      </c>
      <c r="K33" s="5">
        <f ca="1">SUMIFS(Goalies!$J:$J,Goalies!$C:$C,Projections!$F33,Goalies!$A:$A,Projections!K$2)</f>
        <v>0.97</v>
      </c>
      <c r="L33" s="5">
        <f ca="1">IFERROR($G33*H34,0)</f>
        <v>2.9346352540826577</v>
      </c>
      <c r="M33" s="5">
        <f ca="1">IFERROR($G33*I34,0)</f>
        <v>2.9346352540826577</v>
      </c>
      <c r="N33" s="5">
        <f ca="1">IFERROR($G33*J34,0)</f>
        <v>2.9346352540826577</v>
      </c>
      <c r="O33" s="5">
        <f ca="1">IFERROR($G33*K34,0)</f>
        <v>2.9346352540826577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Anthony Stolarz</v>
      </c>
      <c r="R33" s="5" t="str" cm="1">
        <f t="array" aca="1" ref="R33" ca="1">_xlfn.XLOOKUP(1, (Goalies!C:C=Projections!W33)*(Goalies!A:A=Projections!$R$4), Goalies!D:D)</f>
        <v>Joseph Woll</v>
      </c>
      <c r="S33" s="24">
        <v>0</v>
      </c>
      <c r="T33" s="5">
        <f ca="1">IFERROR(L33*S34+(1-S34)*M33,0)</f>
        <v>2.9346352540826577</v>
      </c>
      <c r="U33" s="5"/>
      <c r="V33" s="5"/>
      <c r="W33" s="40" t="str">
        <f t="shared" ca="1" si="1"/>
        <v>TOR</v>
      </c>
      <c r="X33" s="43">
        <f ca="1">'2026'!BJ31</f>
        <v>103</v>
      </c>
      <c r="Y33" s="43">
        <f ca="1">'2026'!BK31</f>
        <v>-119</v>
      </c>
      <c r="Z33" s="43">
        <f ca="1">'2026'!BL31</f>
        <v>106</v>
      </c>
      <c r="AA33" s="43">
        <f ca="1">'2026'!BM31</f>
        <v>132</v>
      </c>
    </row>
    <row r="34" spans="1:27" x14ac:dyDescent="0.3">
      <c r="A34" s="34">
        <f ca="1">IF(D34=0,"0",(_xlfn.XLOOKUP(B34,'2026'!A:A,'2026'!C:C)))</f>
        <v>46051</v>
      </c>
      <c r="B34" t="str">
        <f ca="1"/>
        <v>2025020857 SEA</v>
      </c>
      <c r="C34">
        <f ca="1"/>
        <v>2025020857</v>
      </c>
      <c r="D34" s="7">
        <f ca="1">_xlfn.XLOOKUP(B34,'2026'!A:A,'2026'!AT:AT)</f>
        <v>3.069962808493365</v>
      </c>
      <c r="E34" s="7">
        <f ca="1">_xlfn.XLOOKUP(B34,'2026'!A:A,'2026'!Z:Z)</f>
        <v>1</v>
      </c>
      <c r="F34" s="39" t="str">
        <f ca="1">_xlfn.XLOOKUP(B34,'2026'!A:A,'2026'!E:E)</f>
        <v>SEA</v>
      </c>
      <c r="G34" s="5">
        <f ca="1">D34/E33</f>
        <v>3.0395671371221433</v>
      </c>
      <c r="H34" s="5">
        <f ca="1">SUMIFS(Goalies!$J:$J,Goalies!$C:$C,Projections!$F34,Goalies!$A:$A,Projections!H$4)</f>
        <v>1</v>
      </c>
      <c r="I34" s="5">
        <f ca="1">SUMIFS(Goalies!$J:$J,Goalies!$C:$C,Projections!$F34,Goalies!$A:$A,Projections!I$4)</f>
        <v>1</v>
      </c>
      <c r="J34" s="5">
        <f ca="1">SUMIFS(Goalies!$J:$J,Goalies!$C:$C,Projections!$F34,Goalies!$A:$A,Projections!J$4)</f>
        <v>1</v>
      </c>
      <c r="K34" s="5">
        <f ca="1">SUMIFS(Goalies!$J:$J,Goalies!$C:$C,Projections!$F34,Goalies!$A:$A,Projections!K$4)</f>
        <v>1</v>
      </c>
      <c r="L34" s="5">
        <f ca="1">IFERROR($G34*H33,0)</f>
        <v>3.069962808493365</v>
      </c>
      <c r="M34" s="5">
        <f ca="1">IFERROR($G34*I33,0)</f>
        <v>3.069962808493365</v>
      </c>
      <c r="N34" s="5">
        <f ca="1">IFERROR($G34*J33,0)</f>
        <v>2.9483801230084787</v>
      </c>
      <c r="O34" s="5">
        <f ca="1">IFERROR($G34*K33,0)</f>
        <v>2.9483801230084787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Joey Daccord</v>
      </c>
      <c r="R34" s="5" t="str" cm="1">
        <f t="array" aca="1" ref="R34" ca="1">_xlfn.XLOOKUP(1, (Goalies!C:C=Projections!W34)*(Goalies!A:A=Projections!$R$4), Goalies!D:D)</f>
        <v>Philipp Grubauer</v>
      </c>
      <c r="S34" s="24">
        <v>1</v>
      </c>
      <c r="T34" s="5">
        <f ca="1">IFERROR(L34*S33+(1-S33)*N34,0)</f>
        <v>2.9483801230084787</v>
      </c>
      <c r="U34" s="5"/>
      <c r="V34" s="5"/>
      <c r="W34" s="40" t="str">
        <f t="shared" ca="1" si="1"/>
        <v>SEA</v>
      </c>
      <c r="X34" s="43">
        <f ca="1">'2026'!BJ32</f>
        <v>-103</v>
      </c>
      <c r="Y34" s="43">
        <f ca="1">'2026'!BK32</f>
        <v>119</v>
      </c>
      <c r="Z34" s="43">
        <f ca="1">'2026'!BL32</f>
        <v>-106</v>
      </c>
      <c r="AA34" s="43">
        <f ca="1">'2026'!BM32</f>
        <v>-132</v>
      </c>
    </row>
    <row r="35" spans="1:27" x14ac:dyDescent="0.3">
      <c r="A35" s="34">
        <f ca="1">IF(D35=0,"0",(_xlfn.XLOOKUP(B35,'2026'!A:A,'2026'!C:C)))</f>
        <v>46052</v>
      </c>
      <c r="B35" t="str">
        <f ca="1"/>
        <v>2025020858 CBJ</v>
      </c>
      <c r="C35">
        <f ca="1"/>
        <v>2025020858</v>
      </c>
      <c r="D35" s="7">
        <f ca="1">_xlfn.XLOOKUP(B35,'2026'!A:A,'2026'!AT:AT)</f>
        <v>3.7267879488211122</v>
      </c>
      <c r="E35" s="7">
        <f ca="1">_xlfn.XLOOKUP(B35,'2026'!A:A,'2026'!Z:Z)</f>
        <v>0.97499999999999998</v>
      </c>
      <c r="F35" s="39" t="str">
        <f ca="1">_xlfn.XLOOKUP(B35,'2026'!A:A,'2026'!E:E)</f>
        <v>CBJ</v>
      </c>
      <c r="G35" s="5">
        <f ca="1">D35/E36</f>
        <v>3.5493218560201067</v>
      </c>
      <c r="H35" s="5">
        <f ca="1">SUMIFS(Goalies!$J:$J,Goalies!$C:$C,Projections!$F35,Goalies!$A:$A,Projections!H$2)</f>
        <v>0.97499999999999998</v>
      </c>
      <c r="I35" s="5">
        <f ca="1">SUMIFS(Goalies!$J:$J,Goalies!$C:$C,Projections!$F35,Goalies!$A:$A,Projections!I$2)</f>
        <v>0.97499999999999998</v>
      </c>
      <c r="J35" s="5">
        <f ca="1">SUMIFS(Goalies!$J:$J,Goalies!$C:$C,Projections!$F35,Goalies!$A:$A,Projections!J$2)</f>
        <v>1.04</v>
      </c>
      <c r="K35" s="5">
        <f ca="1">SUMIFS(Goalies!$J:$J,Goalies!$C:$C,Projections!$F35,Goalies!$A:$A,Projections!K$2)</f>
        <v>1.04</v>
      </c>
      <c r="L35" s="5">
        <f ca="1">IFERROR($G35*H36,0)</f>
        <v>3.425095591059403</v>
      </c>
      <c r="M35" s="5">
        <f ca="1">IFERROR($G35*I36,0)</f>
        <v>3.7267879488211122</v>
      </c>
      <c r="N35" s="5">
        <f ca="1">IFERROR($G35*J36,0)</f>
        <v>3.425095591059403</v>
      </c>
      <c r="O35" s="5">
        <f ca="1">IFERROR($G35*K36,0)</f>
        <v>3.7267879488211122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Jet Greaves</v>
      </c>
      <c r="R35" s="5" t="str" cm="1">
        <f t="array" aca="1" ref="R35" ca="1">_xlfn.XLOOKUP(1, (Goalies!C:C=Projections!W35)*(Goalies!A:A=Projections!$R$4), Goalies!D:D)</f>
        <v>Elvis Merzlikins</v>
      </c>
      <c r="S35" s="24">
        <v>1</v>
      </c>
      <c r="T35" s="5">
        <f ca="1">IFERROR(L35*S36+(1-S36)*M35,0)</f>
        <v>3.425095591059403</v>
      </c>
      <c r="U35" s="5"/>
      <c r="V35" s="5"/>
      <c r="W35" t="str">
        <f t="shared" ca="1" si="1"/>
        <v>CBJ</v>
      </c>
      <c r="X35" s="2">
        <f ca="1">'2026'!BJ33</f>
        <v>-157</v>
      </c>
      <c r="Y35" s="2">
        <f ca="1">'2026'!BK33</f>
        <v>-141</v>
      </c>
      <c r="Z35" s="2">
        <f ca="1">'2026'!BL33</f>
        <v>-113</v>
      </c>
      <c r="AA35" s="2">
        <f ca="1">'2026'!BM33</f>
        <v>112</v>
      </c>
    </row>
    <row r="36" spans="1:27" x14ac:dyDescent="0.3">
      <c r="A36" s="34">
        <f ca="1">IF(D36=0,"0",(_xlfn.XLOOKUP(B36,'2026'!A:A,'2026'!C:C)))</f>
        <v>46052</v>
      </c>
      <c r="B36" t="str">
        <f ca="1"/>
        <v>2025020858 CHI</v>
      </c>
      <c r="C36">
        <f ca="1"/>
        <v>2025020858</v>
      </c>
      <c r="D36" s="7">
        <f ca="1">_xlfn.XLOOKUP(B36,'2026'!A:A,'2026'!AT:AT)</f>
        <v>2.7276479177809643</v>
      </c>
      <c r="E36" s="7">
        <f ca="1">_xlfn.XLOOKUP(B36,'2026'!A:A,'2026'!Z:Z)</f>
        <v>1.05</v>
      </c>
      <c r="F36" s="39" t="str">
        <f ca="1">_xlfn.XLOOKUP(B36,'2026'!A:A,'2026'!E:E)</f>
        <v>CHI</v>
      </c>
      <c r="G36" s="5">
        <f ca="1">D36/E35</f>
        <v>2.7975876079804762</v>
      </c>
      <c r="H36" s="5">
        <f ca="1">SUMIFS(Goalies!$J:$J,Goalies!$C:$C,Projections!$F36,Goalies!$A:$A,Projections!H$4)</f>
        <v>0.96499999999999997</v>
      </c>
      <c r="I36" s="5">
        <f ca="1">SUMIFS(Goalies!$J:$J,Goalies!$C:$C,Projections!$F36,Goalies!$A:$A,Projections!I$4)</f>
        <v>1.05</v>
      </c>
      <c r="J36" s="5">
        <f ca="1">SUMIFS(Goalies!$J:$J,Goalies!$C:$C,Projections!$F36,Goalies!$A:$A,Projections!J$4)</f>
        <v>0.96499999999999997</v>
      </c>
      <c r="K36" s="5">
        <f ca="1">SUMIFS(Goalies!$J:$J,Goalies!$C:$C,Projections!$F36,Goalies!$A:$A,Projections!K$4)</f>
        <v>1.05</v>
      </c>
      <c r="L36" s="5">
        <f ca="1">IFERROR($G36*H35,0)</f>
        <v>2.7276479177809643</v>
      </c>
      <c r="M36" s="5">
        <f ca="1">IFERROR($G36*I35,0)</f>
        <v>2.7276479177809643</v>
      </c>
      <c r="N36" s="5">
        <f ca="1">IFERROR($G36*J35,0)</f>
        <v>2.9094911122996954</v>
      </c>
      <c r="O36" s="5">
        <f ca="1">IFERROR($G36*K35,0)</f>
        <v>2.9094911122996954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Spencer Knight</v>
      </c>
      <c r="R36" s="5" t="str" cm="1">
        <f t="array" aca="1" ref="R36" ca="1">_xlfn.XLOOKUP(1, (Goalies!C:C=Projections!W36)*(Goalies!A:A=Projections!$R$4), Goalies!D:D)</f>
        <v>Arvid Soderblom</v>
      </c>
      <c r="S36" s="24">
        <v>1</v>
      </c>
      <c r="T36" s="5">
        <f ca="1">IFERROR(L36*S35+(1-S35)*N36,0)</f>
        <v>2.7276479177809643</v>
      </c>
      <c r="U36" s="5"/>
      <c r="V36" s="5"/>
      <c r="W36" t="str">
        <f t="shared" ca="1" si="1"/>
        <v>CHI</v>
      </c>
      <c r="X36" s="2">
        <f ca="1">'2026'!BJ34</f>
        <v>157</v>
      </c>
      <c r="Y36" s="2">
        <f ca="1">'2026'!BK34</f>
        <v>141</v>
      </c>
      <c r="Z36" s="2">
        <f ca="1">'2026'!BL34</f>
        <v>113</v>
      </c>
      <c r="AA36" s="2">
        <f ca="1">'2026'!BM34</f>
        <v>-112</v>
      </c>
    </row>
    <row r="37" spans="1:27" x14ac:dyDescent="0.3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3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3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3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3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3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3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3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3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3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3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3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3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3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3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3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3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3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3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3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3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3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3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3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3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3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3">
      <c r="D63"/>
      <c r="P63" s="4" t="s">
        <v>1588</v>
      </c>
      <c r="X63"/>
      <c r="Y63"/>
      <c r="Z63"/>
      <c r="AA63"/>
    </row>
    <row r="64" spans="1:27" x14ac:dyDescent="0.3">
      <c r="D64"/>
      <c r="P64" s="8"/>
      <c r="X64"/>
      <c r="Y64"/>
      <c r="Z64"/>
      <c r="AA64"/>
    </row>
    <row r="65" spans="16:16" x14ac:dyDescent="0.3">
      <c r="P65" s="8"/>
    </row>
    <row r="66" spans="16:16" x14ac:dyDescent="0.3">
      <c r="P66" s="8"/>
    </row>
    <row r="67" spans="16:16" x14ac:dyDescent="0.3">
      <c r="P67" s="8"/>
    </row>
    <row r="68" spans="16:16" x14ac:dyDescent="0.3">
      <c r="P68" s="8"/>
    </row>
    <row r="69" spans="16:16" x14ac:dyDescent="0.3">
      <c r="P69" s="8"/>
    </row>
    <row r="70" spans="16:16" x14ac:dyDescent="0.3">
      <c r="P70" s="8"/>
    </row>
    <row r="71" spans="16:16" x14ac:dyDescent="0.3">
      <c r="P71" s="8"/>
    </row>
    <row r="72" spans="16:16" x14ac:dyDescent="0.3">
      <c r="P72" s="8"/>
    </row>
    <row r="73" spans="16:16" x14ac:dyDescent="0.3">
      <c r="P73" s="8"/>
    </row>
    <row r="74" spans="16:16" x14ac:dyDescent="0.3">
      <c r="P74" s="8"/>
    </row>
    <row r="75" spans="16:16" x14ac:dyDescent="0.3">
      <c r="P75" s="8"/>
    </row>
    <row r="76" spans="16:16" x14ac:dyDescent="0.3">
      <c r="P76" s="8"/>
    </row>
    <row r="77" spans="16:16" x14ac:dyDescent="0.3">
      <c r="P77" s="8"/>
    </row>
    <row r="78" spans="16:16" x14ac:dyDescent="0.3">
      <c r="P78" s="8"/>
    </row>
    <row r="79" spans="16:16" x14ac:dyDescent="0.3">
      <c r="P79" s="8"/>
    </row>
    <row r="80" spans="16:16" x14ac:dyDescent="0.3">
      <c r="P80" s="8"/>
    </row>
    <row r="81" spans="16:16" x14ac:dyDescent="0.3">
      <c r="P81" s="8"/>
    </row>
    <row r="82" spans="16:16" x14ac:dyDescent="0.3">
      <c r="P82" s="8"/>
    </row>
    <row r="83" spans="16:16" x14ac:dyDescent="0.3">
      <c r="P83" s="8"/>
    </row>
    <row r="84" spans="16:16" x14ac:dyDescent="0.3">
      <c r="P84" s="8"/>
    </row>
    <row r="85" spans="16:16" x14ac:dyDescent="0.3">
      <c r="P85" s="8"/>
    </row>
    <row r="86" spans="16:16" x14ac:dyDescent="0.3">
      <c r="P86" s="8"/>
    </row>
    <row r="87" spans="16:16" x14ac:dyDescent="0.3">
      <c r="P87" s="8"/>
    </row>
    <row r="88" spans="16:16" x14ac:dyDescent="0.3">
      <c r="P88" s="8"/>
    </row>
    <row r="89" spans="16:16" x14ac:dyDescent="0.3">
      <c r="P89" s="8"/>
    </row>
    <row r="90" spans="16:16" x14ac:dyDescent="0.3">
      <c r="P90" s="8"/>
    </row>
    <row r="91" spans="16:16" x14ac:dyDescent="0.3">
      <c r="P91" s="8"/>
    </row>
    <row r="92" spans="16:16" x14ac:dyDescent="0.3">
      <c r="P92" s="8"/>
    </row>
    <row r="93" spans="16:16" x14ac:dyDescent="0.3">
      <c r="P93" s="8"/>
    </row>
    <row r="94" spans="16:16" x14ac:dyDescent="0.3">
      <c r="P94" s="8"/>
    </row>
    <row r="95" spans="16:16" x14ac:dyDescent="0.3">
      <c r="P95" s="8"/>
    </row>
    <row r="96" spans="16:16" x14ac:dyDescent="0.3">
      <c r="P96" s="8"/>
    </row>
    <row r="97" spans="16:16" x14ac:dyDescent="0.3">
      <c r="P97" s="8"/>
    </row>
    <row r="98" spans="16:16" x14ac:dyDescent="0.3">
      <c r="P98" s="8"/>
    </row>
    <row r="99" spans="16:16" x14ac:dyDescent="0.3">
      <c r="P99" s="8"/>
    </row>
    <row r="100" spans="16:16" x14ac:dyDescent="0.3">
      <c r="P100" s="8"/>
    </row>
    <row r="101" spans="16:16" x14ac:dyDescent="0.3">
      <c r="P101" s="8"/>
    </row>
    <row r="102" spans="16:16" x14ac:dyDescent="0.3">
      <c r="P102" s="8"/>
    </row>
    <row r="103" spans="16:16" x14ac:dyDescent="0.3">
      <c r="P103" s="8"/>
    </row>
    <row r="104" spans="16:16" x14ac:dyDescent="0.3">
      <c r="P104" s="8"/>
    </row>
    <row r="105" spans="16:16" x14ac:dyDescent="0.3">
      <c r="P105" s="8"/>
    </row>
    <row r="106" spans="16:16" x14ac:dyDescent="0.3">
      <c r="P106" s="8"/>
    </row>
    <row r="107" spans="16:16" x14ac:dyDescent="0.3">
      <c r="P107" s="8"/>
    </row>
    <row r="108" spans="16:16" x14ac:dyDescent="0.3">
      <c r="P108" s="8"/>
    </row>
    <row r="109" spans="16:16" x14ac:dyDescent="0.3">
      <c r="P109" s="8"/>
    </row>
    <row r="110" spans="16:16" x14ac:dyDescent="0.3">
      <c r="P110" s="8"/>
    </row>
    <row r="111" spans="16:16" x14ac:dyDescent="0.3">
      <c r="P111" s="8"/>
    </row>
    <row r="112" spans="16:16" x14ac:dyDescent="0.3">
      <c r="P112" s="8"/>
    </row>
    <row r="113" spans="16:16" x14ac:dyDescent="0.3">
      <c r="P113" s="8"/>
    </row>
    <row r="114" spans="16:16" x14ac:dyDescent="0.3">
      <c r="P114" s="8"/>
    </row>
    <row r="115" spans="16:16" x14ac:dyDescent="0.3">
      <c r="P115" s="8"/>
    </row>
    <row r="116" spans="16:16" x14ac:dyDescent="0.3">
      <c r="P116" s="8"/>
    </row>
    <row r="117" spans="16:16" x14ac:dyDescent="0.3">
      <c r="P117" s="8"/>
    </row>
    <row r="118" spans="16:16" x14ac:dyDescent="0.3">
      <c r="P118" s="8"/>
    </row>
    <row r="119" spans="16:16" x14ac:dyDescent="0.3">
      <c r="P119" s="8"/>
    </row>
    <row r="120" spans="16:16" x14ac:dyDescent="0.3">
      <c r="P120" s="8"/>
    </row>
    <row r="121" spans="16:16" x14ac:dyDescent="0.3">
      <c r="P121" s="8"/>
    </row>
    <row r="122" spans="16:16" x14ac:dyDescent="0.3">
      <c r="P122" s="8"/>
    </row>
    <row r="123" spans="16:16" x14ac:dyDescent="0.3">
      <c r="P123" s="8"/>
    </row>
    <row r="124" spans="16:16" x14ac:dyDescent="0.3">
      <c r="P124" s="8"/>
    </row>
    <row r="125" spans="16:16" x14ac:dyDescent="0.3">
      <c r="P125" s="8"/>
    </row>
    <row r="126" spans="16:16" x14ac:dyDescent="0.3">
      <c r="P126" s="8"/>
    </row>
    <row r="127" spans="16:16" x14ac:dyDescent="0.3">
      <c r="P127" s="8"/>
    </row>
    <row r="128" spans="16:16" x14ac:dyDescent="0.3">
      <c r="P128" s="8"/>
    </row>
    <row r="129" spans="16:16" x14ac:dyDescent="0.3">
      <c r="P129" s="8"/>
    </row>
    <row r="130" spans="16:16" x14ac:dyDescent="0.3">
      <c r="P130" s="8"/>
    </row>
    <row r="131" spans="16:16" x14ac:dyDescent="0.3">
      <c r="P131" s="8"/>
    </row>
    <row r="132" spans="16:16" x14ac:dyDescent="0.3">
      <c r="P132" s="8"/>
    </row>
    <row r="133" spans="16:16" x14ac:dyDescent="0.3">
      <c r="P133" s="8"/>
    </row>
    <row r="134" spans="16:16" x14ac:dyDescent="0.3">
      <c r="P134" s="8"/>
    </row>
    <row r="135" spans="16:16" x14ac:dyDescent="0.3">
      <c r="P135" s="8"/>
    </row>
    <row r="136" spans="16:16" x14ac:dyDescent="0.3">
      <c r="P136" s="8"/>
    </row>
    <row r="137" spans="16:16" x14ac:dyDescent="0.3">
      <c r="P137" s="8"/>
    </row>
    <row r="138" spans="16:16" x14ac:dyDescent="0.3">
      <c r="P138" s="8"/>
    </row>
    <row r="139" spans="16:16" x14ac:dyDescent="0.3">
      <c r="P139" s="8"/>
    </row>
    <row r="140" spans="16:16" x14ac:dyDescent="0.3">
      <c r="P140" s="8"/>
    </row>
    <row r="141" spans="16:16" x14ac:dyDescent="0.3">
      <c r="P141" s="8"/>
    </row>
    <row r="142" spans="16:16" x14ac:dyDescent="0.3">
      <c r="P142" s="8"/>
    </row>
    <row r="143" spans="16:16" x14ac:dyDescent="0.3">
      <c r="P143" s="8"/>
    </row>
    <row r="144" spans="16:16" x14ac:dyDescent="0.3">
      <c r="P144" s="8"/>
    </row>
    <row r="145" spans="16:16" x14ac:dyDescent="0.3">
      <c r="P145" s="8"/>
    </row>
    <row r="146" spans="16:16" x14ac:dyDescent="0.3">
      <c r="P146" s="8"/>
    </row>
    <row r="147" spans="16:16" x14ac:dyDescent="0.3">
      <c r="P147" s="8"/>
    </row>
    <row r="148" spans="16:16" x14ac:dyDescent="0.3">
      <c r="P148" s="8"/>
    </row>
    <row r="149" spans="16:16" x14ac:dyDescent="0.3">
      <c r="P149" s="8"/>
    </row>
    <row r="150" spans="16:16" x14ac:dyDescent="0.3">
      <c r="P150" s="8"/>
    </row>
    <row r="151" spans="16:16" x14ac:dyDescent="0.3">
      <c r="P151" s="8"/>
    </row>
    <row r="152" spans="16:16" x14ac:dyDescent="0.3">
      <c r="P152" s="8"/>
    </row>
    <row r="153" spans="16:16" x14ac:dyDescent="0.3">
      <c r="P153" s="8"/>
    </row>
    <row r="154" spans="16:16" x14ac:dyDescent="0.3">
      <c r="P154" s="8"/>
    </row>
    <row r="155" spans="16:16" x14ac:dyDescent="0.3">
      <c r="P155" s="8"/>
    </row>
    <row r="156" spans="16:16" x14ac:dyDescent="0.3">
      <c r="P156" s="8"/>
    </row>
    <row r="157" spans="16:16" x14ac:dyDescent="0.3">
      <c r="P157" s="8"/>
    </row>
    <row r="158" spans="16:16" x14ac:dyDescent="0.3">
      <c r="P158" s="8"/>
    </row>
    <row r="159" spans="16:16" x14ac:dyDescent="0.3">
      <c r="P159" s="8"/>
    </row>
    <row r="160" spans="16:16" x14ac:dyDescent="0.3">
      <c r="P160" s="8"/>
    </row>
    <row r="161" spans="16:16" x14ac:dyDescent="0.3">
      <c r="P161" s="8"/>
    </row>
    <row r="162" spans="16:16" x14ac:dyDescent="0.3">
      <c r="P162" s="8"/>
    </row>
    <row r="163" spans="16:16" x14ac:dyDescent="0.3">
      <c r="P163" s="8"/>
    </row>
    <row r="164" spans="16:16" x14ac:dyDescent="0.3">
      <c r="P164" s="8"/>
    </row>
    <row r="165" spans="16:16" x14ac:dyDescent="0.3">
      <c r="P165" s="8"/>
    </row>
    <row r="166" spans="16:16" x14ac:dyDescent="0.3">
      <c r="P166" s="8"/>
    </row>
    <row r="167" spans="16:16" x14ac:dyDescent="0.3">
      <c r="P167" s="8"/>
    </row>
    <row r="168" spans="16:16" x14ac:dyDescent="0.3">
      <c r="P168" s="8"/>
    </row>
    <row r="169" spans="16:16" x14ac:dyDescent="0.3">
      <c r="P169" s="8"/>
    </row>
    <row r="170" spans="16:16" x14ac:dyDescent="0.3">
      <c r="P170" s="8"/>
    </row>
    <row r="171" spans="16:16" x14ac:dyDescent="0.3">
      <c r="P171" s="8"/>
    </row>
    <row r="172" spans="16:16" x14ac:dyDescent="0.3">
      <c r="P172" s="8"/>
    </row>
    <row r="173" spans="16:16" x14ac:dyDescent="0.3">
      <c r="P173" s="8"/>
    </row>
    <row r="174" spans="16:16" x14ac:dyDescent="0.3">
      <c r="P174" s="8"/>
    </row>
    <row r="175" spans="16:16" x14ac:dyDescent="0.3">
      <c r="P175" s="8"/>
    </row>
    <row r="176" spans="16:16" x14ac:dyDescent="0.3">
      <c r="P176" s="8"/>
    </row>
    <row r="177" spans="16:16" x14ac:dyDescent="0.3">
      <c r="P177" s="8"/>
    </row>
    <row r="178" spans="16:16" x14ac:dyDescent="0.3">
      <c r="P178" s="8"/>
    </row>
    <row r="179" spans="16:16" x14ac:dyDescent="0.3">
      <c r="P179" s="8"/>
    </row>
    <row r="180" spans="16:16" x14ac:dyDescent="0.3">
      <c r="P180" s="8"/>
    </row>
    <row r="181" spans="16:16" x14ac:dyDescent="0.3">
      <c r="P181" s="8"/>
    </row>
    <row r="182" spans="16:16" x14ac:dyDescent="0.3">
      <c r="P182" s="8"/>
    </row>
    <row r="183" spans="16:16" x14ac:dyDescent="0.3">
      <c r="P183" s="8"/>
    </row>
    <row r="184" spans="16:16" x14ac:dyDescent="0.3">
      <c r="P184" s="8"/>
    </row>
    <row r="185" spans="16:16" x14ac:dyDescent="0.3">
      <c r="P185" s="8"/>
    </row>
    <row r="186" spans="16:16" x14ac:dyDescent="0.3">
      <c r="P186" s="8"/>
    </row>
    <row r="187" spans="16:16" x14ac:dyDescent="0.3">
      <c r="P187" s="8"/>
    </row>
    <row r="188" spans="16:16" x14ac:dyDescent="0.3">
      <c r="P188" s="8"/>
    </row>
    <row r="189" spans="16:16" x14ac:dyDescent="0.3">
      <c r="P189" s="8"/>
    </row>
    <row r="190" spans="16:16" x14ac:dyDescent="0.3">
      <c r="P190" s="8"/>
    </row>
    <row r="191" spans="16:16" x14ac:dyDescent="0.3">
      <c r="P191" s="8"/>
    </row>
    <row r="192" spans="16:16" x14ac:dyDescent="0.3">
      <c r="P192" s="8"/>
    </row>
    <row r="193" spans="16:16" x14ac:dyDescent="0.3">
      <c r="P193" s="8"/>
    </row>
    <row r="194" spans="16:16" x14ac:dyDescent="0.3">
      <c r="P194" s="8"/>
    </row>
    <row r="195" spans="16:16" x14ac:dyDescent="0.3">
      <c r="P195" s="8"/>
    </row>
    <row r="196" spans="16:16" x14ac:dyDescent="0.3">
      <c r="P196" s="8"/>
    </row>
    <row r="197" spans="16:16" x14ac:dyDescent="0.3">
      <c r="P197" s="8"/>
    </row>
    <row r="198" spans="16:16" x14ac:dyDescent="0.3">
      <c r="P198" s="8"/>
    </row>
    <row r="199" spans="16:16" x14ac:dyDescent="0.3">
      <c r="P199" s="8"/>
    </row>
    <row r="200" spans="16:16" x14ac:dyDescent="0.3">
      <c r="P200" s="8"/>
    </row>
    <row r="201" spans="16:16" x14ac:dyDescent="0.3">
      <c r="P201" s="8"/>
    </row>
    <row r="202" spans="16:16" x14ac:dyDescent="0.3">
      <c r="P202" s="8"/>
    </row>
    <row r="203" spans="16:16" x14ac:dyDescent="0.3">
      <c r="P203" s="8"/>
    </row>
    <row r="204" spans="16:16" x14ac:dyDescent="0.3">
      <c r="P204" s="8"/>
    </row>
    <row r="205" spans="16:16" x14ac:dyDescent="0.3">
      <c r="P205" s="8"/>
    </row>
    <row r="206" spans="16:16" x14ac:dyDescent="0.3">
      <c r="P206" s="8"/>
    </row>
    <row r="207" spans="16:16" x14ac:dyDescent="0.3">
      <c r="P207" s="8"/>
    </row>
    <row r="208" spans="16:16" x14ac:dyDescent="0.3">
      <c r="P208" s="8"/>
    </row>
    <row r="209" spans="16:16" x14ac:dyDescent="0.3">
      <c r="P209" s="8"/>
    </row>
    <row r="210" spans="16:16" x14ac:dyDescent="0.3">
      <c r="P210" s="8"/>
    </row>
    <row r="211" spans="16:16" x14ac:dyDescent="0.3">
      <c r="P211" s="8"/>
    </row>
    <row r="212" spans="16:16" x14ac:dyDescent="0.3">
      <c r="P212" s="8"/>
    </row>
    <row r="213" spans="16:16" x14ac:dyDescent="0.3">
      <c r="P213" s="8"/>
    </row>
    <row r="214" spans="16:16" x14ac:dyDescent="0.3">
      <c r="P214" s="8"/>
    </row>
    <row r="215" spans="16:16" x14ac:dyDescent="0.3">
      <c r="P215" s="8"/>
    </row>
    <row r="216" spans="16:16" x14ac:dyDescent="0.3">
      <c r="P216" s="8"/>
    </row>
    <row r="217" spans="16:16" x14ac:dyDescent="0.3">
      <c r="P217" s="8"/>
    </row>
    <row r="218" spans="16:16" x14ac:dyDescent="0.3">
      <c r="P218" s="8"/>
    </row>
    <row r="219" spans="16:16" x14ac:dyDescent="0.3">
      <c r="P219" s="8"/>
    </row>
    <row r="220" spans="16:16" x14ac:dyDescent="0.3">
      <c r="P220" s="8"/>
    </row>
    <row r="221" spans="16:16" x14ac:dyDescent="0.3">
      <c r="P221" s="8"/>
    </row>
    <row r="222" spans="16:16" x14ac:dyDescent="0.3">
      <c r="P222" s="8"/>
    </row>
    <row r="223" spans="16:16" x14ac:dyDescent="0.3">
      <c r="P223" s="8"/>
    </row>
    <row r="224" spans="16:16" x14ac:dyDescent="0.3">
      <c r="P224" s="8"/>
    </row>
    <row r="225" spans="16:16" x14ac:dyDescent="0.3">
      <c r="P225" s="8"/>
    </row>
    <row r="226" spans="16:16" x14ac:dyDescent="0.3">
      <c r="P226" s="8"/>
    </row>
    <row r="227" spans="16:16" x14ac:dyDescent="0.3">
      <c r="P227" s="8"/>
    </row>
    <row r="228" spans="16:16" x14ac:dyDescent="0.3">
      <c r="P228" s="8"/>
    </row>
    <row r="229" spans="16:16" x14ac:dyDescent="0.3">
      <c r="P229" s="8"/>
    </row>
    <row r="230" spans="16:16" x14ac:dyDescent="0.3">
      <c r="P230" s="8"/>
    </row>
    <row r="231" spans="16:16" x14ac:dyDescent="0.3">
      <c r="P231" s="8"/>
    </row>
    <row r="232" spans="16:16" x14ac:dyDescent="0.3">
      <c r="P232" s="8"/>
    </row>
    <row r="233" spans="16:16" x14ac:dyDescent="0.3">
      <c r="P233" s="8"/>
    </row>
    <row r="234" spans="16:16" x14ac:dyDescent="0.3">
      <c r="P234" s="8"/>
    </row>
    <row r="235" spans="16:16" x14ac:dyDescent="0.3">
      <c r="P235" s="8"/>
    </row>
    <row r="236" spans="16:16" x14ac:dyDescent="0.3">
      <c r="P236" s="8"/>
    </row>
    <row r="237" spans="16:16" x14ac:dyDescent="0.3">
      <c r="P237" s="8"/>
    </row>
    <row r="238" spans="16:16" x14ac:dyDescent="0.3">
      <c r="P238" s="8"/>
    </row>
    <row r="239" spans="16:16" x14ac:dyDescent="0.3">
      <c r="P239" s="8"/>
    </row>
    <row r="240" spans="16:16" x14ac:dyDescent="0.3">
      <c r="P240" s="8"/>
    </row>
    <row r="241" spans="16:16" x14ac:dyDescent="0.3">
      <c r="P241" s="8"/>
    </row>
    <row r="242" spans="16:16" x14ac:dyDescent="0.3">
      <c r="P242" s="8"/>
    </row>
    <row r="243" spans="16:16" x14ac:dyDescent="0.3">
      <c r="P243" s="8"/>
    </row>
    <row r="244" spans="16:16" x14ac:dyDescent="0.3">
      <c r="P244" s="8"/>
    </row>
    <row r="245" spans="16:16" x14ac:dyDescent="0.3">
      <c r="P245" s="8"/>
    </row>
    <row r="246" spans="16:16" x14ac:dyDescent="0.3">
      <c r="P246" s="8"/>
    </row>
    <row r="247" spans="16:16" x14ac:dyDescent="0.3">
      <c r="P247" s="8"/>
    </row>
    <row r="248" spans="16:16" x14ac:dyDescent="0.3">
      <c r="P248" s="96"/>
    </row>
    <row r="249" spans="16:16" x14ac:dyDescent="0.3">
      <c r="P249" s="96"/>
    </row>
    <row r="250" spans="16:16" x14ac:dyDescent="0.3">
      <c r="P250" s="96"/>
    </row>
    <row r="251" spans="16:16" x14ac:dyDescent="0.3">
      <c r="P251" s="96"/>
    </row>
    <row r="252" spans="16:16" x14ac:dyDescent="0.3">
      <c r="P252" s="96"/>
    </row>
    <row r="253" spans="16:16" x14ac:dyDescent="0.3">
      <c r="P253" s="96"/>
    </row>
    <row r="254" spans="16:16" x14ac:dyDescent="0.3">
      <c r="P254" s="96"/>
    </row>
    <row r="255" spans="16:16" x14ac:dyDescent="0.3">
      <c r="P255" s="96"/>
    </row>
    <row r="256" spans="16:16" x14ac:dyDescent="0.3">
      <c r="P256" s="96"/>
    </row>
    <row r="257" spans="16:16" x14ac:dyDescent="0.3">
      <c r="P257" s="96"/>
    </row>
    <row r="258" spans="16:16" x14ac:dyDescent="0.3">
      <c r="P258" s="96"/>
    </row>
    <row r="259" spans="16:16" x14ac:dyDescent="0.3">
      <c r="P259" s="96"/>
    </row>
    <row r="260" spans="16:16" x14ac:dyDescent="0.3">
      <c r="P260" s="96"/>
    </row>
    <row r="261" spans="16:16" x14ac:dyDescent="0.3">
      <c r="P261" s="96"/>
    </row>
    <row r="262" spans="16:16" x14ac:dyDescent="0.3">
      <c r="P262" s="96"/>
    </row>
    <row r="263" spans="16:16" x14ac:dyDescent="0.3">
      <c r="P263" s="96"/>
    </row>
    <row r="264" spans="16:16" x14ac:dyDescent="0.3">
      <c r="P264" s="96"/>
    </row>
    <row r="265" spans="16:16" x14ac:dyDescent="0.3">
      <c r="P265" s="96"/>
    </row>
    <row r="266" spans="16:16" x14ac:dyDescent="0.3">
      <c r="P266" s="96"/>
    </row>
    <row r="267" spans="16:16" x14ac:dyDescent="0.3">
      <c r="P267" s="96"/>
    </row>
    <row r="268" spans="16:16" x14ac:dyDescent="0.3">
      <c r="P268" s="96"/>
    </row>
    <row r="269" spans="16:16" x14ac:dyDescent="0.3">
      <c r="P269" s="96"/>
    </row>
    <row r="270" spans="16:16" x14ac:dyDescent="0.3">
      <c r="P270" s="96"/>
    </row>
    <row r="271" spans="16:16" x14ac:dyDescent="0.3">
      <c r="P271" s="96"/>
    </row>
    <row r="272" spans="16:16" x14ac:dyDescent="0.3">
      <c r="P272" s="96"/>
    </row>
    <row r="273" spans="16:16" x14ac:dyDescent="0.3">
      <c r="P273" s="96"/>
    </row>
    <row r="274" spans="16:16" x14ac:dyDescent="0.3">
      <c r="P274" s="96"/>
    </row>
    <row r="275" spans="16:16" x14ac:dyDescent="0.3">
      <c r="P275" s="96"/>
    </row>
    <row r="276" spans="16:16" x14ac:dyDescent="0.3">
      <c r="P276" s="96"/>
    </row>
    <row r="277" spans="16:16" x14ac:dyDescent="0.3">
      <c r="P277" s="96"/>
    </row>
    <row r="278" spans="16:16" x14ac:dyDescent="0.3">
      <c r="P278" s="96"/>
    </row>
    <row r="279" spans="16:16" x14ac:dyDescent="0.3">
      <c r="P279" s="96"/>
    </row>
    <row r="280" spans="16:16" x14ac:dyDescent="0.3">
      <c r="P280" s="96"/>
    </row>
    <row r="281" spans="16:16" x14ac:dyDescent="0.3">
      <c r="P281" s="96"/>
    </row>
    <row r="282" spans="16:16" x14ac:dyDescent="0.3">
      <c r="P282" s="96"/>
    </row>
    <row r="283" spans="16:16" x14ac:dyDescent="0.3">
      <c r="P283" s="96"/>
    </row>
    <row r="284" spans="16:16" x14ac:dyDescent="0.3">
      <c r="P284" s="96"/>
    </row>
    <row r="285" spans="16:16" x14ac:dyDescent="0.3">
      <c r="P285" s="96"/>
    </row>
    <row r="286" spans="16:16" x14ac:dyDescent="0.3">
      <c r="P286" s="96"/>
    </row>
    <row r="287" spans="16:16" x14ac:dyDescent="0.3">
      <c r="P287" s="96"/>
    </row>
    <row r="288" spans="16:16" x14ac:dyDescent="0.3">
      <c r="P288" s="96"/>
    </row>
    <row r="289" spans="16:16" x14ac:dyDescent="0.3">
      <c r="P289" s="96"/>
    </row>
    <row r="290" spans="16:16" x14ac:dyDescent="0.3">
      <c r="P290" s="96"/>
    </row>
    <row r="291" spans="16:16" x14ac:dyDescent="0.3">
      <c r="P291" s="96"/>
    </row>
    <row r="292" spans="16:16" x14ac:dyDescent="0.3">
      <c r="P292" s="96"/>
    </row>
    <row r="293" spans="16:16" x14ac:dyDescent="0.3">
      <c r="P293" s="96"/>
    </row>
    <row r="294" spans="16:16" x14ac:dyDescent="0.3">
      <c r="P294" s="96"/>
    </row>
    <row r="295" spans="16:16" x14ac:dyDescent="0.3">
      <c r="P295" s="96"/>
    </row>
    <row r="296" spans="16:16" x14ac:dyDescent="0.3">
      <c r="P296" s="96"/>
    </row>
    <row r="297" spans="16:16" x14ac:dyDescent="0.3">
      <c r="P297" s="96"/>
    </row>
    <row r="298" spans="16:16" x14ac:dyDescent="0.3">
      <c r="P298" s="96"/>
    </row>
    <row r="299" spans="16:16" x14ac:dyDescent="0.3">
      <c r="P299" s="96"/>
    </row>
    <row r="300" spans="16:16" x14ac:dyDescent="0.3">
      <c r="P300" s="96"/>
    </row>
    <row r="301" spans="16:16" x14ac:dyDescent="0.3">
      <c r="P301" s="96"/>
    </row>
    <row r="302" spans="16:16" x14ac:dyDescent="0.3">
      <c r="P302" s="96"/>
    </row>
    <row r="303" spans="16:16" x14ac:dyDescent="0.3">
      <c r="P303" s="96"/>
    </row>
    <row r="304" spans="16:16" x14ac:dyDescent="0.3">
      <c r="P304" s="96"/>
    </row>
    <row r="305" spans="16:16" x14ac:dyDescent="0.3">
      <c r="P305" s="96"/>
    </row>
    <row r="306" spans="16:16" x14ac:dyDescent="0.3">
      <c r="P306" s="96"/>
    </row>
    <row r="307" spans="16:16" x14ac:dyDescent="0.3">
      <c r="P307" s="96"/>
    </row>
    <row r="308" spans="16:16" x14ac:dyDescent="0.3">
      <c r="P308" s="96"/>
    </row>
    <row r="309" spans="16:16" x14ac:dyDescent="0.3">
      <c r="P309" s="96"/>
    </row>
    <row r="310" spans="16:16" x14ac:dyDescent="0.3">
      <c r="P310" s="96"/>
    </row>
    <row r="311" spans="16:16" x14ac:dyDescent="0.3">
      <c r="P311" s="96"/>
    </row>
    <row r="312" spans="16:16" x14ac:dyDescent="0.3">
      <c r="P312" s="96"/>
    </row>
    <row r="313" spans="16:16" x14ac:dyDescent="0.3">
      <c r="P313" s="96"/>
    </row>
    <row r="314" spans="16:16" x14ac:dyDescent="0.3">
      <c r="P314" s="96"/>
    </row>
    <row r="315" spans="16:16" x14ac:dyDescent="0.3">
      <c r="P315" s="96"/>
    </row>
    <row r="316" spans="16:16" x14ac:dyDescent="0.3">
      <c r="P316" s="96"/>
    </row>
    <row r="317" spans="16:16" x14ac:dyDescent="0.3">
      <c r="P317" s="96"/>
    </row>
    <row r="318" spans="16:16" x14ac:dyDescent="0.3">
      <c r="P318" s="96"/>
    </row>
    <row r="319" spans="16:16" x14ac:dyDescent="0.3">
      <c r="P319" s="96"/>
    </row>
    <row r="320" spans="16:16" x14ac:dyDescent="0.3">
      <c r="P320" s="96"/>
    </row>
    <row r="321" spans="16:16" x14ac:dyDescent="0.3">
      <c r="P321" s="96"/>
    </row>
    <row r="322" spans="16:16" x14ac:dyDescent="0.3">
      <c r="P322" s="96"/>
    </row>
    <row r="323" spans="16:16" x14ac:dyDescent="0.3">
      <c r="P323" s="96"/>
    </row>
    <row r="324" spans="16:16" x14ac:dyDescent="0.3">
      <c r="P324" s="96"/>
    </row>
    <row r="325" spans="16:16" x14ac:dyDescent="0.3">
      <c r="P325" s="96"/>
    </row>
    <row r="326" spans="16:16" x14ac:dyDescent="0.3">
      <c r="P326" s="96"/>
    </row>
    <row r="327" spans="16:16" x14ac:dyDescent="0.3">
      <c r="P327" s="96"/>
    </row>
    <row r="328" spans="16:16" x14ac:dyDescent="0.3">
      <c r="P328" s="96"/>
    </row>
    <row r="329" spans="16:16" x14ac:dyDescent="0.3">
      <c r="P329" s="96"/>
    </row>
    <row r="330" spans="16:16" x14ac:dyDescent="0.3">
      <c r="P330" s="96"/>
    </row>
    <row r="331" spans="16:16" x14ac:dyDescent="0.3">
      <c r="P331" s="96"/>
    </row>
    <row r="332" spans="16:16" x14ac:dyDescent="0.3">
      <c r="P332" s="96"/>
    </row>
    <row r="333" spans="16:16" x14ac:dyDescent="0.3">
      <c r="P333" s="96"/>
    </row>
    <row r="334" spans="16:16" x14ac:dyDescent="0.3">
      <c r="P334" s="96"/>
    </row>
    <row r="335" spans="16:16" x14ac:dyDescent="0.3">
      <c r="P335" s="96"/>
    </row>
    <row r="336" spans="16:16" x14ac:dyDescent="0.3">
      <c r="P336" s="96"/>
    </row>
    <row r="337" spans="16:16" x14ac:dyDescent="0.3">
      <c r="P337" s="96"/>
    </row>
    <row r="338" spans="16:16" x14ac:dyDescent="0.3">
      <c r="P338" s="96"/>
    </row>
    <row r="339" spans="16:16" x14ac:dyDescent="0.3">
      <c r="P339" s="96"/>
    </row>
    <row r="340" spans="16:16" x14ac:dyDescent="0.3">
      <c r="P340" s="96"/>
    </row>
    <row r="341" spans="16:16" x14ac:dyDescent="0.3">
      <c r="P341" s="96"/>
    </row>
    <row r="342" spans="16:16" x14ac:dyDescent="0.3">
      <c r="P342" s="96"/>
    </row>
    <row r="343" spans="16:16" x14ac:dyDescent="0.3">
      <c r="P343" s="96"/>
    </row>
    <row r="344" spans="16:16" x14ac:dyDescent="0.3">
      <c r="P344" s="96"/>
    </row>
    <row r="345" spans="16:16" x14ac:dyDescent="0.3">
      <c r="P345" s="96"/>
    </row>
    <row r="346" spans="16:16" x14ac:dyDescent="0.3">
      <c r="P346" s="96"/>
    </row>
    <row r="347" spans="16:16" x14ac:dyDescent="0.3">
      <c r="P347" s="96"/>
    </row>
    <row r="348" spans="16:16" x14ac:dyDescent="0.3">
      <c r="P348" s="96"/>
    </row>
    <row r="349" spans="16:16" x14ac:dyDescent="0.3">
      <c r="P349" s="96"/>
    </row>
    <row r="350" spans="16:16" x14ac:dyDescent="0.3">
      <c r="P350" s="96"/>
    </row>
    <row r="351" spans="16:16" x14ac:dyDescent="0.3">
      <c r="P351" s="96"/>
    </row>
    <row r="352" spans="16:16" x14ac:dyDescent="0.3">
      <c r="P352" s="96"/>
    </row>
    <row r="353" spans="16:16" x14ac:dyDescent="0.3">
      <c r="P353" s="96"/>
    </row>
    <row r="354" spans="16:16" x14ac:dyDescent="0.3">
      <c r="P354" s="96"/>
    </row>
    <row r="355" spans="16:16" x14ac:dyDescent="0.3">
      <c r="P355" s="96"/>
    </row>
    <row r="356" spans="16:16" x14ac:dyDescent="0.3">
      <c r="P356" s="96"/>
    </row>
    <row r="357" spans="16:16" x14ac:dyDescent="0.3">
      <c r="P357" s="96"/>
    </row>
    <row r="358" spans="16:16" x14ac:dyDescent="0.3">
      <c r="P358" s="96"/>
    </row>
    <row r="359" spans="16:16" x14ac:dyDescent="0.3">
      <c r="P359" s="96"/>
    </row>
    <row r="360" spans="16:16" x14ac:dyDescent="0.3">
      <c r="P360" s="96"/>
    </row>
    <row r="361" spans="16:16" x14ac:dyDescent="0.3">
      <c r="P361" s="96"/>
    </row>
    <row r="362" spans="16:16" x14ac:dyDescent="0.3">
      <c r="P362" s="96"/>
    </row>
    <row r="363" spans="16:16" x14ac:dyDescent="0.3">
      <c r="P363" s="96"/>
    </row>
    <row r="364" spans="16:16" x14ac:dyDescent="0.3">
      <c r="P364" s="96"/>
    </row>
    <row r="365" spans="16:16" x14ac:dyDescent="0.3">
      <c r="P365" s="96"/>
    </row>
    <row r="366" spans="16:16" x14ac:dyDescent="0.3">
      <c r="P366" s="96"/>
    </row>
    <row r="367" spans="16:16" x14ac:dyDescent="0.3">
      <c r="P367" s="96"/>
    </row>
    <row r="368" spans="16:16" x14ac:dyDescent="0.3">
      <c r="P368" s="96"/>
    </row>
    <row r="369" spans="16:16" x14ac:dyDescent="0.3">
      <c r="P369" s="96"/>
    </row>
    <row r="370" spans="16:16" x14ac:dyDescent="0.3">
      <c r="P370" s="96"/>
    </row>
    <row r="371" spans="16:16" x14ac:dyDescent="0.3">
      <c r="P371" s="96"/>
    </row>
    <row r="372" spans="16:16" x14ac:dyDescent="0.3">
      <c r="P372" s="96"/>
    </row>
    <row r="373" spans="16:16" x14ac:dyDescent="0.3">
      <c r="P373" s="96"/>
    </row>
    <row r="374" spans="16:16" x14ac:dyDescent="0.3">
      <c r="P374" s="96"/>
    </row>
    <row r="375" spans="16:16" x14ac:dyDescent="0.3">
      <c r="P375" s="96"/>
    </row>
    <row r="376" spans="16:16" x14ac:dyDescent="0.3">
      <c r="P376" s="96"/>
    </row>
    <row r="377" spans="16:16" x14ac:dyDescent="0.3">
      <c r="P377" s="96"/>
    </row>
    <row r="378" spans="16:16" x14ac:dyDescent="0.3">
      <c r="P378" s="96"/>
    </row>
    <row r="379" spans="16:16" x14ac:dyDescent="0.3">
      <c r="P379" s="96"/>
    </row>
    <row r="380" spans="16:16" x14ac:dyDescent="0.3">
      <c r="P380" s="96"/>
    </row>
    <row r="381" spans="16:16" x14ac:dyDescent="0.3">
      <c r="P381" s="96"/>
    </row>
    <row r="382" spans="16:16" x14ac:dyDescent="0.3">
      <c r="P382" s="96"/>
    </row>
    <row r="383" spans="16:16" x14ac:dyDescent="0.3">
      <c r="P383" s="96"/>
    </row>
    <row r="384" spans="16:16" x14ac:dyDescent="0.3">
      <c r="P384" s="96"/>
    </row>
    <row r="385" spans="16:16" x14ac:dyDescent="0.3">
      <c r="P385" s="96"/>
    </row>
    <row r="386" spans="16:16" x14ac:dyDescent="0.3">
      <c r="P386" s="96"/>
    </row>
    <row r="387" spans="16:16" x14ac:dyDescent="0.3">
      <c r="P387" s="96"/>
    </row>
    <row r="388" spans="16:16" x14ac:dyDescent="0.3">
      <c r="P388" s="96"/>
    </row>
    <row r="389" spans="16:16" x14ac:dyDescent="0.3">
      <c r="P389" s="96"/>
    </row>
    <row r="390" spans="16:16" x14ac:dyDescent="0.3">
      <c r="P390" s="96"/>
    </row>
    <row r="391" spans="16:16" x14ac:dyDescent="0.3">
      <c r="P391" s="96"/>
    </row>
    <row r="392" spans="16:16" x14ac:dyDescent="0.3">
      <c r="P392" s="96"/>
    </row>
    <row r="393" spans="16:16" x14ac:dyDescent="0.3">
      <c r="P393" s="96"/>
    </row>
    <row r="394" spans="16:16" x14ac:dyDescent="0.3">
      <c r="P394" s="96"/>
    </row>
    <row r="395" spans="16:16" x14ac:dyDescent="0.3">
      <c r="P395" s="96"/>
    </row>
    <row r="396" spans="16:16" x14ac:dyDescent="0.3">
      <c r="P396" s="96"/>
    </row>
    <row r="397" spans="16:16" x14ac:dyDescent="0.3">
      <c r="P397" s="96"/>
    </row>
    <row r="398" spans="16:16" x14ac:dyDescent="0.3">
      <c r="P398" s="96"/>
    </row>
    <row r="399" spans="16:16" x14ac:dyDescent="0.3">
      <c r="P399" s="96"/>
    </row>
    <row r="400" spans="16:16" x14ac:dyDescent="0.3">
      <c r="P400" s="96"/>
    </row>
    <row r="401" spans="16:16" x14ac:dyDescent="0.3">
      <c r="P401" s="96"/>
    </row>
    <row r="402" spans="16:16" x14ac:dyDescent="0.3">
      <c r="P402" s="96"/>
    </row>
    <row r="403" spans="16:16" x14ac:dyDescent="0.3">
      <c r="P403" s="96"/>
    </row>
    <row r="404" spans="16:16" x14ac:dyDescent="0.3">
      <c r="P404" s="96"/>
    </row>
    <row r="405" spans="16:16" x14ac:dyDescent="0.3">
      <c r="P405" s="96"/>
    </row>
    <row r="406" spans="16:16" x14ac:dyDescent="0.3">
      <c r="P406" s="96"/>
    </row>
    <row r="407" spans="16:16" x14ac:dyDescent="0.3">
      <c r="P407" s="96"/>
    </row>
    <row r="408" spans="16:16" x14ac:dyDescent="0.3">
      <c r="P408" s="96"/>
    </row>
    <row r="409" spans="16:16" x14ac:dyDescent="0.3">
      <c r="P409" s="96"/>
    </row>
    <row r="410" spans="16:16" x14ac:dyDescent="0.3">
      <c r="P410" s="96"/>
    </row>
    <row r="411" spans="16:16" x14ac:dyDescent="0.3">
      <c r="P411" s="96"/>
    </row>
    <row r="412" spans="16:16" x14ac:dyDescent="0.3">
      <c r="P412" s="96"/>
    </row>
    <row r="413" spans="16:16" x14ac:dyDescent="0.3">
      <c r="P413" s="96"/>
    </row>
    <row r="414" spans="16:16" x14ac:dyDescent="0.3">
      <c r="P414" s="96"/>
    </row>
    <row r="415" spans="16:16" x14ac:dyDescent="0.3">
      <c r="P415" s="96"/>
    </row>
    <row r="416" spans="16:16" x14ac:dyDescent="0.3">
      <c r="P416" s="96"/>
    </row>
    <row r="417" spans="16:16" x14ac:dyDescent="0.3">
      <c r="P417" s="96"/>
    </row>
    <row r="418" spans="16:16" x14ac:dyDescent="0.3">
      <c r="P418" s="96"/>
    </row>
    <row r="419" spans="16:16" x14ac:dyDescent="0.3">
      <c r="P419" s="96"/>
    </row>
    <row r="420" spans="16:16" x14ac:dyDescent="0.3">
      <c r="P420" s="96"/>
    </row>
    <row r="421" spans="16:16" x14ac:dyDescent="0.3">
      <c r="P421" s="96"/>
    </row>
    <row r="422" spans="16:16" x14ac:dyDescent="0.3">
      <c r="P422" s="96"/>
    </row>
    <row r="423" spans="16:16" x14ac:dyDescent="0.3">
      <c r="P423" s="96"/>
    </row>
    <row r="424" spans="16:16" x14ac:dyDescent="0.3">
      <c r="P424" s="96"/>
    </row>
    <row r="425" spans="16:16" x14ac:dyDescent="0.3">
      <c r="P425" s="96"/>
    </row>
    <row r="426" spans="16:16" x14ac:dyDescent="0.3">
      <c r="P426" s="96"/>
    </row>
    <row r="427" spans="16:16" x14ac:dyDescent="0.3">
      <c r="P427" s="96"/>
    </row>
    <row r="428" spans="16:16" x14ac:dyDescent="0.3">
      <c r="P428" s="96"/>
    </row>
    <row r="429" spans="16:16" x14ac:dyDescent="0.3">
      <c r="P429" s="96"/>
    </row>
    <row r="430" spans="16:16" x14ac:dyDescent="0.3">
      <c r="P430" s="96"/>
    </row>
    <row r="431" spans="16:16" x14ac:dyDescent="0.3">
      <c r="P431" s="96"/>
    </row>
    <row r="432" spans="16:16" x14ac:dyDescent="0.3">
      <c r="P432" s="96"/>
    </row>
    <row r="433" spans="16:16" x14ac:dyDescent="0.3">
      <c r="P433" s="96"/>
    </row>
    <row r="434" spans="16:16" x14ac:dyDescent="0.3">
      <c r="P434" s="96"/>
    </row>
    <row r="435" spans="16:16" x14ac:dyDescent="0.3">
      <c r="P435" s="96"/>
    </row>
    <row r="436" spans="16:16" x14ac:dyDescent="0.3">
      <c r="P436" s="96"/>
    </row>
    <row r="437" spans="16:16" x14ac:dyDescent="0.3">
      <c r="P437" s="96"/>
    </row>
    <row r="438" spans="16:16" x14ac:dyDescent="0.3">
      <c r="P438" s="96"/>
    </row>
    <row r="439" spans="16:16" x14ac:dyDescent="0.3">
      <c r="P439" s="96"/>
    </row>
    <row r="440" spans="16:16" x14ac:dyDescent="0.3">
      <c r="P440" s="96"/>
    </row>
    <row r="441" spans="16:16" x14ac:dyDescent="0.3">
      <c r="P441" s="96"/>
    </row>
    <row r="442" spans="16:16" x14ac:dyDescent="0.3">
      <c r="P442" s="96"/>
    </row>
    <row r="443" spans="16:16" x14ac:dyDescent="0.3">
      <c r="P443" s="96"/>
    </row>
    <row r="444" spans="16:16" x14ac:dyDescent="0.3">
      <c r="P444" s="96"/>
    </row>
    <row r="445" spans="16:16" x14ac:dyDescent="0.3">
      <c r="P445" s="96"/>
    </row>
    <row r="446" spans="16:16" x14ac:dyDescent="0.3">
      <c r="P446" s="96"/>
    </row>
    <row r="447" spans="16:16" x14ac:dyDescent="0.3">
      <c r="P447" s="96"/>
    </row>
    <row r="448" spans="16:16" x14ac:dyDescent="0.3">
      <c r="P448" s="96"/>
    </row>
    <row r="449" spans="16:16" x14ac:dyDescent="0.3">
      <c r="P449" s="96"/>
    </row>
    <row r="450" spans="16:16" x14ac:dyDescent="0.3">
      <c r="P450" s="96"/>
    </row>
    <row r="451" spans="16:16" x14ac:dyDescent="0.3">
      <c r="P451" s="96"/>
    </row>
    <row r="452" spans="16:16" x14ac:dyDescent="0.3">
      <c r="P452" s="96"/>
    </row>
    <row r="453" spans="16:16" x14ac:dyDescent="0.3">
      <c r="P453" s="96"/>
    </row>
    <row r="454" spans="16:16" x14ac:dyDescent="0.3">
      <c r="P454" s="96"/>
    </row>
    <row r="455" spans="16:16" x14ac:dyDescent="0.3">
      <c r="P455" s="96"/>
    </row>
    <row r="456" spans="16:16" x14ac:dyDescent="0.3">
      <c r="P456" s="96"/>
    </row>
    <row r="457" spans="16:16" x14ac:dyDescent="0.3">
      <c r="P457" s="96"/>
    </row>
    <row r="458" spans="16:16" x14ac:dyDescent="0.3">
      <c r="P458" s="96"/>
    </row>
    <row r="459" spans="16:16" x14ac:dyDescent="0.3">
      <c r="P459" s="96"/>
    </row>
    <row r="460" spans="16:16" x14ac:dyDescent="0.3">
      <c r="P460" s="96"/>
    </row>
    <row r="461" spans="16:16" x14ac:dyDescent="0.3">
      <c r="P461" s="96"/>
    </row>
    <row r="462" spans="16:16" x14ac:dyDescent="0.3">
      <c r="P462" s="96"/>
    </row>
    <row r="463" spans="16:16" x14ac:dyDescent="0.3">
      <c r="P463" s="96"/>
    </row>
    <row r="464" spans="16:16" x14ac:dyDescent="0.3">
      <c r="P464" s="96"/>
    </row>
    <row r="465" spans="16:16" x14ac:dyDescent="0.3">
      <c r="P465" s="96"/>
    </row>
    <row r="466" spans="16:16" x14ac:dyDescent="0.3">
      <c r="P466" s="96"/>
    </row>
    <row r="467" spans="16:16" x14ac:dyDescent="0.3">
      <c r="P467" s="96"/>
    </row>
    <row r="468" spans="16:16" x14ac:dyDescent="0.3">
      <c r="P468" s="96"/>
    </row>
    <row r="469" spans="16:16" x14ac:dyDescent="0.3">
      <c r="P469" s="96"/>
    </row>
    <row r="470" spans="16:16" x14ac:dyDescent="0.3">
      <c r="P470" s="96"/>
    </row>
    <row r="471" spans="16:16" x14ac:dyDescent="0.3">
      <c r="P471" s="96"/>
    </row>
    <row r="472" spans="16:16" x14ac:dyDescent="0.3">
      <c r="P472" s="96"/>
    </row>
    <row r="473" spans="16:16" x14ac:dyDescent="0.3">
      <c r="P473" s="96"/>
    </row>
    <row r="474" spans="16:16" x14ac:dyDescent="0.3">
      <c r="P474" s="96"/>
    </row>
    <row r="475" spans="16:16" x14ac:dyDescent="0.3">
      <c r="P475" s="96"/>
    </row>
    <row r="476" spans="16:16" x14ac:dyDescent="0.3">
      <c r="P476" s="96"/>
    </row>
    <row r="477" spans="16:16" x14ac:dyDescent="0.3">
      <c r="P477" s="96"/>
    </row>
    <row r="478" spans="16:16" x14ac:dyDescent="0.3">
      <c r="P478" s="96"/>
    </row>
    <row r="479" spans="16:16" x14ac:dyDescent="0.3">
      <c r="P479" s="96"/>
    </row>
    <row r="480" spans="16:16" x14ac:dyDescent="0.3">
      <c r="P480" s="96"/>
    </row>
    <row r="481" spans="16:16" x14ac:dyDescent="0.3">
      <c r="P481" s="96"/>
    </row>
    <row r="482" spans="16:16" x14ac:dyDescent="0.3">
      <c r="P482" s="96"/>
    </row>
    <row r="483" spans="16:16" x14ac:dyDescent="0.3">
      <c r="P483" s="96"/>
    </row>
    <row r="484" spans="16:16" x14ac:dyDescent="0.3">
      <c r="P484" s="96"/>
    </row>
    <row r="485" spans="16:16" x14ac:dyDescent="0.3">
      <c r="P485" s="96"/>
    </row>
    <row r="486" spans="16:16" x14ac:dyDescent="0.3">
      <c r="P486" s="96"/>
    </row>
    <row r="487" spans="16:16" x14ac:dyDescent="0.3">
      <c r="P487" s="96"/>
    </row>
    <row r="488" spans="16:16" x14ac:dyDescent="0.3">
      <c r="P488" s="96"/>
    </row>
    <row r="489" spans="16:16" x14ac:dyDescent="0.3">
      <c r="P489" s="96"/>
    </row>
    <row r="490" spans="16:16" x14ac:dyDescent="0.3">
      <c r="P490" s="96"/>
    </row>
    <row r="491" spans="16:16" x14ac:dyDescent="0.3">
      <c r="P491" s="96"/>
    </row>
    <row r="492" spans="16:16" x14ac:dyDescent="0.3">
      <c r="P492" s="96"/>
    </row>
    <row r="493" spans="16:16" x14ac:dyDescent="0.3">
      <c r="P493" s="96"/>
    </row>
    <row r="494" spans="16:16" x14ac:dyDescent="0.3">
      <c r="P494" s="96"/>
    </row>
    <row r="495" spans="16:16" x14ac:dyDescent="0.3">
      <c r="P495" s="96"/>
    </row>
    <row r="496" spans="16:16" x14ac:dyDescent="0.3">
      <c r="P496" s="96"/>
    </row>
    <row r="497" spans="16:16" x14ac:dyDescent="0.3">
      <c r="P497" s="96"/>
    </row>
    <row r="498" spans="16:16" x14ac:dyDescent="0.3">
      <c r="P498" s="96"/>
    </row>
    <row r="499" spans="16:16" x14ac:dyDescent="0.3">
      <c r="P499" s="96"/>
    </row>
    <row r="500" spans="16:16" x14ac:dyDescent="0.3">
      <c r="P500" s="96"/>
    </row>
    <row r="501" spans="16:16" x14ac:dyDescent="0.3">
      <c r="P501" s="96"/>
    </row>
    <row r="502" spans="16:16" x14ac:dyDescent="0.3">
      <c r="P502" s="96"/>
    </row>
    <row r="503" spans="16:16" x14ac:dyDescent="0.3">
      <c r="P503" s="96"/>
    </row>
    <row r="504" spans="16:16" x14ac:dyDescent="0.3">
      <c r="P504" s="96"/>
    </row>
    <row r="505" spans="16:16" x14ac:dyDescent="0.3">
      <c r="P505" s="96"/>
    </row>
    <row r="506" spans="16:16" x14ac:dyDescent="0.3">
      <c r="P506" s="96"/>
    </row>
    <row r="507" spans="16:16" x14ac:dyDescent="0.3">
      <c r="P507" s="96"/>
    </row>
    <row r="508" spans="16:16" x14ac:dyDescent="0.3">
      <c r="P508" s="96"/>
    </row>
    <row r="509" spans="16:16" x14ac:dyDescent="0.3">
      <c r="P509" s="96"/>
    </row>
    <row r="510" spans="16:16" x14ac:dyDescent="0.3">
      <c r="P510" s="96"/>
    </row>
    <row r="511" spans="16:16" x14ac:dyDescent="0.3">
      <c r="P511" s="96"/>
    </row>
    <row r="512" spans="16:16" x14ac:dyDescent="0.3">
      <c r="P512" s="96"/>
    </row>
    <row r="513" spans="16:16" x14ac:dyDescent="0.3">
      <c r="P513" s="96"/>
    </row>
    <row r="514" spans="16:16" x14ac:dyDescent="0.3">
      <c r="P514" s="96"/>
    </row>
    <row r="515" spans="16:16" x14ac:dyDescent="0.3">
      <c r="P515" s="96"/>
    </row>
    <row r="516" spans="16:16" x14ac:dyDescent="0.3">
      <c r="P516" s="96"/>
    </row>
    <row r="517" spans="16:16" x14ac:dyDescent="0.3">
      <c r="P517" s="96"/>
    </row>
    <row r="518" spans="16:16" x14ac:dyDescent="0.3">
      <c r="P518" s="96"/>
    </row>
    <row r="519" spans="16:16" x14ac:dyDescent="0.3">
      <c r="P519" s="96"/>
    </row>
    <row r="520" spans="16:16" x14ac:dyDescent="0.3">
      <c r="P520" s="96"/>
    </row>
    <row r="521" spans="16:16" x14ac:dyDescent="0.3">
      <c r="P521" s="96"/>
    </row>
    <row r="522" spans="16:16" x14ac:dyDescent="0.3">
      <c r="P522" s="96"/>
    </row>
    <row r="523" spans="16:16" x14ac:dyDescent="0.3">
      <c r="P523" s="96"/>
    </row>
    <row r="524" spans="16:16" x14ac:dyDescent="0.3">
      <c r="P524" s="96"/>
    </row>
    <row r="525" spans="16:16" x14ac:dyDescent="0.3">
      <c r="P525" s="96"/>
    </row>
    <row r="526" spans="16:16" x14ac:dyDescent="0.3">
      <c r="P526" s="96"/>
    </row>
    <row r="527" spans="16:16" x14ac:dyDescent="0.3">
      <c r="P527" s="96"/>
    </row>
    <row r="528" spans="16:16" x14ac:dyDescent="0.3">
      <c r="P528" s="96"/>
    </row>
    <row r="529" spans="16:16" x14ac:dyDescent="0.3">
      <c r="P529" s="96"/>
    </row>
    <row r="530" spans="16:16" x14ac:dyDescent="0.3">
      <c r="P530" s="96"/>
    </row>
    <row r="531" spans="16:16" x14ac:dyDescent="0.3">
      <c r="P531" s="96"/>
    </row>
    <row r="532" spans="16:16" x14ac:dyDescent="0.3">
      <c r="P532" s="96"/>
    </row>
    <row r="533" spans="16:16" x14ac:dyDescent="0.3">
      <c r="P533" s="96"/>
    </row>
    <row r="534" spans="16:16" x14ac:dyDescent="0.3">
      <c r="P534" s="96"/>
    </row>
    <row r="535" spans="16:16" x14ac:dyDescent="0.3">
      <c r="P535" s="96"/>
    </row>
    <row r="536" spans="16:16" x14ac:dyDescent="0.3">
      <c r="P536" s="96"/>
    </row>
    <row r="537" spans="16:16" x14ac:dyDescent="0.3">
      <c r="P537" s="96"/>
    </row>
    <row r="538" spans="16:16" x14ac:dyDescent="0.3">
      <c r="P538" s="96"/>
    </row>
    <row r="539" spans="16:16" x14ac:dyDescent="0.3">
      <c r="P539" s="96"/>
    </row>
    <row r="540" spans="16:16" x14ac:dyDescent="0.3">
      <c r="P540" s="96"/>
    </row>
    <row r="541" spans="16:16" x14ac:dyDescent="0.3">
      <c r="P541" s="96"/>
    </row>
    <row r="542" spans="16:16" x14ac:dyDescent="0.3">
      <c r="P542" s="96"/>
    </row>
    <row r="543" spans="16:16" x14ac:dyDescent="0.3">
      <c r="P543" s="96"/>
    </row>
    <row r="544" spans="16:16" x14ac:dyDescent="0.3">
      <c r="P544" s="96"/>
    </row>
    <row r="545" spans="16:16" x14ac:dyDescent="0.3">
      <c r="P545" s="96"/>
    </row>
    <row r="546" spans="16:16" x14ac:dyDescent="0.3">
      <c r="P546" s="96"/>
    </row>
    <row r="547" spans="16:16" x14ac:dyDescent="0.3">
      <c r="P547" s="96"/>
    </row>
    <row r="548" spans="16:16" x14ac:dyDescent="0.3">
      <c r="P548" s="96"/>
    </row>
    <row r="549" spans="16:16" x14ac:dyDescent="0.3">
      <c r="P549" s="96"/>
    </row>
    <row r="550" spans="16:16" x14ac:dyDescent="0.3">
      <c r="P550" s="96"/>
    </row>
    <row r="551" spans="16:16" x14ac:dyDescent="0.3">
      <c r="P551" s="96"/>
    </row>
    <row r="552" spans="16:16" x14ac:dyDescent="0.3">
      <c r="P552" s="96"/>
    </row>
    <row r="553" spans="16:16" x14ac:dyDescent="0.3">
      <c r="P553" s="96"/>
    </row>
    <row r="554" spans="16:16" x14ac:dyDescent="0.3">
      <c r="P554" s="96"/>
    </row>
    <row r="555" spans="16:16" x14ac:dyDescent="0.3">
      <c r="P555" s="96"/>
    </row>
    <row r="556" spans="16:16" x14ac:dyDescent="0.3">
      <c r="P556" s="96"/>
    </row>
    <row r="557" spans="16:16" x14ac:dyDescent="0.3">
      <c r="P557" s="96"/>
    </row>
    <row r="558" spans="16:16" x14ac:dyDescent="0.3">
      <c r="P558" s="96"/>
    </row>
    <row r="559" spans="16:16" x14ac:dyDescent="0.3">
      <c r="P559" s="96"/>
    </row>
    <row r="560" spans="16:16" x14ac:dyDescent="0.3">
      <c r="P560" s="96"/>
    </row>
    <row r="561" spans="16:16" x14ac:dyDescent="0.3">
      <c r="P561" s="96"/>
    </row>
    <row r="562" spans="16:16" x14ac:dyDescent="0.3">
      <c r="P562" s="96"/>
    </row>
    <row r="563" spans="16:16" x14ac:dyDescent="0.3">
      <c r="P563" s="96"/>
    </row>
    <row r="564" spans="16:16" x14ac:dyDescent="0.3">
      <c r="P564" s="96"/>
    </row>
    <row r="565" spans="16:16" x14ac:dyDescent="0.3">
      <c r="P565" s="96"/>
    </row>
    <row r="566" spans="16:16" x14ac:dyDescent="0.3">
      <c r="P566" s="96"/>
    </row>
    <row r="567" spans="16:16" x14ac:dyDescent="0.3">
      <c r="P567" s="96"/>
    </row>
    <row r="568" spans="16:16" x14ac:dyDescent="0.3">
      <c r="P568" s="96"/>
    </row>
    <row r="569" spans="16:16" x14ac:dyDescent="0.3">
      <c r="P569" s="96"/>
    </row>
    <row r="570" spans="16:16" x14ac:dyDescent="0.3">
      <c r="P570" s="96"/>
    </row>
    <row r="571" spans="16:16" x14ac:dyDescent="0.3">
      <c r="P571" s="96"/>
    </row>
    <row r="572" spans="16:16" x14ac:dyDescent="0.3">
      <c r="P572" s="96"/>
    </row>
    <row r="573" spans="16:16" x14ac:dyDescent="0.3">
      <c r="P573" s="96"/>
    </row>
    <row r="574" spans="16:16" x14ac:dyDescent="0.3">
      <c r="P574" s="96"/>
    </row>
    <row r="575" spans="16:16" x14ac:dyDescent="0.3">
      <c r="P575" s="96"/>
    </row>
    <row r="576" spans="16:16" x14ac:dyDescent="0.3">
      <c r="P576" s="96"/>
    </row>
    <row r="577" spans="16:16" x14ac:dyDescent="0.3">
      <c r="P577" s="96"/>
    </row>
    <row r="578" spans="16:16" x14ac:dyDescent="0.3">
      <c r="P578" s="96"/>
    </row>
    <row r="579" spans="16:16" x14ac:dyDescent="0.3">
      <c r="P579" s="96"/>
    </row>
    <row r="580" spans="16:16" x14ac:dyDescent="0.3">
      <c r="P580" s="96"/>
    </row>
    <row r="581" spans="16:16" x14ac:dyDescent="0.3">
      <c r="P581" s="96"/>
    </row>
    <row r="582" spans="16:16" x14ac:dyDescent="0.3">
      <c r="P582" s="96"/>
    </row>
    <row r="583" spans="16:16" x14ac:dyDescent="0.3">
      <c r="P583" s="96"/>
    </row>
    <row r="584" spans="16:16" x14ac:dyDescent="0.3">
      <c r="P584" s="96"/>
    </row>
    <row r="585" spans="16:16" x14ac:dyDescent="0.3">
      <c r="P585" s="96"/>
    </row>
    <row r="586" spans="16:16" x14ac:dyDescent="0.3">
      <c r="P586" s="96"/>
    </row>
    <row r="587" spans="16:16" x14ac:dyDescent="0.3">
      <c r="P587" s="96"/>
    </row>
    <row r="588" spans="16:16" x14ac:dyDescent="0.3">
      <c r="P588" s="96"/>
    </row>
    <row r="589" spans="16:16" x14ac:dyDescent="0.3">
      <c r="P589" s="96"/>
    </row>
    <row r="590" spans="16:16" x14ac:dyDescent="0.3">
      <c r="P590" s="96"/>
    </row>
    <row r="591" spans="16:16" x14ac:dyDescent="0.3">
      <c r="P591" s="96"/>
    </row>
    <row r="592" spans="16:16" x14ac:dyDescent="0.3">
      <c r="P592" s="96"/>
    </row>
    <row r="593" spans="16:16" x14ac:dyDescent="0.3">
      <c r="P593" s="96"/>
    </row>
    <row r="594" spans="16:16" x14ac:dyDescent="0.3">
      <c r="P594" s="96"/>
    </row>
    <row r="595" spans="16:16" x14ac:dyDescent="0.3">
      <c r="P595" s="96"/>
    </row>
    <row r="596" spans="16:16" x14ac:dyDescent="0.3">
      <c r="P596" s="96"/>
    </row>
    <row r="597" spans="16:16" x14ac:dyDescent="0.3">
      <c r="P597" s="96"/>
    </row>
    <row r="598" spans="16:16" x14ac:dyDescent="0.3">
      <c r="P598" s="96"/>
    </row>
    <row r="599" spans="16:16" x14ac:dyDescent="0.3">
      <c r="P599" s="96"/>
    </row>
    <row r="600" spans="16:16" x14ac:dyDescent="0.3">
      <c r="P600" s="96"/>
    </row>
    <row r="601" spans="16:16" x14ac:dyDescent="0.3">
      <c r="P601" s="96"/>
    </row>
    <row r="602" spans="16:16" x14ac:dyDescent="0.3">
      <c r="P602" s="96"/>
    </row>
    <row r="603" spans="16:16" x14ac:dyDescent="0.3">
      <c r="P603" s="96"/>
    </row>
    <row r="604" spans="16:16" x14ac:dyDescent="0.3">
      <c r="P604" s="96"/>
    </row>
    <row r="605" spans="16:16" x14ac:dyDescent="0.3">
      <c r="P605" s="96"/>
    </row>
    <row r="606" spans="16:16" x14ac:dyDescent="0.3">
      <c r="P606" s="96"/>
    </row>
    <row r="607" spans="16:16" x14ac:dyDescent="0.3">
      <c r="P607" s="96"/>
    </row>
    <row r="608" spans="16:16" x14ac:dyDescent="0.3">
      <c r="P608" s="96"/>
    </row>
    <row r="609" spans="16:16" x14ac:dyDescent="0.3">
      <c r="P609" s="96"/>
    </row>
    <row r="610" spans="16:16" x14ac:dyDescent="0.3">
      <c r="P610" s="96"/>
    </row>
    <row r="611" spans="16:16" x14ac:dyDescent="0.3">
      <c r="P611" s="96"/>
    </row>
    <row r="612" spans="16:16" x14ac:dyDescent="0.3">
      <c r="P612" s="96"/>
    </row>
    <row r="613" spans="16:16" x14ac:dyDescent="0.3">
      <c r="P613" s="96"/>
    </row>
    <row r="614" spans="16:16" x14ac:dyDescent="0.3">
      <c r="P614" s="96"/>
    </row>
    <row r="615" spans="16:16" x14ac:dyDescent="0.3">
      <c r="P615" s="96"/>
    </row>
    <row r="616" spans="16:16" x14ac:dyDescent="0.3">
      <c r="P616" s="96"/>
    </row>
    <row r="617" spans="16:16" x14ac:dyDescent="0.3">
      <c r="P617" s="96"/>
    </row>
    <row r="618" spans="16:16" x14ac:dyDescent="0.3">
      <c r="P618" s="96"/>
    </row>
    <row r="619" spans="16:16" x14ac:dyDescent="0.3">
      <c r="P619" s="96"/>
    </row>
    <row r="620" spans="16:16" x14ac:dyDescent="0.3">
      <c r="P620" s="96"/>
    </row>
    <row r="621" spans="16:16" x14ac:dyDescent="0.3">
      <c r="P621" s="96"/>
    </row>
    <row r="622" spans="16:16" x14ac:dyDescent="0.3">
      <c r="P622" s="96"/>
    </row>
    <row r="623" spans="16:16" x14ac:dyDescent="0.3">
      <c r="P623" s="96"/>
    </row>
    <row r="624" spans="16:16" x14ac:dyDescent="0.3">
      <c r="P624" s="96"/>
    </row>
    <row r="625" spans="16:16" x14ac:dyDescent="0.3">
      <c r="P625" s="96"/>
    </row>
    <row r="626" spans="16:16" x14ac:dyDescent="0.3">
      <c r="P626" s="96"/>
    </row>
    <row r="627" spans="16:16" x14ac:dyDescent="0.3">
      <c r="P627" s="96"/>
    </row>
    <row r="628" spans="16:16" x14ac:dyDescent="0.3">
      <c r="P628" s="96"/>
    </row>
    <row r="629" spans="16:16" x14ac:dyDescent="0.3">
      <c r="P629" s="96"/>
    </row>
    <row r="630" spans="16:16" x14ac:dyDescent="0.3">
      <c r="P630" s="96"/>
    </row>
    <row r="631" spans="16:16" x14ac:dyDescent="0.3">
      <c r="P631" s="96"/>
    </row>
    <row r="632" spans="16:16" x14ac:dyDescent="0.3">
      <c r="P632" s="96"/>
    </row>
    <row r="633" spans="16:16" x14ac:dyDescent="0.3">
      <c r="P633" s="96"/>
    </row>
    <row r="634" spans="16:16" x14ac:dyDescent="0.3">
      <c r="P634" s="96"/>
    </row>
    <row r="635" spans="16:16" x14ac:dyDescent="0.3">
      <c r="P635" s="96"/>
    </row>
    <row r="636" spans="16:16" x14ac:dyDescent="0.3">
      <c r="P636" s="96"/>
    </row>
    <row r="637" spans="16:16" x14ac:dyDescent="0.3">
      <c r="P637" s="96"/>
    </row>
    <row r="638" spans="16:16" x14ac:dyDescent="0.3">
      <c r="P638" s="96"/>
    </row>
    <row r="639" spans="16:16" x14ac:dyDescent="0.3">
      <c r="P639" s="96"/>
    </row>
    <row r="640" spans="16:16" x14ac:dyDescent="0.3">
      <c r="P640" s="96"/>
    </row>
    <row r="641" spans="16:16" x14ac:dyDescent="0.3">
      <c r="P641" s="96"/>
    </row>
    <row r="642" spans="16:16" x14ac:dyDescent="0.3">
      <c r="P642" s="96"/>
    </row>
    <row r="643" spans="16:16" x14ac:dyDescent="0.3">
      <c r="P643" s="96"/>
    </row>
    <row r="644" spans="16:16" x14ac:dyDescent="0.3">
      <c r="P644" s="96"/>
    </row>
    <row r="645" spans="16:16" x14ac:dyDescent="0.3">
      <c r="P645" s="96"/>
    </row>
    <row r="646" spans="16:16" x14ac:dyDescent="0.3">
      <c r="P646" s="96"/>
    </row>
    <row r="647" spans="16:16" x14ac:dyDescent="0.3">
      <c r="P647" s="96"/>
    </row>
    <row r="648" spans="16:16" x14ac:dyDescent="0.3">
      <c r="P648" s="96"/>
    </row>
    <row r="649" spans="16:16" x14ac:dyDescent="0.3">
      <c r="P649" s="96"/>
    </row>
    <row r="650" spans="16:16" x14ac:dyDescent="0.3">
      <c r="P650" s="96"/>
    </row>
    <row r="651" spans="16:16" x14ac:dyDescent="0.3">
      <c r="P651" s="96"/>
    </row>
    <row r="652" spans="16:16" x14ac:dyDescent="0.3">
      <c r="P652" s="96"/>
    </row>
    <row r="653" spans="16:16" x14ac:dyDescent="0.3">
      <c r="P653" s="96"/>
    </row>
    <row r="654" spans="16:16" x14ac:dyDescent="0.3">
      <c r="P654" s="96"/>
    </row>
    <row r="655" spans="16:16" x14ac:dyDescent="0.3">
      <c r="P655" s="96"/>
    </row>
    <row r="656" spans="16:16" x14ac:dyDescent="0.3">
      <c r="P656" s="96"/>
    </row>
    <row r="657" spans="16:16" x14ac:dyDescent="0.3">
      <c r="P657" s="96"/>
    </row>
    <row r="658" spans="16:16" x14ac:dyDescent="0.3">
      <c r="P658" s="96"/>
    </row>
    <row r="659" spans="16:16" x14ac:dyDescent="0.3">
      <c r="P659" s="96"/>
    </row>
    <row r="660" spans="16:16" x14ac:dyDescent="0.3">
      <c r="P660" s="96"/>
    </row>
    <row r="661" spans="16:16" x14ac:dyDescent="0.3">
      <c r="P661" s="96"/>
    </row>
    <row r="662" spans="16:16" x14ac:dyDescent="0.3">
      <c r="P662" s="96"/>
    </row>
    <row r="663" spans="16:16" x14ac:dyDescent="0.3">
      <c r="P663" s="96"/>
    </row>
    <row r="664" spans="16:16" x14ac:dyDescent="0.3">
      <c r="P664" s="96"/>
    </row>
    <row r="665" spans="16:16" x14ac:dyDescent="0.3">
      <c r="P665" s="96"/>
    </row>
    <row r="666" spans="16:16" x14ac:dyDescent="0.3">
      <c r="P666" s="96"/>
    </row>
    <row r="667" spans="16:16" x14ac:dyDescent="0.3">
      <c r="P667" s="96"/>
    </row>
    <row r="668" spans="16:16" x14ac:dyDescent="0.3">
      <c r="P668" s="96"/>
    </row>
    <row r="669" spans="16:16" x14ac:dyDescent="0.3">
      <c r="P669" s="96"/>
    </row>
    <row r="670" spans="16:16" x14ac:dyDescent="0.3">
      <c r="P670" s="96"/>
    </row>
    <row r="671" spans="16:16" x14ac:dyDescent="0.3">
      <c r="P671" s="96"/>
    </row>
    <row r="672" spans="16:16" x14ac:dyDescent="0.3">
      <c r="P672" s="96"/>
    </row>
    <row r="673" spans="16:16" x14ac:dyDescent="0.3">
      <c r="P673" s="96"/>
    </row>
    <row r="674" spans="16:16" x14ac:dyDescent="0.3">
      <c r="P674" s="96"/>
    </row>
    <row r="675" spans="16:16" x14ac:dyDescent="0.3">
      <c r="P675" s="96"/>
    </row>
    <row r="676" spans="16:16" x14ac:dyDescent="0.3">
      <c r="P676" s="96"/>
    </row>
    <row r="677" spans="16:16" x14ac:dyDescent="0.3">
      <c r="P677" s="96"/>
    </row>
    <row r="678" spans="16:16" x14ac:dyDescent="0.3">
      <c r="P678" s="96"/>
    </row>
    <row r="679" spans="16:16" x14ac:dyDescent="0.3">
      <c r="P679" s="96"/>
    </row>
    <row r="680" spans="16:16" x14ac:dyDescent="0.3">
      <c r="P680" s="96"/>
    </row>
    <row r="681" spans="16:16" x14ac:dyDescent="0.3">
      <c r="P681" s="96"/>
    </row>
    <row r="682" spans="16:16" x14ac:dyDescent="0.3">
      <c r="P682" s="96"/>
    </row>
    <row r="683" spans="16:16" x14ac:dyDescent="0.3">
      <c r="P683" s="96"/>
    </row>
    <row r="684" spans="16:16" x14ac:dyDescent="0.3">
      <c r="P684" s="96"/>
    </row>
    <row r="685" spans="16:16" x14ac:dyDescent="0.3">
      <c r="P685" s="96"/>
    </row>
    <row r="686" spans="16:16" x14ac:dyDescent="0.3">
      <c r="P686" s="96"/>
    </row>
    <row r="687" spans="16:16" x14ac:dyDescent="0.3">
      <c r="P687" s="96"/>
    </row>
    <row r="688" spans="16:16" x14ac:dyDescent="0.3">
      <c r="P688" s="96"/>
    </row>
    <row r="689" spans="16:16" x14ac:dyDescent="0.3">
      <c r="P689" s="96"/>
    </row>
    <row r="690" spans="16:16" x14ac:dyDescent="0.3">
      <c r="P690" s="96"/>
    </row>
    <row r="691" spans="16:16" x14ac:dyDescent="0.3">
      <c r="P691" s="96"/>
    </row>
    <row r="692" spans="16:16" x14ac:dyDescent="0.3">
      <c r="P692" s="96"/>
    </row>
    <row r="693" spans="16:16" x14ac:dyDescent="0.3">
      <c r="P693" s="96"/>
    </row>
    <row r="694" spans="16:16" x14ac:dyDescent="0.3">
      <c r="P694" s="96"/>
    </row>
    <row r="695" spans="16:16" x14ac:dyDescent="0.3">
      <c r="P695" s="96"/>
    </row>
    <row r="696" spans="16:16" x14ac:dyDescent="0.3">
      <c r="P696" s="96"/>
    </row>
    <row r="697" spans="16:16" x14ac:dyDescent="0.3">
      <c r="P697" s="96"/>
    </row>
    <row r="698" spans="16:16" x14ac:dyDescent="0.3">
      <c r="P698" s="96"/>
    </row>
    <row r="699" spans="16:16" x14ac:dyDescent="0.3">
      <c r="P699" s="96"/>
    </row>
    <row r="700" spans="16:16" x14ac:dyDescent="0.3">
      <c r="P700" s="96"/>
    </row>
    <row r="701" spans="16:16" x14ac:dyDescent="0.3">
      <c r="P701" s="96"/>
    </row>
    <row r="702" spans="16:16" x14ac:dyDescent="0.3">
      <c r="P702" s="96"/>
    </row>
    <row r="703" spans="16:16" x14ac:dyDescent="0.3">
      <c r="P703" s="96"/>
    </row>
    <row r="704" spans="16:16" x14ac:dyDescent="0.3">
      <c r="P704" s="96"/>
    </row>
    <row r="705" spans="16:16" x14ac:dyDescent="0.3">
      <c r="P705" s="96"/>
    </row>
    <row r="706" spans="16:16" x14ac:dyDescent="0.3">
      <c r="P706" s="96"/>
    </row>
    <row r="707" spans="16:16" x14ac:dyDescent="0.3">
      <c r="P707" s="96"/>
    </row>
    <row r="708" spans="16:16" x14ac:dyDescent="0.3">
      <c r="P708" s="96"/>
    </row>
    <row r="709" spans="16:16" x14ac:dyDescent="0.3">
      <c r="P709" s="96"/>
    </row>
    <row r="710" spans="16:16" x14ac:dyDescent="0.3">
      <c r="P710" s="96"/>
    </row>
    <row r="711" spans="16:16" x14ac:dyDescent="0.3">
      <c r="P711" s="96"/>
    </row>
    <row r="712" spans="16:16" x14ac:dyDescent="0.3">
      <c r="P712" s="96"/>
    </row>
    <row r="713" spans="16:16" x14ac:dyDescent="0.3">
      <c r="P713" s="96"/>
    </row>
    <row r="714" spans="16:16" x14ac:dyDescent="0.3">
      <c r="P714" s="96"/>
    </row>
    <row r="715" spans="16:16" x14ac:dyDescent="0.3">
      <c r="P715" s="96"/>
    </row>
    <row r="716" spans="16:16" x14ac:dyDescent="0.3">
      <c r="P716" s="96"/>
    </row>
    <row r="717" spans="16:16" x14ac:dyDescent="0.3">
      <c r="P717" s="96"/>
    </row>
    <row r="718" spans="16:16" x14ac:dyDescent="0.3">
      <c r="P718" s="96"/>
    </row>
    <row r="719" spans="16:16" x14ac:dyDescent="0.3">
      <c r="P719" s="96"/>
    </row>
    <row r="720" spans="16:16" x14ac:dyDescent="0.3">
      <c r="P720" s="96"/>
    </row>
    <row r="721" spans="16:16" x14ac:dyDescent="0.3">
      <c r="P721" s="96"/>
    </row>
    <row r="722" spans="16:16" x14ac:dyDescent="0.3">
      <c r="P722" s="96"/>
    </row>
    <row r="723" spans="16:16" x14ac:dyDescent="0.3">
      <c r="P723" s="96"/>
    </row>
    <row r="724" spans="16:16" x14ac:dyDescent="0.3">
      <c r="P724" s="96"/>
    </row>
    <row r="725" spans="16:16" x14ac:dyDescent="0.3">
      <c r="P725" s="96"/>
    </row>
    <row r="726" spans="16:16" x14ac:dyDescent="0.3">
      <c r="P726" s="96"/>
    </row>
    <row r="727" spans="16:16" x14ac:dyDescent="0.3">
      <c r="P727" s="96"/>
    </row>
    <row r="728" spans="16:16" x14ac:dyDescent="0.3">
      <c r="P728" s="96"/>
    </row>
    <row r="729" spans="16:16" x14ac:dyDescent="0.3">
      <c r="P729" s="96"/>
    </row>
    <row r="730" spans="16:16" x14ac:dyDescent="0.3">
      <c r="P730" s="96"/>
    </row>
    <row r="731" spans="16:16" x14ac:dyDescent="0.3">
      <c r="P731" s="96"/>
    </row>
    <row r="732" spans="16:16" x14ac:dyDescent="0.3">
      <c r="P732" s="96"/>
    </row>
    <row r="733" spans="16:16" x14ac:dyDescent="0.3">
      <c r="P733" s="96"/>
    </row>
    <row r="734" spans="16:16" x14ac:dyDescent="0.3">
      <c r="P734" s="96"/>
    </row>
    <row r="735" spans="16:16" x14ac:dyDescent="0.3">
      <c r="P735" s="96"/>
    </row>
    <row r="736" spans="16:16" x14ac:dyDescent="0.3">
      <c r="P736" s="96"/>
    </row>
    <row r="737" spans="16:16" x14ac:dyDescent="0.3">
      <c r="P737" s="96"/>
    </row>
    <row r="738" spans="16:16" x14ac:dyDescent="0.3">
      <c r="P738" s="96"/>
    </row>
    <row r="739" spans="16:16" x14ac:dyDescent="0.3">
      <c r="P739" s="96"/>
    </row>
    <row r="740" spans="16:16" x14ac:dyDescent="0.3">
      <c r="P740" s="96"/>
    </row>
    <row r="741" spans="16:16" x14ac:dyDescent="0.3">
      <c r="P741" s="96"/>
    </row>
    <row r="742" spans="16:16" x14ac:dyDescent="0.3">
      <c r="P742" s="96"/>
    </row>
    <row r="743" spans="16:16" x14ac:dyDescent="0.3">
      <c r="P743" s="96"/>
    </row>
    <row r="744" spans="16:16" x14ac:dyDescent="0.3">
      <c r="P744" s="96"/>
    </row>
    <row r="745" spans="16:16" x14ac:dyDescent="0.3">
      <c r="P745" s="96"/>
    </row>
    <row r="746" spans="16:16" x14ac:dyDescent="0.3">
      <c r="P746" s="96"/>
    </row>
    <row r="747" spans="16:16" x14ac:dyDescent="0.3">
      <c r="P747" s="96"/>
    </row>
    <row r="748" spans="16:16" x14ac:dyDescent="0.3">
      <c r="P748" s="96"/>
    </row>
    <row r="749" spans="16:16" x14ac:dyDescent="0.3">
      <c r="P749" s="96"/>
    </row>
    <row r="750" spans="16:16" x14ac:dyDescent="0.3">
      <c r="P750" s="96"/>
    </row>
    <row r="751" spans="16:16" x14ac:dyDescent="0.3">
      <c r="P751" s="96"/>
    </row>
    <row r="752" spans="16:16" x14ac:dyDescent="0.3">
      <c r="P752" s="96"/>
    </row>
    <row r="753" spans="16:16" x14ac:dyDescent="0.3">
      <c r="P753" s="96"/>
    </row>
    <row r="754" spans="16:16" x14ac:dyDescent="0.3">
      <c r="P754" s="96"/>
    </row>
    <row r="755" spans="16:16" x14ac:dyDescent="0.3">
      <c r="P755" s="96"/>
    </row>
    <row r="756" spans="16:16" x14ac:dyDescent="0.3">
      <c r="P756" s="96"/>
    </row>
    <row r="757" spans="16:16" x14ac:dyDescent="0.3">
      <c r="P757" s="96"/>
    </row>
    <row r="758" spans="16:16" x14ac:dyDescent="0.3">
      <c r="P758" s="96"/>
    </row>
    <row r="759" spans="16:16" x14ac:dyDescent="0.3">
      <c r="P759" s="96"/>
    </row>
    <row r="760" spans="16:16" x14ac:dyDescent="0.3">
      <c r="P760" s="96"/>
    </row>
    <row r="761" spans="16:16" x14ac:dyDescent="0.3">
      <c r="P761" s="96"/>
    </row>
    <row r="762" spans="16:16" x14ac:dyDescent="0.3">
      <c r="P762" s="96"/>
    </row>
    <row r="763" spans="16:16" x14ac:dyDescent="0.3">
      <c r="P763" s="96"/>
    </row>
    <row r="764" spans="16:16" x14ac:dyDescent="0.3">
      <c r="P764" s="96"/>
    </row>
    <row r="765" spans="16:16" x14ac:dyDescent="0.3">
      <c r="P765" s="96"/>
    </row>
    <row r="766" spans="16:16" x14ac:dyDescent="0.3">
      <c r="P766" s="96"/>
    </row>
    <row r="767" spans="16:16" x14ac:dyDescent="0.3">
      <c r="P767" s="96"/>
    </row>
    <row r="768" spans="16:16" x14ac:dyDescent="0.3">
      <c r="P768" s="96"/>
    </row>
    <row r="769" spans="16:16" x14ac:dyDescent="0.3">
      <c r="P769" s="96"/>
    </row>
    <row r="770" spans="16:16" x14ac:dyDescent="0.3">
      <c r="P770" s="96"/>
    </row>
    <row r="771" spans="16:16" x14ac:dyDescent="0.3">
      <c r="P771" s="96"/>
    </row>
    <row r="772" spans="16:16" x14ac:dyDescent="0.3">
      <c r="P772" s="96"/>
    </row>
    <row r="773" spans="16:16" x14ac:dyDescent="0.3">
      <c r="P773" s="96"/>
    </row>
    <row r="774" spans="16:16" x14ac:dyDescent="0.3">
      <c r="P774" s="96"/>
    </row>
    <row r="775" spans="16:16" x14ac:dyDescent="0.3">
      <c r="P775" s="96"/>
    </row>
    <row r="776" spans="16:16" x14ac:dyDescent="0.3">
      <c r="P776" s="96"/>
    </row>
    <row r="777" spans="16:16" x14ac:dyDescent="0.3">
      <c r="P777" s="96"/>
    </row>
    <row r="778" spans="16:16" x14ac:dyDescent="0.3">
      <c r="P778" s="96"/>
    </row>
    <row r="779" spans="16:16" x14ac:dyDescent="0.3">
      <c r="P779" s="96"/>
    </row>
    <row r="780" spans="16:16" x14ac:dyDescent="0.3">
      <c r="P780" s="96"/>
    </row>
    <row r="781" spans="16:16" x14ac:dyDescent="0.3">
      <c r="P781" s="96"/>
    </row>
    <row r="782" spans="16:16" x14ac:dyDescent="0.3">
      <c r="P782" s="96"/>
    </row>
    <row r="783" spans="16:16" x14ac:dyDescent="0.3">
      <c r="P783" s="96"/>
    </row>
    <row r="784" spans="16:16" x14ac:dyDescent="0.3">
      <c r="P784" s="96"/>
    </row>
    <row r="785" spans="16:16" x14ac:dyDescent="0.3">
      <c r="P785" s="96"/>
    </row>
    <row r="786" spans="16:16" x14ac:dyDescent="0.3">
      <c r="P786" s="96"/>
    </row>
    <row r="787" spans="16:16" x14ac:dyDescent="0.3">
      <c r="P787" s="96"/>
    </row>
    <row r="788" spans="16:16" x14ac:dyDescent="0.3">
      <c r="P788" s="96"/>
    </row>
    <row r="789" spans="16:16" x14ac:dyDescent="0.3">
      <c r="P789" s="96"/>
    </row>
    <row r="790" spans="16:16" x14ac:dyDescent="0.3">
      <c r="P790" s="96"/>
    </row>
    <row r="791" spans="16:16" x14ac:dyDescent="0.3">
      <c r="P791" s="96"/>
    </row>
    <row r="792" spans="16:16" x14ac:dyDescent="0.3">
      <c r="P792" s="96"/>
    </row>
    <row r="793" spans="16:16" x14ac:dyDescent="0.3">
      <c r="P793" s="96"/>
    </row>
    <row r="794" spans="16:16" x14ac:dyDescent="0.3">
      <c r="P794" s="96"/>
    </row>
    <row r="795" spans="16:16" x14ac:dyDescent="0.3">
      <c r="P795" s="96"/>
    </row>
    <row r="796" spans="16:16" x14ac:dyDescent="0.3">
      <c r="P796" s="96"/>
    </row>
    <row r="797" spans="16:16" x14ac:dyDescent="0.3">
      <c r="P797" s="96"/>
    </row>
    <row r="798" spans="16:16" x14ac:dyDescent="0.3">
      <c r="P798" s="96"/>
    </row>
    <row r="799" spans="16:16" x14ac:dyDescent="0.3">
      <c r="P799" s="96"/>
    </row>
    <row r="800" spans="16:16" x14ac:dyDescent="0.3">
      <c r="P800" s="96"/>
    </row>
    <row r="801" spans="16:16" x14ac:dyDescent="0.3">
      <c r="P801" s="96"/>
    </row>
    <row r="802" spans="16:16" x14ac:dyDescent="0.3">
      <c r="P802" s="96"/>
    </row>
    <row r="803" spans="16:16" x14ac:dyDescent="0.3">
      <c r="P803" s="96"/>
    </row>
    <row r="804" spans="16:16" x14ac:dyDescent="0.3">
      <c r="P804" s="96"/>
    </row>
    <row r="805" spans="16:16" x14ac:dyDescent="0.3">
      <c r="P805" s="96"/>
    </row>
    <row r="806" spans="16:16" x14ac:dyDescent="0.3">
      <c r="P806" s="96"/>
    </row>
    <row r="807" spans="16:16" x14ac:dyDescent="0.3">
      <c r="P807" s="96"/>
    </row>
    <row r="808" spans="16:16" x14ac:dyDescent="0.3">
      <c r="P808" s="96"/>
    </row>
    <row r="809" spans="16:16" x14ac:dyDescent="0.3">
      <c r="P809" s="96"/>
    </row>
    <row r="810" spans="16:16" x14ac:dyDescent="0.3">
      <c r="P810" s="96"/>
    </row>
    <row r="811" spans="16:16" x14ac:dyDescent="0.3">
      <c r="P811" s="96"/>
    </row>
    <row r="812" spans="16:16" x14ac:dyDescent="0.3">
      <c r="P812" s="96"/>
    </row>
    <row r="813" spans="16:16" x14ac:dyDescent="0.3">
      <c r="P813" s="96"/>
    </row>
    <row r="814" spans="16:16" x14ac:dyDescent="0.3">
      <c r="P814" s="96"/>
    </row>
    <row r="815" spans="16:16" x14ac:dyDescent="0.3">
      <c r="P815" s="96"/>
    </row>
    <row r="816" spans="16:16" x14ac:dyDescent="0.3">
      <c r="P816" s="96"/>
    </row>
    <row r="817" spans="16:16" x14ac:dyDescent="0.3">
      <c r="P817" s="96"/>
    </row>
    <row r="818" spans="16:16" x14ac:dyDescent="0.3">
      <c r="P818" s="96"/>
    </row>
    <row r="819" spans="16:16" x14ac:dyDescent="0.3">
      <c r="P819" s="96"/>
    </row>
    <row r="820" spans="16:16" x14ac:dyDescent="0.3">
      <c r="P820" s="96"/>
    </row>
    <row r="821" spans="16:16" x14ac:dyDescent="0.3">
      <c r="P821" s="96"/>
    </row>
    <row r="822" spans="16:16" x14ac:dyDescent="0.3">
      <c r="P822" s="96"/>
    </row>
    <row r="823" spans="16:16" x14ac:dyDescent="0.3">
      <c r="P823" s="96"/>
    </row>
    <row r="824" spans="16:16" x14ac:dyDescent="0.3">
      <c r="P824" s="96"/>
    </row>
    <row r="825" spans="16:16" x14ac:dyDescent="0.3">
      <c r="P825" s="96"/>
    </row>
    <row r="826" spans="16:16" x14ac:dyDescent="0.3">
      <c r="P826" s="96"/>
    </row>
    <row r="827" spans="16:16" x14ac:dyDescent="0.3">
      <c r="P827" s="96"/>
    </row>
    <row r="828" spans="16:16" x14ac:dyDescent="0.3">
      <c r="P828" s="96"/>
    </row>
    <row r="829" spans="16:16" x14ac:dyDescent="0.3">
      <c r="P829" s="96"/>
    </row>
    <row r="830" spans="16:16" x14ac:dyDescent="0.3">
      <c r="P830" s="96"/>
    </row>
    <row r="831" spans="16:16" x14ac:dyDescent="0.3">
      <c r="P831" s="96"/>
    </row>
    <row r="832" spans="16:16" x14ac:dyDescent="0.3">
      <c r="P832" s="96"/>
    </row>
    <row r="833" spans="16:16" x14ac:dyDescent="0.3">
      <c r="P833" s="96"/>
    </row>
    <row r="834" spans="16:16" x14ac:dyDescent="0.3">
      <c r="P834" s="96"/>
    </row>
    <row r="835" spans="16:16" x14ac:dyDescent="0.3">
      <c r="P835" s="96"/>
    </row>
    <row r="836" spans="16:16" x14ac:dyDescent="0.3">
      <c r="P836" s="96"/>
    </row>
    <row r="837" spans="16:16" x14ac:dyDescent="0.3">
      <c r="P837" s="96"/>
    </row>
    <row r="838" spans="16:16" x14ac:dyDescent="0.3">
      <c r="P838" s="96"/>
    </row>
    <row r="839" spans="16:16" x14ac:dyDescent="0.3">
      <c r="P839" s="96"/>
    </row>
    <row r="840" spans="16:16" x14ac:dyDescent="0.3">
      <c r="P840" s="96"/>
    </row>
    <row r="841" spans="16:16" x14ac:dyDescent="0.3">
      <c r="P841" s="96"/>
    </row>
    <row r="842" spans="16:16" x14ac:dyDescent="0.3">
      <c r="P842" s="96"/>
    </row>
    <row r="843" spans="16:16" x14ac:dyDescent="0.3">
      <c r="P843" s="96"/>
    </row>
    <row r="844" spans="16:16" x14ac:dyDescent="0.3">
      <c r="P844" s="96"/>
    </row>
    <row r="845" spans="16:16" x14ac:dyDescent="0.3">
      <c r="P845" s="96"/>
    </row>
    <row r="846" spans="16:16" x14ac:dyDescent="0.3">
      <c r="P846" s="96"/>
    </row>
    <row r="847" spans="16:16" x14ac:dyDescent="0.3">
      <c r="P847" s="96"/>
    </row>
    <row r="848" spans="16:16" x14ac:dyDescent="0.3">
      <c r="P848" s="96"/>
    </row>
    <row r="849" spans="16:16" x14ac:dyDescent="0.3">
      <c r="P849" s="96"/>
    </row>
    <row r="850" spans="16:16" x14ac:dyDescent="0.3">
      <c r="P850" s="96"/>
    </row>
    <row r="851" spans="16:16" x14ac:dyDescent="0.3">
      <c r="P851" s="96"/>
    </row>
    <row r="852" spans="16:16" x14ac:dyDescent="0.3">
      <c r="P852" s="96"/>
    </row>
    <row r="853" spans="16:16" x14ac:dyDescent="0.3">
      <c r="P853" s="96"/>
    </row>
    <row r="854" spans="16:16" x14ac:dyDescent="0.3">
      <c r="P854" s="96"/>
    </row>
    <row r="855" spans="16:16" x14ac:dyDescent="0.3">
      <c r="P855" s="96"/>
    </row>
    <row r="856" spans="16:16" x14ac:dyDescent="0.3">
      <c r="P856" s="96"/>
    </row>
    <row r="857" spans="16:16" x14ac:dyDescent="0.3">
      <c r="P857" s="96"/>
    </row>
    <row r="858" spans="16:16" x14ac:dyDescent="0.3">
      <c r="P858" s="96"/>
    </row>
    <row r="859" spans="16:16" x14ac:dyDescent="0.3">
      <c r="P859" s="96"/>
    </row>
    <row r="860" spans="16:16" x14ac:dyDescent="0.3">
      <c r="P860" s="96"/>
    </row>
    <row r="861" spans="16:16" x14ac:dyDescent="0.3">
      <c r="P861" s="96"/>
    </row>
    <row r="862" spans="16:16" x14ac:dyDescent="0.3">
      <c r="P862" s="96"/>
    </row>
    <row r="863" spans="16:16" x14ac:dyDescent="0.3">
      <c r="P863" s="96"/>
    </row>
    <row r="864" spans="16:16" x14ac:dyDescent="0.3">
      <c r="P864" s="96"/>
    </row>
    <row r="865" spans="16:16" x14ac:dyDescent="0.3">
      <c r="P865" s="96"/>
    </row>
    <row r="866" spans="16:16" x14ac:dyDescent="0.3">
      <c r="P866" s="96"/>
    </row>
    <row r="867" spans="16:16" x14ac:dyDescent="0.3">
      <c r="P867" s="96"/>
    </row>
    <row r="868" spans="16:16" x14ac:dyDescent="0.3">
      <c r="P868" s="96"/>
    </row>
    <row r="869" spans="16:16" x14ac:dyDescent="0.3">
      <c r="P869" s="96"/>
    </row>
    <row r="870" spans="16:16" x14ac:dyDescent="0.3">
      <c r="P870" s="96"/>
    </row>
    <row r="871" spans="16:16" x14ac:dyDescent="0.3">
      <c r="P871" s="96"/>
    </row>
    <row r="872" spans="16:16" x14ac:dyDescent="0.3">
      <c r="P872" s="96"/>
    </row>
    <row r="873" spans="16:16" x14ac:dyDescent="0.3">
      <c r="P873" s="96"/>
    </row>
    <row r="874" spans="16:16" x14ac:dyDescent="0.3">
      <c r="P874" s="96"/>
    </row>
    <row r="875" spans="16:16" x14ac:dyDescent="0.3">
      <c r="P875" s="96"/>
    </row>
    <row r="876" spans="16:16" x14ac:dyDescent="0.3">
      <c r="P876" s="96"/>
    </row>
    <row r="877" spans="16:16" x14ac:dyDescent="0.3">
      <c r="P877" s="96"/>
    </row>
    <row r="878" spans="16:16" x14ac:dyDescent="0.3">
      <c r="P878" s="96"/>
    </row>
    <row r="879" spans="16:16" x14ac:dyDescent="0.3">
      <c r="P879" s="96"/>
    </row>
    <row r="880" spans="16:16" x14ac:dyDescent="0.3">
      <c r="P880" s="96"/>
    </row>
    <row r="881" spans="16:16" x14ac:dyDescent="0.3">
      <c r="P881" s="96"/>
    </row>
    <row r="882" spans="16:16" x14ac:dyDescent="0.3">
      <c r="P882" s="96"/>
    </row>
    <row r="883" spans="16:16" x14ac:dyDescent="0.3">
      <c r="P883" s="96"/>
    </row>
    <row r="884" spans="16:16" x14ac:dyDescent="0.3">
      <c r="P884" s="96"/>
    </row>
    <row r="885" spans="16:16" x14ac:dyDescent="0.3">
      <c r="P885" s="96"/>
    </row>
    <row r="886" spans="16:16" x14ac:dyDescent="0.3">
      <c r="P886" s="96"/>
    </row>
    <row r="887" spans="16:16" x14ac:dyDescent="0.3">
      <c r="P887" s="96"/>
    </row>
    <row r="888" spans="16:16" x14ac:dyDescent="0.3">
      <c r="P888" s="96"/>
    </row>
    <row r="889" spans="16:16" x14ac:dyDescent="0.3">
      <c r="P889" s="96"/>
    </row>
    <row r="890" spans="16:16" x14ac:dyDescent="0.3">
      <c r="P890" s="96"/>
    </row>
    <row r="891" spans="16:16" x14ac:dyDescent="0.3">
      <c r="P891" s="96"/>
    </row>
    <row r="892" spans="16:16" x14ac:dyDescent="0.3">
      <c r="P892" s="96"/>
    </row>
    <row r="893" spans="16:16" x14ac:dyDescent="0.3">
      <c r="P893" s="96"/>
    </row>
    <row r="894" spans="16:16" x14ac:dyDescent="0.3">
      <c r="P894" s="96"/>
    </row>
    <row r="895" spans="16:16" x14ac:dyDescent="0.3">
      <c r="P895" s="96"/>
    </row>
    <row r="896" spans="16:16" x14ac:dyDescent="0.3">
      <c r="P896" s="96"/>
    </row>
    <row r="897" spans="16:16" x14ac:dyDescent="0.3">
      <c r="P897" s="96"/>
    </row>
    <row r="898" spans="16:16" x14ac:dyDescent="0.3">
      <c r="P898" s="96"/>
    </row>
    <row r="899" spans="16:16" x14ac:dyDescent="0.3">
      <c r="P899" s="96"/>
    </row>
    <row r="900" spans="16:16" x14ac:dyDescent="0.3">
      <c r="P900" s="96"/>
    </row>
    <row r="901" spans="16:16" x14ac:dyDescent="0.3">
      <c r="P901" s="96"/>
    </row>
    <row r="902" spans="16:16" x14ac:dyDescent="0.3">
      <c r="P902" s="96"/>
    </row>
    <row r="903" spans="16:16" x14ac:dyDescent="0.3">
      <c r="P903" s="96"/>
    </row>
    <row r="904" spans="16:16" x14ac:dyDescent="0.3">
      <c r="P904" s="96"/>
    </row>
    <row r="905" spans="16:16" x14ac:dyDescent="0.3">
      <c r="P905" s="96"/>
    </row>
    <row r="906" spans="16:16" x14ac:dyDescent="0.3">
      <c r="P906" s="96"/>
    </row>
    <row r="907" spans="16:16" x14ac:dyDescent="0.3">
      <c r="P907" s="96"/>
    </row>
    <row r="908" spans="16:16" x14ac:dyDescent="0.3">
      <c r="P908" s="96"/>
    </row>
    <row r="909" spans="16:16" x14ac:dyDescent="0.3">
      <c r="P909" s="96"/>
    </row>
    <row r="910" spans="16:16" x14ac:dyDescent="0.3">
      <c r="P910" s="96"/>
    </row>
    <row r="911" spans="16:16" x14ac:dyDescent="0.3">
      <c r="P911" s="96"/>
    </row>
    <row r="912" spans="16:16" x14ac:dyDescent="0.3">
      <c r="P912" s="96"/>
    </row>
    <row r="913" spans="16:16" x14ac:dyDescent="0.3">
      <c r="P913" s="96"/>
    </row>
    <row r="914" spans="16:16" x14ac:dyDescent="0.3">
      <c r="P914" s="96"/>
    </row>
    <row r="915" spans="16:16" x14ac:dyDescent="0.3">
      <c r="P915" s="96"/>
    </row>
    <row r="916" spans="16:16" x14ac:dyDescent="0.3">
      <c r="P916" s="96"/>
    </row>
    <row r="917" spans="16:16" x14ac:dyDescent="0.3">
      <c r="P917" s="96"/>
    </row>
    <row r="918" spans="16:16" x14ac:dyDescent="0.3">
      <c r="P918" s="96"/>
    </row>
    <row r="919" spans="16:16" x14ac:dyDescent="0.3">
      <c r="P919" s="96"/>
    </row>
    <row r="920" spans="16:16" x14ac:dyDescent="0.3">
      <c r="P920" s="96"/>
    </row>
    <row r="921" spans="16:16" x14ac:dyDescent="0.3">
      <c r="P921" s="96"/>
    </row>
    <row r="922" spans="16:16" x14ac:dyDescent="0.3">
      <c r="P922" s="96"/>
    </row>
    <row r="923" spans="16:16" x14ac:dyDescent="0.3">
      <c r="P923" s="96"/>
    </row>
    <row r="924" spans="16:16" x14ac:dyDescent="0.3">
      <c r="P924" s="96"/>
    </row>
    <row r="925" spans="16:16" x14ac:dyDescent="0.3">
      <c r="P925" s="96"/>
    </row>
    <row r="926" spans="16:16" x14ac:dyDescent="0.3">
      <c r="P926" s="96"/>
    </row>
    <row r="927" spans="16:16" x14ac:dyDescent="0.3">
      <c r="P927" s="96"/>
    </row>
    <row r="928" spans="16:16" x14ac:dyDescent="0.3">
      <c r="P928" s="96"/>
    </row>
    <row r="929" spans="16:16" x14ac:dyDescent="0.3">
      <c r="P929" s="96"/>
    </row>
    <row r="930" spans="16:16" x14ac:dyDescent="0.3">
      <c r="P930" s="96"/>
    </row>
    <row r="931" spans="16:16" x14ac:dyDescent="0.3">
      <c r="P931" s="96"/>
    </row>
    <row r="932" spans="16:16" x14ac:dyDescent="0.3">
      <c r="P932" s="96"/>
    </row>
    <row r="933" spans="16:16" x14ac:dyDescent="0.3">
      <c r="P933" s="96"/>
    </row>
    <row r="934" spans="16:16" x14ac:dyDescent="0.3">
      <c r="P934" s="96"/>
    </row>
    <row r="935" spans="16:16" x14ac:dyDescent="0.3">
      <c r="P935" s="96"/>
    </row>
    <row r="936" spans="16:16" x14ac:dyDescent="0.3">
      <c r="P936" s="96"/>
    </row>
    <row r="937" spans="16:16" x14ac:dyDescent="0.3">
      <c r="P937" s="96"/>
    </row>
    <row r="938" spans="16:16" x14ac:dyDescent="0.3">
      <c r="P938" s="96"/>
    </row>
    <row r="939" spans="16:16" x14ac:dyDescent="0.3">
      <c r="P939" s="96"/>
    </row>
    <row r="940" spans="16:16" x14ac:dyDescent="0.3">
      <c r="P940" s="96"/>
    </row>
    <row r="941" spans="16:16" x14ac:dyDescent="0.3">
      <c r="P941" s="96"/>
    </row>
    <row r="942" spans="16:16" x14ac:dyDescent="0.3">
      <c r="P942" s="96"/>
    </row>
    <row r="943" spans="16:16" x14ac:dyDescent="0.3">
      <c r="P943" s="96"/>
    </row>
    <row r="944" spans="16:16" x14ac:dyDescent="0.3">
      <c r="P944" s="96"/>
    </row>
    <row r="945" spans="16:16" x14ac:dyDescent="0.3">
      <c r="P945" s="96"/>
    </row>
    <row r="946" spans="16:16" x14ac:dyDescent="0.3">
      <c r="P946" s="96"/>
    </row>
    <row r="947" spans="16:16" x14ac:dyDescent="0.3">
      <c r="P947" s="96"/>
    </row>
    <row r="948" spans="16:16" x14ac:dyDescent="0.3">
      <c r="P948" s="96"/>
    </row>
    <row r="949" spans="16:16" x14ac:dyDescent="0.3">
      <c r="P949" s="96"/>
    </row>
    <row r="950" spans="16:16" x14ac:dyDescent="0.3">
      <c r="P950" s="96"/>
    </row>
    <row r="951" spans="16:16" x14ac:dyDescent="0.3">
      <c r="P951" s="96"/>
    </row>
    <row r="952" spans="16:16" x14ac:dyDescent="0.3">
      <c r="P952" s="96"/>
    </row>
    <row r="953" spans="16:16" x14ac:dyDescent="0.3">
      <c r="P953" s="96"/>
    </row>
    <row r="954" spans="16:16" x14ac:dyDescent="0.3">
      <c r="P954" s="96"/>
    </row>
    <row r="955" spans="16:16" x14ac:dyDescent="0.3">
      <c r="P955" s="96"/>
    </row>
    <row r="956" spans="16:16" x14ac:dyDescent="0.3">
      <c r="P956" s="96"/>
    </row>
    <row r="957" spans="16:16" x14ac:dyDescent="0.3">
      <c r="P957" s="96"/>
    </row>
    <row r="958" spans="16:16" x14ac:dyDescent="0.3">
      <c r="P958" s="96"/>
    </row>
    <row r="959" spans="16:16" x14ac:dyDescent="0.3">
      <c r="P959" s="96"/>
    </row>
    <row r="960" spans="16:16" x14ac:dyDescent="0.3">
      <c r="P960" s="96"/>
    </row>
    <row r="961" spans="16:16" x14ac:dyDescent="0.3">
      <c r="P961" s="96"/>
    </row>
    <row r="962" spans="16:16" x14ac:dyDescent="0.3">
      <c r="P962" s="96"/>
    </row>
    <row r="963" spans="16:16" x14ac:dyDescent="0.3">
      <c r="P963" s="96"/>
    </row>
    <row r="964" spans="16:16" x14ac:dyDescent="0.3">
      <c r="P964" s="96"/>
    </row>
    <row r="965" spans="16:16" x14ac:dyDescent="0.3">
      <c r="P965" s="96"/>
    </row>
    <row r="966" spans="16:16" x14ac:dyDescent="0.3">
      <c r="P966" s="96"/>
    </row>
    <row r="967" spans="16:16" x14ac:dyDescent="0.3">
      <c r="P967" s="96"/>
    </row>
    <row r="968" spans="16:16" x14ac:dyDescent="0.3">
      <c r="P968" s="96"/>
    </row>
    <row r="969" spans="16:16" x14ac:dyDescent="0.3">
      <c r="P969" s="96"/>
    </row>
    <row r="970" spans="16:16" x14ac:dyDescent="0.3">
      <c r="P970" s="96"/>
    </row>
    <row r="971" spans="16:16" x14ac:dyDescent="0.3">
      <c r="P971" s="96"/>
    </row>
    <row r="972" spans="16:16" x14ac:dyDescent="0.3">
      <c r="P972" s="96"/>
    </row>
    <row r="973" spans="16:16" x14ac:dyDescent="0.3">
      <c r="P973" s="96"/>
    </row>
    <row r="974" spans="16:16" x14ac:dyDescent="0.3">
      <c r="P974" s="96"/>
    </row>
    <row r="975" spans="16:16" x14ac:dyDescent="0.3">
      <c r="P975" s="96"/>
    </row>
    <row r="976" spans="16:16" x14ac:dyDescent="0.3">
      <c r="P976" s="96"/>
    </row>
    <row r="977" spans="16:16" x14ac:dyDescent="0.3">
      <c r="P977" s="96"/>
    </row>
    <row r="978" spans="16:16" x14ac:dyDescent="0.3">
      <c r="P978" s="96"/>
    </row>
    <row r="979" spans="16:16" x14ac:dyDescent="0.3">
      <c r="P979" s="96"/>
    </row>
    <row r="980" spans="16:16" x14ac:dyDescent="0.3">
      <c r="P980" s="96"/>
    </row>
    <row r="981" spans="16:16" x14ac:dyDescent="0.3">
      <c r="P981" s="96"/>
    </row>
    <row r="982" spans="16:16" x14ac:dyDescent="0.3">
      <c r="P982" s="96"/>
    </row>
    <row r="983" spans="16:16" x14ac:dyDescent="0.3">
      <c r="P983" s="96"/>
    </row>
    <row r="984" spans="16:16" x14ac:dyDescent="0.3">
      <c r="P984" s="96"/>
    </row>
    <row r="985" spans="16:16" x14ac:dyDescent="0.3">
      <c r="P985" s="96"/>
    </row>
    <row r="986" spans="16:16" x14ac:dyDescent="0.3">
      <c r="P986" s="96"/>
    </row>
    <row r="987" spans="16:16" x14ac:dyDescent="0.3">
      <c r="P987" s="96"/>
    </row>
    <row r="988" spans="16:16" x14ac:dyDescent="0.3">
      <c r="P988" s="96"/>
    </row>
    <row r="989" spans="16:16" x14ac:dyDescent="0.3">
      <c r="P989" s="96"/>
    </row>
    <row r="990" spans="16:16" x14ac:dyDescent="0.3">
      <c r="P990" s="96"/>
    </row>
    <row r="991" spans="16:16" x14ac:dyDescent="0.3">
      <c r="P991" s="96"/>
    </row>
    <row r="992" spans="16:16" x14ac:dyDescent="0.3">
      <c r="P992" s="96"/>
    </row>
    <row r="993" spans="16:16" x14ac:dyDescent="0.3">
      <c r="P993" s="96"/>
    </row>
    <row r="994" spans="16:16" x14ac:dyDescent="0.3">
      <c r="P994" s="96"/>
    </row>
    <row r="995" spans="16:16" x14ac:dyDescent="0.3">
      <c r="P995" s="96"/>
    </row>
    <row r="996" spans="16:16" x14ac:dyDescent="0.3">
      <c r="P996" s="96"/>
    </row>
    <row r="997" spans="16:16" x14ac:dyDescent="0.3">
      <c r="P997" s="96"/>
    </row>
    <row r="998" spans="16:16" x14ac:dyDescent="0.3">
      <c r="P998" s="96"/>
    </row>
    <row r="999" spans="16:16" x14ac:dyDescent="0.3">
      <c r="P999" s="96"/>
    </row>
    <row r="1000" spans="16:16" x14ac:dyDescent="0.3">
      <c r="P1000" s="96"/>
    </row>
    <row r="1001" spans="16:16" x14ac:dyDescent="0.3">
      <c r="P1001" s="96"/>
    </row>
    <row r="1002" spans="16:16" x14ac:dyDescent="0.3">
      <c r="P1002" s="96"/>
    </row>
    <row r="1003" spans="16:16" x14ac:dyDescent="0.3">
      <c r="P1003" s="96"/>
    </row>
    <row r="1004" spans="16:16" x14ac:dyDescent="0.3">
      <c r="P1004" s="96"/>
    </row>
    <row r="1005" spans="16:16" x14ac:dyDescent="0.3">
      <c r="P1005" s="96"/>
    </row>
    <row r="1006" spans="16:16" x14ac:dyDescent="0.3">
      <c r="P1006" s="96"/>
    </row>
    <row r="1007" spans="16:16" x14ac:dyDescent="0.3">
      <c r="P1007" s="96"/>
    </row>
    <row r="1008" spans="16:16" x14ac:dyDescent="0.3">
      <c r="P1008" s="96"/>
    </row>
    <row r="1009" spans="16:16" x14ac:dyDescent="0.3">
      <c r="P1009" s="96"/>
    </row>
    <row r="1010" spans="16:16" x14ac:dyDescent="0.3">
      <c r="P1010" s="96"/>
    </row>
    <row r="1011" spans="16:16" x14ac:dyDescent="0.3">
      <c r="P1011" s="96"/>
    </row>
    <row r="1012" spans="16:16" x14ac:dyDescent="0.3">
      <c r="P1012" s="96"/>
    </row>
    <row r="1013" spans="16:16" x14ac:dyDescent="0.3">
      <c r="P1013" s="96"/>
    </row>
    <row r="1014" spans="16:16" x14ac:dyDescent="0.3">
      <c r="P1014" s="96"/>
    </row>
    <row r="1015" spans="16:16" x14ac:dyDescent="0.3">
      <c r="P1015" s="96"/>
    </row>
    <row r="1016" spans="16:16" x14ac:dyDescent="0.3">
      <c r="P1016" s="96"/>
    </row>
    <row r="1017" spans="16:16" x14ac:dyDescent="0.3">
      <c r="P1017" s="96"/>
    </row>
    <row r="1018" spans="16:16" x14ac:dyDescent="0.3">
      <c r="P1018" s="96"/>
    </row>
    <row r="1019" spans="16:16" x14ac:dyDescent="0.3">
      <c r="P1019" s="96"/>
    </row>
    <row r="1020" spans="16:16" x14ac:dyDescent="0.3">
      <c r="P1020" s="96"/>
    </row>
    <row r="1021" spans="16:16" x14ac:dyDescent="0.3">
      <c r="P1021" s="96"/>
    </row>
    <row r="1022" spans="16:16" x14ac:dyDescent="0.3">
      <c r="P1022" s="96"/>
    </row>
    <row r="1023" spans="16:16" x14ac:dyDescent="0.3">
      <c r="P1023" s="96"/>
    </row>
    <row r="1024" spans="16:16" x14ac:dyDescent="0.3">
      <c r="P1024" s="96"/>
    </row>
    <row r="1025" spans="16:16" x14ac:dyDescent="0.3">
      <c r="P1025" s="96"/>
    </row>
    <row r="1026" spans="16:16" x14ac:dyDescent="0.3">
      <c r="P1026" s="96"/>
    </row>
    <row r="1027" spans="16:16" x14ac:dyDescent="0.3">
      <c r="P1027" s="96"/>
    </row>
    <row r="1028" spans="16:16" x14ac:dyDescent="0.3">
      <c r="P1028" s="96"/>
    </row>
    <row r="1029" spans="16:16" x14ac:dyDescent="0.3">
      <c r="P1029" s="96"/>
    </row>
    <row r="1030" spans="16:16" x14ac:dyDescent="0.3">
      <c r="P1030" s="96"/>
    </row>
    <row r="1031" spans="16:16" x14ac:dyDescent="0.3">
      <c r="P1031" s="96"/>
    </row>
    <row r="1032" spans="16:16" x14ac:dyDescent="0.3">
      <c r="P1032" s="96"/>
    </row>
    <row r="1033" spans="16:16" x14ac:dyDescent="0.3">
      <c r="P1033" s="96"/>
    </row>
    <row r="1034" spans="16:16" x14ac:dyDescent="0.3">
      <c r="P1034" s="96"/>
    </row>
    <row r="1035" spans="16:16" x14ac:dyDescent="0.3">
      <c r="P1035" s="96"/>
    </row>
    <row r="1036" spans="16:16" x14ac:dyDescent="0.3">
      <c r="P1036" s="96"/>
    </row>
    <row r="1037" spans="16:16" x14ac:dyDescent="0.3">
      <c r="P1037" s="96"/>
    </row>
    <row r="1038" spans="16:16" x14ac:dyDescent="0.3">
      <c r="P1038" s="96"/>
    </row>
    <row r="1039" spans="16:16" x14ac:dyDescent="0.3">
      <c r="P1039" s="96"/>
    </row>
    <row r="1040" spans="16:16" x14ac:dyDescent="0.3">
      <c r="P1040" s="96"/>
    </row>
    <row r="1041" spans="16:16" x14ac:dyDescent="0.3">
      <c r="P1041" s="96"/>
    </row>
    <row r="1042" spans="16:16" x14ac:dyDescent="0.3">
      <c r="P1042" s="96"/>
    </row>
    <row r="1043" spans="16:16" x14ac:dyDescent="0.3">
      <c r="P1043" s="96"/>
    </row>
    <row r="1044" spans="16:16" x14ac:dyDescent="0.3">
      <c r="P1044" s="96"/>
    </row>
    <row r="1045" spans="16:16" x14ac:dyDescent="0.3">
      <c r="P1045" s="96"/>
    </row>
    <row r="1046" spans="16:16" x14ac:dyDescent="0.3">
      <c r="P1046" s="96"/>
    </row>
    <row r="1047" spans="16:16" x14ac:dyDescent="0.3">
      <c r="P1047" s="96"/>
    </row>
    <row r="1048" spans="16:16" x14ac:dyDescent="0.3">
      <c r="P1048" s="96"/>
    </row>
    <row r="1049" spans="16:16" x14ac:dyDescent="0.3">
      <c r="P1049" s="96"/>
    </row>
    <row r="1050" spans="16:16" x14ac:dyDescent="0.3">
      <c r="P1050" s="96"/>
    </row>
    <row r="1051" spans="16:16" x14ac:dyDescent="0.3">
      <c r="P1051" s="96"/>
    </row>
    <row r="1052" spans="16:16" x14ac:dyDescent="0.3">
      <c r="P1052" s="96"/>
    </row>
    <row r="1053" spans="16:16" x14ac:dyDescent="0.3">
      <c r="P1053" s="96"/>
    </row>
    <row r="1054" spans="16:16" x14ac:dyDescent="0.3">
      <c r="P1054" s="96"/>
    </row>
    <row r="1055" spans="16:16" x14ac:dyDescent="0.3">
      <c r="P1055" s="96"/>
    </row>
    <row r="1056" spans="16:16" x14ac:dyDescent="0.3">
      <c r="P1056" s="96"/>
    </row>
    <row r="1057" spans="16:16" x14ac:dyDescent="0.3">
      <c r="P1057" s="96"/>
    </row>
    <row r="1058" spans="16:16" x14ac:dyDescent="0.3">
      <c r="P1058" s="96"/>
    </row>
    <row r="1059" spans="16:16" x14ac:dyDescent="0.3">
      <c r="P1059" s="96"/>
    </row>
    <row r="1060" spans="16:16" x14ac:dyDescent="0.3">
      <c r="P1060" s="96"/>
    </row>
    <row r="1061" spans="16:16" x14ac:dyDescent="0.3">
      <c r="P1061" s="96"/>
    </row>
    <row r="1062" spans="16:16" x14ac:dyDescent="0.3">
      <c r="P1062" s="96"/>
    </row>
    <row r="1063" spans="16:16" x14ac:dyDescent="0.3">
      <c r="P1063" s="96"/>
    </row>
    <row r="1064" spans="16:16" x14ac:dyDescent="0.3">
      <c r="P1064" s="96"/>
    </row>
    <row r="1065" spans="16:16" x14ac:dyDescent="0.3">
      <c r="P1065" s="96"/>
    </row>
    <row r="1066" spans="16:16" x14ac:dyDescent="0.3">
      <c r="P1066" s="96"/>
    </row>
    <row r="1067" spans="16:16" x14ac:dyDescent="0.3">
      <c r="P1067" s="96"/>
    </row>
    <row r="1068" spans="16:16" x14ac:dyDescent="0.3">
      <c r="P1068" s="96"/>
    </row>
    <row r="1069" spans="16:16" x14ac:dyDescent="0.3">
      <c r="P1069" s="96"/>
    </row>
    <row r="1070" spans="16:16" x14ac:dyDescent="0.3">
      <c r="P1070" s="96"/>
    </row>
    <row r="1071" spans="16:16" x14ac:dyDescent="0.3">
      <c r="P1071" s="96"/>
    </row>
    <row r="1072" spans="16:16" x14ac:dyDescent="0.3">
      <c r="P1072" s="96"/>
    </row>
    <row r="1073" spans="16:16" x14ac:dyDescent="0.3">
      <c r="P1073" s="96"/>
    </row>
    <row r="1074" spans="16:16" x14ac:dyDescent="0.3">
      <c r="P1074" s="96"/>
    </row>
    <row r="1075" spans="16:16" x14ac:dyDescent="0.3">
      <c r="P1075" s="96"/>
    </row>
    <row r="1076" spans="16:16" x14ac:dyDescent="0.3">
      <c r="P1076" s="96"/>
    </row>
    <row r="1077" spans="16:16" x14ac:dyDescent="0.3">
      <c r="P1077" s="96"/>
    </row>
    <row r="1078" spans="16:16" x14ac:dyDescent="0.3">
      <c r="P1078" s="96"/>
    </row>
    <row r="1079" spans="16:16" x14ac:dyDescent="0.3">
      <c r="P1079" s="96"/>
    </row>
    <row r="1080" spans="16:16" x14ac:dyDescent="0.3">
      <c r="P1080" s="96"/>
    </row>
    <row r="1081" spans="16:16" x14ac:dyDescent="0.3">
      <c r="P1081" s="96"/>
    </row>
    <row r="1082" spans="16:16" x14ac:dyDescent="0.3">
      <c r="P1082" s="96"/>
    </row>
    <row r="1083" spans="16:16" x14ac:dyDescent="0.3">
      <c r="P1083" s="96"/>
    </row>
    <row r="1084" spans="16:16" x14ac:dyDescent="0.3">
      <c r="P1084" s="96"/>
    </row>
    <row r="1085" spans="16:16" x14ac:dyDescent="0.3">
      <c r="P1085" s="96"/>
    </row>
    <row r="1086" spans="16:16" x14ac:dyDescent="0.3">
      <c r="P1086" s="96"/>
    </row>
    <row r="1087" spans="16:16" x14ac:dyDescent="0.3">
      <c r="P1087" s="96"/>
    </row>
    <row r="1088" spans="16:16" x14ac:dyDescent="0.3">
      <c r="P1088" s="96"/>
    </row>
    <row r="1089" spans="16:16" x14ac:dyDescent="0.3">
      <c r="P1089" s="96"/>
    </row>
    <row r="1090" spans="16:16" x14ac:dyDescent="0.3">
      <c r="P1090" s="96"/>
    </row>
    <row r="1091" spans="16:16" x14ac:dyDescent="0.3">
      <c r="P1091" s="96"/>
    </row>
    <row r="1092" spans="16:16" x14ac:dyDescent="0.3">
      <c r="P1092" s="96"/>
    </row>
    <row r="1093" spans="16:16" x14ac:dyDescent="0.3">
      <c r="P1093" s="96"/>
    </row>
    <row r="1094" spans="16:16" x14ac:dyDescent="0.3">
      <c r="P1094" s="96"/>
    </row>
    <row r="1095" spans="16:16" x14ac:dyDescent="0.3">
      <c r="P1095" s="96"/>
    </row>
    <row r="1096" spans="16:16" x14ac:dyDescent="0.3">
      <c r="P1096" s="96"/>
    </row>
    <row r="1097" spans="16:16" x14ac:dyDescent="0.3">
      <c r="P1097" s="96"/>
    </row>
    <row r="1098" spans="16:16" x14ac:dyDescent="0.3">
      <c r="P1098" s="96"/>
    </row>
    <row r="1099" spans="16:16" x14ac:dyDescent="0.3">
      <c r="P1099" s="96"/>
    </row>
    <row r="1100" spans="16:16" x14ac:dyDescent="0.3">
      <c r="P1100" s="96"/>
    </row>
    <row r="1101" spans="16:16" x14ac:dyDescent="0.3">
      <c r="P1101" s="96"/>
    </row>
    <row r="1102" spans="16:16" x14ac:dyDescent="0.3">
      <c r="P1102" s="96"/>
    </row>
    <row r="1103" spans="16:16" x14ac:dyDescent="0.3">
      <c r="P1103" s="96"/>
    </row>
    <row r="1104" spans="16:16" x14ac:dyDescent="0.3">
      <c r="P1104" s="96"/>
    </row>
    <row r="1105" spans="16:16" x14ac:dyDescent="0.3">
      <c r="P1105" s="96"/>
    </row>
    <row r="1106" spans="16:16" x14ac:dyDescent="0.3">
      <c r="P1106" s="96"/>
    </row>
    <row r="1107" spans="16:16" x14ac:dyDescent="0.3">
      <c r="P1107" s="96"/>
    </row>
    <row r="1108" spans="16:16" x14ac:dyDescent="0.3">
      <c r="P1108" s="96"/>
    </row>
    <row r="1109" spans="16:16" x14ac:dyDescent="0.3">
      <c r="P1109" s="96"/>
    </row>
    <row r="1110" spans="16:16" x14ac:dyDescent="0.3">
      <c r="P1110" s="96"/>
    </row>
    <row r="1111" spans="16:16" x14ac:dyDescent="0.3">
      <c r="P1111" s="96"/>
    </row>
    <row r="1112" spans="16:16" x14ac:dyDescent="0.3">
      <c r="P1112" s="96"/>
    </row>
    <row r="1113" spans="16:16" x14ac:dyDescent="0.3">
      <c r="P1113" s="96"/>
    </row>
    <row r="1114" spans="16:16" x14ac:dyDescent="0.3">
      <c r="P1114" s="96"/>
    </row>
    <row r="1115" spans="16:16" x14ac:dyDescent="0.3">
      <c r="P1115" s="96"/>
    </row>
    <row r="1116" spans="16:16" x14ac:dyDescent="0.3">
      <c r="P1116" s="96"/>
    </row>
    <row r="1117" spans="16:16" x14ac:dyDescent="0.3">
      <c r="P1117" s="96"/>
    </row>
    <row r="1118" spans="16:16" x14ac:dyDescent="0.3">
      <c r="P1118" s="96"/>
    </row>
    <row r="1119" spans="16:16" x14ac:dyDescent="0.3">
      <c r="P1119" s="96"/>
    </row>
    <row r="1120" spans="16:16" x14ac:dyDescent="0.3">
      <c r="P1120" s="96"/>
    </row>
    <row r="1121" spans="16:16" x14ac:dyDescent="0.3">
      <c r="P1121" s="96"/>
    </row>
    <row r="1122" spans="16:16" x14ac:dyDescent="0.3">
      <c r="P1122" s="96"/>
    </row>
    <row r="1123" spans="16:16" x14ac:dyDescent="0.3">
      <c r="P1123" s="96"/>
    </row>
    <row r="1124" spans="16:16" x14ac:dyDescent="0.3">
      <c r="P1124" s="96"/>
    </row>
    <row r="1125" spans="16:16" x14ac:dyDescent="0.3">
      <c r="P1125" s="96"/>
    </row>
    <row r="1126" spans="16:16" x14ac:dyDescent="0.3">
      <c r="P1126" s="96"/>
    </row>
    <row r="1127" spans="16:16" x14ac:dyDescent="0.3">
      <c r="P1127" s="96"/>
    </row>
    <row r="1128" spans="16:16" x14ac:dyDescent="0.3">
      <c r="P1128" s="96"/>
    </row>
    <row r="1129" spans="16:16" x14ac:dyDescent="0.3">
      <c r="P1129" s="96"/>
    </row>
    <row r="1130" spans="16:16" x14ac:dyDescent="0.3">
      <c r="P1130" s="96"/>
    </row>
    <row r="1131" spans="16:16" x14ac:dyDescent="0.3">
      <c r="P1131" s="96"/>
    </row>
    <row r="1132" spans="16:16" x14ac:dyDescent="0.3">
      <c r="P1132" s="96"/>
    </row>
    <row r="1133" spans="16:16" x14ac:dyDescent="0.3">
      <c r="P1133" s="96"/>
    </row>
    <row r="1134" spans="16:16" x14ac:dyDescent="0.3">
      <c r="P1134" s="96"/>
    </row>
    <row r="1135" spans="16:16" x14ac:dyDescent="0.3">
      <c r="P1135" s="96"/>
    </row>
    <row r="1136" spans="16:16" x14ac:dyDescent="0.3">
      <c r="P1136" s="96"/>
    </row>
    <row r="1137" spans="16:16" x14ac:dyDescent="0.3">
      <c r="P1137" s="96"/>
    </row>
    <row r="1138" spans="16:16" x14ac:dyDescent="0.3">
      <c r="P1138" s="96"/>
    </row>
    <row r="1139" spans="16:16" x14ac:dyDescent="0.3">
      <c r="P1139" s="96"/>
    </row>
    <row r="1140" spans="16:16" x14ac:dyDescent="0.3">
      <c r="P1140" s="96"/>
    </row>
    <row r="1141" spans="16:16" x14ac:dyDescent="0.3">
      <c r="P1141" s="96"/>
    </row>
    <row r="1142" spans="16:16" x14ac:dyDescent="0.3">
      <c r="P1142" s="96"/>
    </row>
    <row r="1143" spans="16:16" x14ac:dyDescent="0.3">
      <c r="P1143" s="96"/>
    </row>
    <row r="1144" spans="16:16" x14ac:dyDescent="0.3">
      <c r="P1144" s="96"/>
    </row>
    <row r="1145" spans="16:16" x14ac:dyDescent="0.3">
      <c r="P1145" s="96"/>
    </row>
    <row r="1146" spans="16:16" x14ac:dyDescent="0.3">
      <c r="P1146" s="96"/>
    </row>
    <row r="1147" spans="16:16" x14ac:dyDescent="0.3">
      <c r="P1147" s="96"/>
    </row>
    <row r="1148" spans="16:16" x14ac:dyDescent="0.3">
      <c r="P1148" s="96"/>
    </row>
    <row r="1149" spans="16:16" x14ac:dyDescent="0.3">
      <c r="P1149" s="96"/>
    </row>
    <row r="1150" spans="16:16" x14ac:dyDescent="0.3">
      <c r="P1150" s="96"/>
    </row>
    <row r="1151" spans="16:16" x14ac:dyDescent="0.3">
      <c r="P1151" s="96"/>
    </row>
    <row r="1152" spans="16:16" x14ac:dyDescent="0.3">
      <c r="P1152" s="96"/>
    </row>
    <row r="1153" spans="16:16" x14ac:dyDescent="0.3">
      <c r="P1153" s="96"/>
    </row>
    <row r="1154" spans="16:16" x14ac:dyDescent="0.3">
      <c r="P1154" s="96"/>
    </row>
    <row r="1155" spans="16:16" x14ac:dyDescent="0.3">
      <c r="P1155" s="96"/>
    </row>
    <row r="1156" spans="16:16" x14ac:dyDescent="0.3">
      <c r="P1156" s="96"/>
    </row>
    <row r="1157" spans="16:16" x14ac:dyDescent="0.3">
      <c r="P1157" s="96"/>
    </row>
    <row r="1158" spans="16:16" x14ac:dyDescent="0.3">
      <c r="P1158" s="96"/>
    </row>
    <row r="1159" spans="16:16" x14ac:dyDescent="0.3">
      <c r="P1159" s="96"/>
    </row>
    <row r="1160" spans="16:16" x14ac:dyDescent="0.3">
      <c r="P1160" s="96"/>
    </row>
    <row r="1161" spans="16:16" x14ac:dyDescent="0.3">
      <c r="P1161" s="96"/>
    </row>
    <row r="1162" spans="16:16" x14ac:dyDescent="0.3">
      <c r="P1162" s="96"/>
    </row>
    <row r="1163" spans="16:16" x14ac:dyDescent="0.3">
      <c r="P1163" s="96"/>
    </row>
    <row r="1164" spans="16:16" x14ac:dyDescent="0.3">
      <c r="P1164" s="96"/>
    </row>
    <row r="1165" spans="16:16" x14ac:dyDescent="0.3">
      <c r="P1165" s="96"/>
    </row>
    <row r="1166" spans="16:16" x14ac:dyDescent="0.3">
      <c r="P1166" s="96"/>
    </row>
    <row r="1167" spans="16:16" x14ac:dyDescent="0.3">
      <c r="P1167" s="96"/>
    </row>
    <row r="1168" spans="16:16" x14ac:dyDescent="0.3">
      <c r="P1168" s="96"/>
    </row>
    <row r="1169" spans="16:16" x14ac:dyDescent="0.3">
      <c r="P1169" s="96"/>
    </row>
    <row r="1170" spans="16:16" x14ac:dyDescent="0.3">
      <c r="P1170" s="96"/>
    </row>
    <row r="1171" spans="16:16" x14ac:dyDescent="0.3">
      <c r="P1171" s="96"/>
    </row>
    <row r="1172" spans="16:16" x14ac:dyDescent="0.3">
      <c r="P1172" s="96"/>
    </row>
    <row r="1173" spans="16:16" x14ac:dyDescent="0.3">
      <c r="P1173" s="96"/>
    </row>
    <row r="1174" spans="16:16" x14ac:dyDescent="0.3">
      <c r="P1174" s="96"/>
    </row>
    <row r="1175" spans="16:16" x14ac:dyDescent="0.3">
      <c r="P1175" s="96"/>
    </row>
    <row r="1176" spans="16:16" x14ac:dyDescent="0.3">
      <c r="P1176" s="96"/>
    </row>
    <row r="1177" spans="16:16" x14ac:dyDescent="0.3">
      <c r="P1177" s="96"/>
    </row>
    <row r="1178" spans="16:16" x14ac:dyDescent="0.3">
      <c r="P1178" s="96"/>
    </row>
    <row r="1179" spans="16:16" x14ac:dyDescent="0.3">
      <c r="P1179" s="96"/>
    </row>
    <row r="1180" spans="16:16" x14ac:dyDescent="0.3">
      <c r="P1180" s="96"/>
    </row>
    <row r="1181" spans="16:16" x14ac:dyDescent="0.3">
      <c r="P1181" s="96"/>
    </row>
    <row r="1182" spans="16:16" x14ac:dyDescent="0.3">
      <c r="P1182" s="96"/>
    </row>
    <row r="1183" spans="16:16" x14ac:dyDescent="0.3">
      <c r="P1183" s="96"/>
    </row>
    <row r="1184" spans="16:16" x14ac:dyDescent="0.3">
      <c r="P1184" s="96"/>
    </row>
    <row r="1185" spans="16:16" x14ac:dyDescent="0.3">
      <c r="P1185" s="96"/>
    </row>
    <row r="1186" spans="16:16" x14ac:dyDescent="0.3">
      <c r="P1186" s="96"/>
    </row>
    <row r="1187" spans="16:16" x14ac:dyDescent="0.3">
      <c r="P1187" s="96"/>
    </row>
    <row r="1188" spans="16:16" x14ac:dyDescent="0.3">
      <c r="P1188" s="96"/>
    </row>
    <row r="1189" spans="16:16" x14ac:dyDescent="0.3">
      <c r="P1189" s="96"/>
    </row>
    <row r="1190" spans="16:16" x14ac:dyDescent="0.3">
      <c r="P1190" s="96"/>
    </row>
    <row r="1191" spans="16:16" x14ac:dyDescent="0.3">
      <c r="P1191" s="96"/>
    </row>
    <row r="1192" spans="16:16" x14ac:dyDescent="0.3">
      <c r="P1192" s="96"/>
    </row>
    <row r="1193" spans="16:16" x14ac:dyDescent="0.3">
      <c r="P1193" s="96"/>
    </row>
    <row r="1194" spans="16:16" x14ac:dyDescent="0.3">
      <c r="P1194" s="96"/>
    </row>
    <row r="1195" spans="16:16" x14ac:dyDescent="0.3">
      <c r="P1195" s="96"/>
    </row>
    <row r="1196" spans="16:16" x14ac:dyDescent="0.3">
      <c r="P1196" s="96"/>
    </row>
    <row r="1197" spans="16:16" x14ac:dyDescent="0.3">
      <c r="P1197" s="96"/>
    </row>
    <row r="1198" spans="16:16" x14ac:dyDescent="0.3">
      <c r="P1198" s="96"/>
    </row>
    <row r="1199" spans="16:16" x14ac:dyDescent="0.3">
      <c r="P1199" s="96"/>
    </row>
    <row r="1200" spans="16:16" x14ac:dyDescent="0.3">
      <c r="P1200" s="96"/>
    </row>
    <row r="1201" spans="16:16" x14ac:dyDescent="0.3">
      <c r="P1201" s="96"/>
    </row>
    <row r="1202" spans="16:16" x14ac:dyDescent="0.3">
      <c r="P1202" s="96"/>
    </row>
    <row r="1203" spans="16:16" x14ac:dyDescent="0.3">
      <c r="P1203" s="96"/>
    </row>
    <row r="1204" spans="16:16" x14ac:dyDescent="0.3">
      <c r="P1204" s="96"/>
    </row>
    <row r="1205" spans="16:16" x14ac:dyDescent="0.3">
      <c r="P1205" s="96"/>
    </row>
    <row r="1206" spans="16:16" x14ac:dyDescent="0.3">
      <c r="P1206" s="96"/>
    </row>
    <row r="1207" spans="16:16" x14ac:dyDescent="0.3">
      <c r="P1207" s="96"/>
    </row>
    <row r="1208" spans="16:16" x14ac:dyDescent="0.3">
      <c r="P1208" s="96"/>
    </row>
    <row r="1209" spans="16:16" x14ac:dyDescent="0.3">
      <c r="P1209" s="96"/>
    </row>
    <row r="1210" spans="16:16" x14ac:dyDescent="0.3">
      <c r="P1210" s="96"/>
    </row>
    <row r="1211" spans="16:16" x14ac:dyDescent="0.3">
      <c r="P1211" s="96"/>
    </row>
    <row r="1212" spans="16:16" x14ac:dyDescent="0.3">
      <c r="P1212" s="96"/>
    </row>
    <row r="1213" spans="16:16" x14ac:dyDescent="0.3">
      <c r="P1213" s="96"/>
    </row>
    <row r="1214" spans="16:16" x14ac:dyDescent="0.3">
      <c r="P1214" s="96"/>
    </row>
    <row r="1215" spans="16:16" x14ac:dyDescent="0.3">
      <c r="P1215" s="96"/>
    </row>
    <row r="1216" spans="16:16" x14ac:dyDescent="0.3">
      <c r="P1216" s="96"/>
    </row>
    <row r="1217" spans="16:16" x14ac:dyDescent="0.3">
      <c r="P1217" s="96"/>
    </row>
    <row r="1218" spans="16:16" x14ac:dyDescent="0.3">
      <c r="P1218" s="96"/>
    </row>
    <row r="1219" spans="16:16" x14ac:dyDescent="0.3">
      <c r="P1219" s="96"/>
    </row>
    <row r="1220" spans="16:16" x14ac:dyDescent="0.3">
      <c r="P1220" s="96"/>
    </row>
    <row r="1221" spans="16:16" x14ac:dyDescent="0.3">
      <c r="P1221" s="96"/>
    </row>
    <row r="1222" spans="16:16" x14ac:dyDescent="0.3">
      <c r="P1222" s="96"/>
    </row>
    <row r="1223" spans="16:16" x14ac:dyDescent="0.3">
      <c r="P1223" s="96"/>
    </row>
    <row r="1224" spans="16:16" x14ac:dyDescent="0.3">
      <c r="P1224" s="96"/>
    </row>
    <row r="1225" spans="16:16" x14ac:dyDescent="0.3">
      <c r="P1225" s="96"/>
    </row>
    <row r="1226" spans="16:16" x14ac:dyDescent="0.3">
      <c r="P1226" s="96"/>
    </row>
    <row r="1227" spans="16:16" x14ac:dyDescent="0.3">
      <c r="P1227" s="96"/>
    </row>
    <row r="1228" spans="16:16" x14ac:dyDescent="0.3">
      <c r="P1228" s="96"/>
    </row>
    <row r="1229" spans="16:16" x14ac:dyDescent="0.3">
      <c r="P1229" s="96"/>
    </row>
    <row r="1230" spans="16:16" x14ac:dyDescent="0.3">
      <c r="P1230" s="96"/>
    </row>
    <row r="1231" spans="16:16" x14ac:dyDescent="0.3">
      <c r="P1231" s="96"/>
    </row>
    <row r="1232" spans="16:16" x14ac:dyDescent="0.3">
      <c r="P1232" s="96"/>
    </row>
    <row r="1233" spans="16:16" x14ac:dyDescent="0.3">
      <c r="P1233" s="96"/>
    </row>
    <row r="1234" spans="16:16" x14ac:dyDescent="0.3">
      <c r="P1234" s="96"/>
    </row>
    <row r="1235" spans="16:16" x14ac:dyDescent="0.3">
      <c r="P1235" s="96"/>
    </row>
    <row r="1236" spans="16:16" x14ac:dyDescent="0.3">
      <c r="P1236" s="96"/>
    </row>
    <row r="1237" spans="16:16" x14ac:dyDescent="0.3">
      <c r="P1237" s="96"/>
    </row>
    <row r="1238" spans="16:16" x14ac:dyDescent="0.3">
      <c r="P1238" s="96"/>
    </row>
    <row r="1239" spans="16:16" x14ac:dyDescent="0.3">
      <c r="P1239" s="96"/>
    </row>
    <row r="1240" spans="16:16" x14ac:dyDescent="0.3">
      <c r="P1240" s="96"/>
    </row>
    <row r="1241" spans="16:16" x14ac:dyDescent="0.3">
      <c r="P1241" s="96"/>
    </row>
    <row r="1242" spans="16:16" x14ac:dyDescent="0.3">
      <c r="P1242" s="96"/>
    </row>
    <row r="1243" spans="16:16" x14ac:dyDescent="0.3">
      <c r="P1243" s="96"/>
    </row>
    <row r="1244" spans="16:16" x14ac:dyDescent="0.3">
      <c r="P1244" s="96"/>
    </row>
    <row r="1245" spans="16:16" x14ac:dyDescent="0.3">
      <c r="P1245" s="96"/>
    </row>
    <row r="1246" spans="16:16" x14ac:dyDescent="0.3">
      <c r="P1246" s="96"/>
    </row>
    <row r="1247" spans="16:16" x14ac:dyDescent="0.3">
      <c r="P1247" s="96"/>
    </row>
    <row r="1248" spans="16:16" x14ac:dyDescent="0.3">
      <c r="P1248" s="96"/>
    </row>
    <row r="1249" spans="16:16" x14ac:dyDescent="0.3">
      <c r="P1249" s="96"/>
    </row>
    <row r="1250" spans="16:16" x14ac:dyDescent="0.3">
      <c r="P1250" s="96"/>
    </row>
    <row r="1251" spans="16:16" x14ac:dyDescent="0.3">
      <c r="P1251" s="96"/>
    </row>
    <row r="1252" spans="16:16" x14ac:dyDescent="0.3">
      <c r="P1252" s="96"/>
    </row>
    <row r="1253" spans="16:16" x14ac:dyDescent="0.3">
      <c r="P1253" s="96"/>
    </row>
    <row r="1254" spans="16:16" x14ac:dyDescent="0.3">
      <c r="P1254" s="96"/>
    </row>
    <row r="1255" spans="16:16" x14ac:dyDescent="0.3">
      <c r="P1255" s="96"/>
    </row>
    <row r="1256" spans="16:16" x14ac:dyDescent="0.3">
      <c r="P1256" s="96"/>
    </row>
    <row r="1257" spans="16:16" x14ac:dyDescent="0.3">
      <c r="P1257" s="96"/>
    </row>
    <row r="1258" spans="16:16" x14ac:dyDescent="0.3">
      <c r="P1258" s="96"/>
    </row>
    <row r="1259" spans="16:16" x14ac:dyDescent="0.3">
      <c r="P1259" s="96"/>
    </row>
    <row r="1260" spans="16:16" x14ac:dyDescent="0.3">
      <c r="P1260" s="96"/>
    </row>
    <row r="1261" spans="16:16" x14ac:dyDescent="0.3">
      <c r="P1261" s="96"/>
    </row>
    <row r="1262" spans="16:16" x14ac:dyDescent="0.3">
      <c r="P1262" s="96"/>
    </row>
    <row r="1263" spans="16:16" x14ac:dyDescent="0.3">
      <c r="P1263" s="96"/>
    </row>
    <row r="1264" spans="16:16" x14ac:dyDescent="0.3">
      <c r="P1264" s="96"/>
    </row>
    <row r="1265" spans="16:16" x14ac:dyDescent="0.3">
      <c r="P1265" s="96"/>
    </row>
    <row r="1266" spans="16:16" x14ac:dyDescent="0.3">
      <c r="P1266" s="96"/>
    </row>
    <row r="1267" spans="16:16" x14ac:dyDescent="0.3">
      <c r="P1267" s="96"/>
    </row>
    <row r="1268" spans="16:16" x14ac:dyDescent="0.3">
      <c r="P1268" s="96"/>
    </row>
    <row r="1269" spans="16:16" x14ac:dyDescent="0.3">
      <c r="P1269" s="96"/>
    </row>
    <row r="1270" spans="16:16" x14ac:dyDescent="0.3">
      <c r="P1270" s="96"/>
    </row>
    <row r="1271" spans="16:16" x14ac:dyDescent="0.3">
      <c r="P1271" s="96"/>
    </row>
    <row r="1272" spans="16:16" x14ac:dyDescent="0.3">
      <c r="P1272" s="96"/>
    </row>
    <row r="1273" spans="16:16" x14ac:dyDescent="0.3">
      <c r="P1273" s="96"/>
    </row>
    <row r="1274" spans="16:16" x14ac:dyDescent="0.3">
      <c r="P1274" s="96"/>
    </row>
    <row r="1275" spans="16:16" x14ac:dyDescent="0.3">
      <c r="P1275" s="96"/>
    </row>
    <row r="1276" spans="16:16" x14ac:dyDescent="0.3">
      <c r="P1276" s="96"/>
    </row>
    <row r="1277" spans="16:16" x14ac:dyDescent="0.3">
      <c r="P1277" s="96"/>
    </row>
    <row r="1278" spans="16:16" x14ac:dyDescent="0.3">
      <c r="P1278" s="96"/>
    </row>
    <row r="1279" spans="16:16" x14ac:dyDescent="0.3">
      <c r="P1279" s="96"/>
    </row>
    <row r="1280" spans="16:16" x14ac:dyDescent="0.3">
      <c r="P1280" s="96"/>
    </row>
    <row r="1281" spans="16:16" x14ac:dyDescent="0.3">
      <c r="P1281" s="96"/>
    </row>
    <row r="1282" spans="16:16" x14ac:dyDescent="0.3">
      <c r="P1282" s="96"/>
    </row>
    <row r="1283" spans="16:16" x14ac:dyDescent="0.3">
      <c r="P1283" s="96"/>
    </row>
    <row r="1284" spans="16:16" x14ac:dyDescent="0.3">
      <c r="P1284" s="96"/>
    </row>
    <row r="1285" spans="16:16" x14ac:dyDescent="0.3">
      <c r="P1285" s="96"/>
    </row>
    <row r="1286" spans="16:16" x14ac:dyDescent="0.3">
      <c r="P1286" s="96"/>
    </row>
    <row r="1287" spans="16:16" x14ac:dyDescent="0.3">
      <c r="P1287" s="96"/>
    </row>
    <row r="1288" spans="16:16" x14ac:dyDescent="0.3">
      <c r="P1288" s="96"/>
    </row>
    <row r="1289" spans="16:16" x14ac:dyDescent="0.3">
      <c r="P1289" s="96"/>
    </row>
    <row r="1290" spans="16:16" x14ac:dyDescent="0.3">
      <c r="P1290" s="96"/>
    </row>
    <row r="1291" spans="16:16" x14ac:dyDescent="0.3">
      <c r="P1291" s="96"/>
    </row>
    <row r="1292" spans="16:16" x14ac:dyDescent="0.3">
      <c r="P1292" s="96"/>
    </row>
    <row r="1293" spans="16:16" x14ac:dyDescent="0.3">
      <c r="P1293" s="96"/>
    </row>
    <row r="1294" spans="16:16" x14ac:dyDescent="0.3">
      <c r="P1294" s="96"/>
    </row>
    <row r="1295" spans="16:16" x14ac:dyDescent="0.3">
      <c r="P1295" s="96"/>
    </row>
    <row r="1296" spans="16:16" x14ac:dyDescent="0.3">
      <c r="P1296" s="96"/>
    </row>
    <row r="1297" spans="16:16" x14ac:dyDescent="0.3">
      <c r="P1297" s="96"/>
    </row>
    <row r="1298" spans="16:16" x14ac:dyDescent="0.3">
      <c r="P1298" s="96"/>
    </row>
    <row r="1299" spans="16:16" x14ac:dyDescent="0.3">
      <c r="P1299" s="96"/>
    </row>
    <row r="1300" spans="16:16" x14ac:dyDescent="0.3">
      <c r="P1300" s="96"/>
    </row>
    <row r="1301" spans="16:16" x14ac:dyDescent="0.3">
      <c r="P1301" s="96"/>
    </row>
    <row r="1302" spans="16:16" x14ac:dyDescent="0.3">
      <c r="P1302" s="96"/>
    </row>
    <row r="1303" spans="16:16" x14ac:dyDescent="0.3">
      <c r="P1303" s="96"/>
    </row>
    <row r="1304" spans="16:16" x14ac:dyDescent="0.3">
      <c r="P1304" s="96"/>
    </row>
    <row r="1305" spans="16:16" x14ac:dyDescent="0.3">
      <c r="P1305" s="96"/>
    </row>
    <row r="1306" spans="16:16" x14ac:dyDescent="0.3">
      <c r="P1306" s="96" t="s">
        <v>1589</v>
      </c>
    </row>
    <row r="1307" spans="16:16" x14ac:dyDescent="0.3">
      <c r="P1307" s="96" t="s">
        <v>1589</v>
      </c>
    </row>
    <row r="1308" spans="16:16" x14ac:dyDescent="0.3">
      <c r="P1308" s="96" t="s">
        <v>1590</v>
      </c>
    </row>
    <row r="1309" spans="16:16" x14ac:dyDescent="0.3">
      <c r="P1309" s="96" t="s">
        <v>1590</v>
      </c>
    </row>
    <row r="1310" spans="16:16" x14ac:dyDescent="0.3">
      <c r="P1310" s="96" t="s">
        <v>1591</v>
      </c>
    </row>
    <row r="1311" spans="16:16" x14ac:dyDescent="0.3">
      <c r="P1311" s="96" t="s">
        <v>1591</v>
      </c>
    </row>
    <row r="1312" spans="16:16" x14ac:dyDescent="0.3">
      <c r="P1312" s="96" t="s">
        <v>1590</v>
      </c>
    </row>
    <row r="1313" spans="16:16" x14ac:dyDescent="0.3">
      <c r="P1313" s="96" t="s">
        <v>1590</v>
      </c>
    </row>
    <row r="1314" spans="16:16" x14ac:dyDescent="0.3">
      <c r="P1314" s="96" t="s">
        <v>1589</v>
      </c>
    </row>
    <row r="1315" spans="16:16" x14ac:dyDescent="0.3">
      <c r="P1315" s="96" t="s">
        <v>1589</v>
      </c>
    </row>
    <row r="1316" spans="16:16" x14ac:dyDescent="0.3">
      <c r="P1316" s="96" t="s">
        <v>1590</v>
      </c>
    </row>
    <row r="1317" spans="16:16" x14ac:dyDescent="0.3">
      <c r="P1317" s="96" t="s">
        <v>1590</v>
      </c>
    </row>
    <row r="1318" spans="16:16" x14ac:dyDescent="0.3">
      <c r="P1318" s="96" t="s">
        <v>1591</v>
      </c>
    </row>
    <row r="1319" spans="16:16" x14ac:dyDescent="0.3">
      <c r="P1319" s="96" t="s">
        <v>1591</v>
      </c>
    </row>
    <row r="1320" spans="16:16" x14ac:dyDescent="0.3">
      <c r="P1320" s="96" t="s">
        <v>1589</v>
      </c>
    </row>
    <row r="1321" spans="16:16" x14ac:dyDescent="0.3">
      <c r="P1321" s="96" t="s">
        <v>1589</v>
      </c>
    </row>
    <row r="1322" spans="16:16" x14ac:dyDescent="0.3">
      <c r="P1322" s="96" t="s">
        <v>1589</v>
      </c>
    </row>
    <row r="1323" spans="16:16" x14ac:dyDescent="0.3">
      <c r="P1323" s="96" t="s">
        <v>1589</v>
      </c>
    </row>
    <row r="1324" spans="16:16" x14ac:dyDescent="0.3">
      <c r="P1324" s="96" t="s">
        <v>1589</v>
      </c>
    </row>
    <row r="1325" spans="16:16" x14ac:dyDescent="0.3">
      <c r="P1325" s="96" t="s">
        <v>1589</v>
      </c>
    </row>
    <row r="1326" spans="16:16" x14ac:dyDescent="0.3">
      <c r="P1326" s="8"/>
    </row>
    <row r="1327" spans="16:16" x14ac:dyDescent="0.3">
      <c r="P1327" s="8"/>
    </row>
    <row r="1328" spans="16:16" x14ac:dyDescent="0.3">
      <c r="P1328" s="8"/>
    </row>
    <row r="1329" spans="16:16" x14ac:dyDescent="0.3">
      <c r="P1329" s="8"/>
    </row>
    <row r="1330" spans="16:16" x14ac:dyDescent="0.3">
      <c r="P1330" s="8"/>
    </row>
    <row r="1331" spans="16:16" x14ac:dyDescent="0.3">
      <c r="P1331" s="8"/>
    </row>
    <row r="1332" spans="16:16" x14ac:dyDescent="0.3">
      <c r="P1332" s="8"/>
    </row>
    <row r="1333" spans="16:16" x14ac:dyDescent="0.3">
      <c r="P1333" s="8"/>
    </row>
    <row r="1334" spans="16:16" x14ac:dyDescent="0.3">
      <c r="P1334" s="8"/>
    </row>
    <row r="1335" spans="16:16" x14ac:dyDescent="0.3">
      <c r="P1335" s="8"/>
    </row>
    <row r="1336" spans="16:16" x14ac:dyDescent="0.3">
      <c r="P1336" s="8"/>
    </row>
    <row r="1337" spans="16:16" x14ac:dyDescent="0.3">
      <c r="P1337" s="8"/>
    </row>
    <row r="1338" spans="16:16" x14ac:dyDescent="0.3">
      <c r="P1338" s="8"/>
    </row>
    <row r="1339" spans="16:16" x14ac:dyDescent="0.3">
      <c r="P1339" s="8"/>
    </row>
    <row r="1340" spans="16:16" x14ac:dyDescent="0.3">
      <c r="P1340" s="8"/>
    </row>
    <row r="1341" spans="16:16" x14ac:dyDescent="0.3">
      <c r="P1341" s="8"/>
    </row>
    <row r="1342" spans="16:16" x14ac:dyDescent="0.3">
      <c r="P1342" s="8"/>
    </row>
    <row r="1343" spans="16:16" x14ac:dyDescent="0.3">
      <c r="P1343" s="8"/>
    </row>
    <row r="1344" spans="16:16" x14ac:dyDescent="0.3">
      <c r="P1344" s="8"/>
    </row>
    <row r="1345" spans="16:16" x14ac:dyDescent="0.3">
      <c r="P1345" s="8"/>
    </row>
    <row r="1346" spans="16:16" x14ac:dyDescent="0.3">
      <c r="P1346" s="8"/>
    </row>
    <row r="1347" spans="16:16" x14ac:dyDescent="0.3">
      <c r="P1347" s="8"/>
    </row>
    <row r="1348" spans="16:16" x14ac:dyDescent="0.3">
      <c r="P1348" s="8"/>
    </row>
    <row r="1349" spans="16:16" x14ac:dyDescent="0.3">
      <c r="P1349" s="8"/>
    </row>
    <row r="1350" spans="16:16" x14ac:dyDescent="0.3">
      <c r="P1350" s="8"/>
    </row>
    <row r="1351" spans="16:16" x14ac:dyDescent="0.3">
      <c r="P1351" s="8"/>
    </row>
    <row r="1352" spans="16:16" x14ac:dyDescent="0.3">
      <c r="P1352" s="8"/>
    </row>
    <row r="1353" spans="16:16" x14ac:dyDescent="0.3">
      <c r="P1353" s="8"/>
    </row>
    <row r="1354" spans="16:16" x14ac:dyDescent="0.3">
      <c r="P1354" s="8"/>
    </row>
    <row r="1355" spans="16:16" x14ac:dyDescent="0.3">
      <c r="P1355" s="8"/>
    </row>
    <row r="1356" spans="16:16" x14ac:dyDescent="0.3">
      <c r="P1356" s="8"/>
    </row>
    <row r="1357" spans="16:16" x14ac:dyDescent="0.3">
      <c r="P1357" s="8"/>
    </row>
    <row r="1358" spans="16:16" x14ac:dyDescent="0.3">
      <c r="P1358" s="8"/>
    </row>
    <row r="1359" spans="16:16" x14ac:dyDescent="0.3">
      <c r="P1359" s="8"/>
    </row>
    <row r="1360" spans="16:16" x14ac:dyDescent="0.3">
      <c r="P1360" s="8"/>
    </row>
    <row r="1361" spans="16:16" x14ac:dyDescent="0.3">
      <c r="P1361" s="8"/>
    </row>
    <row r="1362" spans="16:16" x14ac:dyDescent="0.3">
      <c r="P1362" s="8"/>
    </row>
    <row r="1363" spans="16:16" x14ac:dyDescent="0.3">
      <c r="P1363" s="8"/>
    </row>
    <row r="1364" spans="16:16" x14ac:dyDescent="0.3">
      <c r="P1364" s="8"/>
    </row>
    <row r="1365" spans="16:16" x14ac:dyDescent="0.3">
      <c r="P1365" s="8"/>
    </row>
    <row r="1366" spans="16:16" x14ac:dyDescent="0.3">
      <c r="P1366" s="8"/>
    </row>
    <row r="1367" spans="16:16" x14ac:dyDescent="0.3">
      <c r="P1367" s="8"/>
    </row>
    <row r="1368" spans="16:16" x14ac:dyDescent="0.3">
      <c r="P1368" s="8"/>
    </row>
    <row r="1369" spans="16:16" x14ac:dyDescent="0.3">
      <c r="P1369" s="8"/>
    </row>
    <row r="1370" spans="16:16" x14ac:dyDescent="0.3">
      <c r="P1370" s="8"/>
    </row>
    <row r="1371" spans="16:16" x14ac:dyDescent="0.3">
      <c r="P1371" s="8"/>
    </row>
    <row r="1372" spans="16:16" x14ac:dyDescent="0.3">
      <c r="P1372" s="8"/>
    </row>
    <row r="1373" spans="16:16" x14ac:dyDescent="0.3">
      <c r="P1373" s="8"/>
    </row>
    <row r="1374" spans="16:16" x14ac:dyDescent="0.3">
      <c r="P1374" s="8"/>
    </row>
    <row r="1375" spans="16:16" x14ac:dyDescent="0.3">
      <c r="P1375" s="8"/>
    </row>
    <row r="1376" spans="16:16" x14ac:dyDescent="0.3">
      <c r="P1376" s="8"/>
    </row>
    <row r="1377" spans="16:16" x14ac:dyDescent="0.3">
      <c r="P1377" s="8"/>
    </row>
    <row r="1378" spans="16:16" x14ac:dyDescent="0.3">
      <c r="P1378" s="8"/>
    </row>
    <row r="1379" spans="16:16" x14ac:dyDescent="0.3">
      <c r="P1379" s="8"/>
    </row>
    <row r="1380" spans="16:16" x14ac:dyDescent="0.3">
      <c r="P1380" s="8"/>
    </row>
    <row r="1381" spans="16:16" x14ac:dyDescent="0.3">
      <c r="P1381" s="8"/>
    </row>
    <row r="1382" spans="16:16" x14ac:dyDescent="0.3">
      <c r="P1382" s="8"/>
    </row>
    <row r="1383" spans="16:16" x14ac:dyDescent="0.3">
      <c r="P1383" s="8"/>
    </row>
    <row r="1384" spans="16:16" x14ac:dyDescent="0.3">
      <c r="P1384" s="8"/>
    </row>
    <row r="1385" spans="16:16" x14ac:dyDescent="0.3">
      <c r="P1385" s="8"/>
    </row>
    <row r="1386" spans="16:16" x14ac:dyDescent="0.3">
      <c r="P1386" s="8"/>
    </row>
    <row r="1387" spans="16:16" x14ac:dyDescent="0.3">
      <c r="P1387" s="8"/>
    </row>
    <row r="1388" spans="16:16" x14ac:dyDescent="0.3">
      <c r="P1388" s="8"/>
    </row>
    <row r="1389" spans="16:16" x14ac:dyDescent="0.3">
      <c r="P1389" s="8"/>
    </row>
    <row r="1390" spans="16:16" x14ac:dyDescent="0.3">
      <c r="P1390" s="8"/>
    </row>
    <row r="1391" spans="16:16" x14ac:dyDescent="0.3">
      <c r="P1391" s="8"/>
    </row>
    <row r="1392" spans="16:16" x14ac:dyDescent="0.3">
      <c r="P1392" s="8"/>
    </row>
    <row r="1393" spans="16:16" x14ac:dyDescent="0.3">
      <c r="P1393" s="8"/>
    </row>
    <row r="1394" spans="16:16" x14ac:dyDescent="0.3">
      <c r="P1394" s="8"/>
    </row>
    <row r="1395" spans="16:16" x14ac:dyDescent="0.3">
      <c r="P1395" s="8"/>
    </row>
    <row r="1396" spans="16:16" x14ac:dyDescent="0.3">
      <c r="P1396" s="8"/>
    </row>
    <row r="1397" spans="16:16" x14ac:dyDescent="0.3">
      <c r="P1397" s="8"/>
    </row>
    <row r="1398" spans="16:16" x14ac:dyDescent="0.3">
      <c r="P1398" s="8"/>
    </row>
    <row r="1399" spans="16:16" x14ac:dyDescent="0.3">
      <c r="P1399" s="8"/>
    </row>
    <row r="1400" spans="16:16" x14ac:dyDescent="0.3">
      <c r="P1400" s="8"/>
    </row>
    <row r="1401" spans="16:16" x14ac:dyDescent="0.3">
      <c r="P1401" s="8"/>
    </row>
    <row r="1402" spans="16:16" x14ac:dyDescent="0.3">
      <c r="P1402" s="8"/>
    </row>
    <row r="1403" spans="16:16" x14ac:dyDescent="0.3">
      <c r="P1403" s="8"/>
    </row>
    <row r="1404" spans="16:16" x14ac:dyDescent="0.3">
      <c r="P1404" s="8"/>
    </row>
    <row r="1405" spans="16:16" x14ac:dyDescent="0.3">
      <c r="P1405" s="8"/>
    </row>
    <row r="1406" spans="16:16" x14ac:dyDescent="0.3">
      <c r="P1406" s="8"/>
    </row>
    <row r="1407" spans="16:16" x14ac:dyDescent="0.3">
      <c r="P1407" s="8"/>
    </row>
    <row r="1408" spans="16:16" x14ac:dyDescent="0.3">
      <c r="P1408" s="8"/>
    </row>
    <row r="1409" spans="16:16" x14ac:dyDescent="0.3">
      <c r="P1409" s="8"/>
    </row>
    <row r="1410" spans="16:16" x14ac:dyDescent="0.3">
      <c r="P1410" s="8"/>
    </row>
    <row r="1411" spans="16:16" x14ac:dyDescent="0.3">
      <c r="P1411" s="8"/>
    </row>
    <row r="1412" spans="16:16" x14ac:dyDescent="0.3">
      <c r="P1412" s="8"/>
    </row>
    <row r="1413" spans="16:16" x14ac:dyDescent="0.3">
      <c r="P1413" s="8"/>
    </row>
    <row r="1414" spans="16:16" x14ac:dyDescent="0.3">
      <c r="P1414" s="8"/>
    </row>
    <row r="1415" spans="16:16" x14ac:dyDescent="0.3">
      <c r="P1415" s="8"/>
    </row>
    <row r="1416" spans="16:16" x14ac:dyDescent="0.3">
      <c r="P1416" s="8"/>
    </row>
    <row r="1417" spans="16:16" x14ac:dyDescent="0.3">
      <c r="P1417" s="8"/>
    </row>
    <row r="1418" spans="16:16" x14ac:dyDescent="0.3">
      <c r="P1418" s="8"/>
    </row>
    <row r="1419" spans="16:16" x14ac:dyDescent="0.3">
      <c r="P1419" s="8"/>
    </row>
    <row r="1420" spans="16:16" x14ac:dyDescent="0.3">
      <c r="P1420" s="8"/>
    </row>
    <row r="1421" spans="16:16" x14ac:dyDescent="0.3">
      <c r="P1421" s="8"/>
    </row>
    <row r="1422" spans="16:16" x14ac:dyDescent="0.3">
      <c r="P1422" s="8"/>
    </row>
    <row r="1423" spans="16:16" x14ac:dyDescent="0.3">
      <c r="P1423" s="8"/>
    </row>
    <row r="1424" spans="16:16" x14ac:dyDescent="0.3">
      <c r="P1424" s="8"/>
    </row>
    <row r="1425" spans="16:16" x14ac:dyDescent="0.3">
      <c r="P1425" s="8"/>
    </row>
    <row r="1426" spans="16:16" x14ac:dyDescent="0.3">
      <c r="P1426" s="8"/>
    </row>
    <row r="1427" spans="16:16" x14ac:dyDescent="0.3">
      <c r="P1427" s="8"/>
    </row>
    <row r="1428" spans="16:16" x14ac:dyDescent="0.3">
      <c r="P1428" s="8"/>
    </row>
    <row r="1429" spans="16:16" x14ac:dyDescent="0.3">
      <c r="P1429" s="8"/>
    </row>
    <row r="1430" spans="16:16" x14ac:dyDescent="0.3">
      <c r="P1430" s="8"/>
    </row>
    <row r="1431" spans="16:16" x14ac:dyDescent="0.3">
      <c r="P1431" s="8"/>
    </row>
    <row r="1432" spans="16:16" x14ac:dyDescent="0.3">
      <c r="P1432" s="8"/>
    </row>
    <row r="1433" spans="16:16" x14ac:dyDescent="0.3">
      <c r="P1433" s="8"/>
    </row>
    <row r="1434" spans="16:16" x14ac:dyDescent="0.3">
      <c r="P1434" s="8"/>
    </row>
    <row r="1435" spans="16:16" x14ac:dyDescent="0.3">
      <c r="P1435" s="8"/>
    </row>
    <row r="1436" spans="16:16" x14ac:dyDescent="0.3">
      <c r="P1436" s="8"/>
    </row>
    <row r="1437" spans="16:16" x14ac:dyDescent="0.3">
      <c r="P1437" s="8"/>
    </row>
    <row r="1438" spans="16:16" x14ac:dyDescent="0.3">
      <c r="P1438" s="8"/>
    </row>
    <row r="1439" spans="16:16" x14ac:dyDescent="0.3">
      <c r="P1439" s="8"/>
    </row>
    <row r="1440" spans="16:16" x14ac:dyDescent="0.3">
      <c r="P1440" s="8"/>
    </row>
    <row r="1441" spans="16:16" x14ac:dyDescent="0.3">
      <c r="P1441" s="8"/>
    </row>
    <row r="1442" spans="16:16" x14ac:dyDescent="0.3">
      <c r="P1442" s="8"/>
    </row>
    <row r="1443" spans="16:16" x14ac:dyDescent="0.3">
      <c r="P1443" s="8"/>
    </row>
    <row r="1444" spans="16:16" x14ac:dyDescent="0.3">
      <c r="P1444" s="8"/>
    </row>
    <row r="1445" spans="16:16" x14ac:dyDescent="0.3">
      <c r="P1445" s="8"/>
    </row>
    <row r="1446" spans="16:16" x14ac:dyDescent="0.3">
      <c r="P1446" s="8"/>
    </row>
    <row r="1447" spans="16:16" x14ac:dyDescent="0.3">
      <c r="P1447" s="8"/>
    </row>
    <row r="1448" spans="16:16" x14ac:dyDescent="0.3">
      <c r="P1448" s="8"/>
    </row>
    <row r="1449" spans="16:16" x14ac:dyDescent="0.3">
      <c r="P1449" s="8"/>
    </row>
    <row r="1450" spans="16:16" x14ac:dyDescent="0.3">
      <c r="P1450" s="8"/>
    </row>
    <row r="1451" spans="16:16" x14ac:dyDescent="0.3">
      <c r="P1451" s="8"/>
    </row>
    <row r="1452" spans="16:16" x14ac:dyDescent="0.3">
      <c r="P1452" s="8"/>
    </row>
    <row r="1453" spans="16:16" x14ac:dyDescent="0.3">
      <c r="P1453" s="8"/>
    </row>
    <row r="1454" spans="16:16" x14ac:dyDescent="0.3">
      <c r="P1454" s="8"/>
    </row>
    <row r="1455" spans="16:16" x14ac:dyDescent="0.3">
      <c r="P1455" s="8"/>
    </row>
    <row r="1456" spans="16:16" x14ac:dyDescent="0.3">
      <c r="P1456" s="8"/>
    </row>
    <row r="1457" spans="16:16" x14ac:dyDescent="0.3">
      <c r="P1457" s="8"/>
    </row>
    <row r="1458" spans="16:16" x14ac:dyDescent="0.3">
      <c r="P1458" s="8"/>
    </row>
    <row r="1459" spans="16:16" x14ac:dyDescent="0.3">
      <c r="P1459" s="8"/>
    </row>
    <row r="1460" spans="16:16" x14ac:dyDescent="0.3">
      <c r="P1460" s="8"/>
    </row>
    <row r="1461" spans="16:16" x14ac:dyDescent="0.3">
      <c r="P1461" s="8"/>
    </row>
    <row r="1462" spans="16:16" x14ac:dyDescent="0.3">
      <c r="P1462" s="8"/>
    </row>
    <row r="1463" spans="16:16" x14ac:dyDescent="0.3">
      <c r="P1463" s="8"/>
    </row>
    <row r="1464" spans="16:16" x14ac:dyDescent="0.3">
      <c r="P1464" s="8"/>
    </row>
    <row r="1465" spans="16:16" x14ac:dyDescent="0.3">
      <c r="P1465" s="8"/>
    </row>
    <row r="1466" spans="16:16" x14ac:dyDescent="0.3">
      <c r="P1466" s="8"/>
    </row>
    <row r="1467" spans="16:16" x14ac:dyDescent="0.3">
      <c r="P1467" s="8"/>
    </row>
    <row r="1468" spans="16:16" x14ac:dyDescent="0.3">
      <c r="P1468" s="8"/>
    </row>
    <row r="1469" spans="16:16" x14ac:dyDescent="0.3">
      <c r="P1469" s="8"/>
    </row>
    <row r="1470" spans="16:16" x14ac:dyDescent="0.3">
      <c r="P1470" s="8"/>
    </row>
    <row r="1471" spans="16:16" x14ac:dyDescent="0.3">
      <c r="P1471" s="8"/>
    </row>
    <row r="1472" spans="16:16" x14ac:dyDescent="0.3">
      <c r="P1472" s="8"/>
    </row>
    <row r="1473" spans="16:16" x14ac:dyDescent="0.3">
      <c r="P1473" s="8"/>
    </row>
    <row r="1474" spans="16:16" x14ac:dyDescent="0.3">
      <c r="P1474" s="8"/>
    </row>
    <row r="1475" spans="16:16" x14ac:dyDescent="0.3">
      <c r="P1475" s="8"/>
    </row>
    <row r="1476" spans="16:16" x14ac:dyDescent="0.3">
      <c r="P1476" s="8"/>
    </row>
    <row r="1477" spans="16:16" x14ac:dyDescent="0.3">
      <c r="P1477" s="8"/>
    </row>
    <row r="1478" spans="16:16" x14ac:dyDescent="0.3">
      <c r="P1478" s="8"/>
    </row>
    <row r="1479" spans="16:16" x14ac:dyDescent="0.3">
      <c r="P1479" s="8"/>
    </row>
    <row r="1480" spans="16:16" x14ac:dyDescent="0.3">
      <c r="P1480" s="8"/>
    </row>
    <row r="1481" spans="16:16" x14ac:dyDescent="0.3">
      <c r="P1481" s="8"/>
    </row>
    <row r="1482" spans="16:16" x14ac:dyDescent="0.3">
      <c r="P1482" s="8"/>
    </row>
    <row r="1483" spans="16:16" x14ac:dyDescent="0.3">
      <c r="P1483" s="8"/>
    </row>
    <row r="1484" spans="16:16" x14ac:dyDescent="0.3">
      <c r="P1484" s="8"/>
    </row>
    <row r="1485" spans="16:16" x14ac:dyDescent="0.3">
      <c r="P1485" s="8"/>
    </row>
    <row r="1486" spans="16:16" x14ac:dyDescent="0.3">
      <c r="P1486" s="8"/>
    </row>
    <row r="1487" spans="16:16" x14ac:dyDescent="0.3">
      <c r="P1487" s="8"/>
    </row>
    <row r="1488" spans="16:16" x14ac:dyDescent="0.3">
      <c r="P1488" s="8"/>
    </row>
    <row r="1489" spans="16:16" x14ac:dyDescent="0.3">
      <c r="P1489" s="8"/>
    </row>
    <row r="1490" spans="16:16" x14ac:dyDescent="0.3">
      <c r="P1490" s="8"/>
    </row>
    <row r="1491" spans="16:16" x14ac:dyDescent="0.3">
      <c r="P1491" s="8"/>
    </row>
    <row r="1492" spans="16:16" x14ac:dyDescent="0.3">
      <c r="P1492" s="8"/>
    </row>
    <row r="1493" spans="16:16" x14ac:dyDescent="0.3">
      <c r="P1493" s="8"/>
    </row>
    <row r="1494" spans="16:16" x14ac:dyDescent="0.3">
      <c r="P1494" s="8"/>
    </row>
    <row r="1495" spans="16:16" x14ac:dyDescent="0.3">
      <c r="P1495" s="8"/>
    </row>
    <row r="1496" spans="16:16" x14ac:dyDescent="0.3">
      <c r="P1496" s="8"/>
    </row>
    <row r="1497" spans="16:16" x14ac:dyDescent="0.3">
      <c r="P1497" s="8"/>
    </row>
    <row r="1498" spans="16:16" x14ac:dyDescent="0.3">
      <c r="P1498" s="8"/>
    </row>
    <row r="1499" spans="16:16" x14ac:dyDescent="0.3">
      <c r="P1499" s="8"/>
    </row>
    <row r="1500" spans="16:16" x14ac:dyDescent="0.3">
      <c r="P1500" s="8"/>
    </row>
    <row r="1501" spans="16:16" x14ac:dyDescent="0.3">
      <c r="P1501" s="8"/>
    </row>
    <row r="1502" spans="16:16" x14ac:dyDescent="0.3">
      <c r="P1502" s="8"/>
    </row>
    <row r="1503" spans="16:16" x14ac:dyDescent="0.3">
      <c r="P1503" s="8"/>
    </row>
    <row r="1504" spans="16:16" x14ac:dyDescent="0.3">
      <c r="P1504" s="8"/>
    </row>
    <row r="1505" spans="16:16" x14ac:dyDescent="0.3">
      <c r="P1505" s="8"/>
    </row>
    <row r="1506" spans="16:16" x14ac:dyDescent="0.3">
      <c r="P1506" s="8"/>
    </row>
    <row r="1507" spans="16:16" x14ac:dyDescent="0.3">
      <c r="P1507" s="8"/>
    </row>
    <row r="1508" spans="16:16" x14ac:dyDescent="0.3">
      <c r="P1508" s="8"/>
    </row>
    <row r="1509" spans="16:16" x14ac:dyDescent="0.3">
      <c r="P1509" s="8"/>
    </row>
    <row r="1510" spans="16:16" x14ac:dyDescent="0.3">
      <c r="P1510" s="8"/>
    </row>
    <row r="1511" spans="16:16" x14ac:dyDescent="0.3">
      <c r="P1511" s="8"/>
    </row>
    <row r="1512" spans="16:16" x14ac:dyDescent="0.3">
      <c r="P1512" s="8"/>
    </row>
    <row r="1513" spans="16:16" x14ac:dyDescent="0.3">
      <c r="P1513" s="8"/>
    </row>
    <row r="1514" spans="16:16" x14ac:dyDescent="0.3">
      <c r="P1514" s="8"/>
    </row>
    <row r="1515" spans="16:16" x14ac:dyDescent="0.3">
      <c r="P1515" s="8"/>
    </row>
    <row r="1516" spans="16:16" x14ac:dyDescent="0.3">
      <c r="P1516" s="8"/>
    </row>
    <row r="1517" spans="16:16" x14ac:dyDescent="0.3">
      <c r="P1517" s="8"/>
    </row>
    <row r="1518" spans="16:16" x14ac:dyDescent="0.3">
      <c r="P1518" s="8"/>
    </row>
    <row r="1519" spans="16:16" x14ac:dyDescent="0.3">
      <c r="P1519" s="8"/>
    </row>
    <row r="1520" spans="16:16" x14ac:dyDescent="0.3">
      <c r="P1520" s="8"/>
    </row>
    <row r="1521" spans="16:16" x14ac:dyDescent="0.3">
      <c r="P1521" s="8"/>
    </row>
    <row r="1522" spans="16:16" x14ac:dyDescent="0.3">
      <c r="P1522" s="8"/>
    </row>
    <row r="1523" spans="16:16" x14ac:dyDescent="0.3">
      <c r="P1523" s="8"/>
    </row>
    <row r="1524" spans="16:16" x14ac:dyDescent="0.3">
      <c r="P1524" s="8"/>
    </row>
    <row r="1525" spans="16:16" x14ac:dyDescent="0.3">
      <c r="P1525" s="8"/>
    </row>
    <row r="1526" spans="16:16" x14ac:dyDescent="0.3">
      <c r="P1526" s="8"/>
    </row>
    <row r="1527" spans="16:16" x14ac:dyDescent="0.3">
      <c r="P1527" s="8"/>
    </row>
    <row r="1528" spans="16:16" x14ac:dyDescent="0.3">
      <c r="P1528" s="8"/>
    </row>
    <row r="1529" spans="16:16" x14ac:dyDescent="0.3">
      <c r="P1529" s="8"/>
    </row>
    <row r="1530" spans="16:16" x14ac:dyDescent="0.3">
      <c r="P1530" s="8"/>
    </row>
    <row r="1531" spans="16:16" x14ac:dyDescent="0.3">
      <c r="P1531" s="8"/>
    </row>
    <row r="1532" spans="16:16" x14ac:dyDescent="0.3">
      <c r="P1532" s="8"/>
    </row>
    <row r="1533" spans="16:16" x14ac:dyDescent="0.3">
      <c r="P1533" s="8"/>
    </row>
    <row r="1534" spans="16:16" x14ac:dyDescent="0.3">
      <c r="P1534" s="8"/>
    </row>
    <row r="1535" spans="16:16" x14ac:dyDescent="0.3">
      <c r="P1535" s="8"/>
    </row>
    <row r="1536" spans="16:16" x14ac:dyDescent="0.3">
      <c r="P1536" s="8"/>
    </row>
    <row r="1537" spans="16:16" x14ac:dyDescent="0.3">
      <c r="P1537" s="8"/>
    </row>
    <row r="1538" spans="16:16" x14ac:dyDescent="0.3">
      <c r="P1538" s="8"/>
    </row>
    <row r="1539" spans="16:16" x14ac:dyDescent="0.3">
      <c r="P1539" s="8"/>
    </row>
    <row r="1540" spans="16:16" x14ac:dyDescent="0.3">
      <c r="P1540" s="8"/>
    </row>
    <row r="1541" spans="16:16" x14ac:dyDescent="0.3">
      <c r="P1541" s="8"/>
    </row>
    <row r="1542" spans="16:16" x14ac:dyDescent="0.3">
      <c r="P1542" s="8"/>
    </row>
    <row r="1543" spans="16:16" x14ac:dyDescent="0.3">
      <c r="P1543" s="8"/>
    </row>
    <row r="1544" spans="16:16" x14ac:dyDescent="0.3">
      <c r="P1544" s="8"/>
    </row>
    <row r="1545" spans="16:16" x14ac:dyDescent="0.3">
      <c r="P1545" s="8"/>
    </row>
    <row r="1546" spans="16:16" x14ac:dyDescent="0.3">
      <c r="P1546" s="8"/>
    </row>
    <row r="1547" spans="16:16" x14ac:dyDescent="0.3">
      <c r="P1547" s="8"/>
    </row>
    <row r="1548" spans="16:16" x14ac:dyDescent="0.3">
      <c r="P1548" s="8"/>
    </row>
    <row r="1549" spans="16:16" x14ac:dyDescent="0.3">
      <c r="P1549" s="8"/>
    </row>
    <row r="1550" spans="16:16" x14ac:dyDescent="0.3">
      <c r="P1550" s="8"/>
    </row>
    <row r="1551" spans="16:16" x14ac:dyDescent="0.3">
      <c r="P1551" s="8"/>
    </row>
    <row r="1552" spans="16:16" x14ac:dyDescent="0.3">
      <c r="P1552" s="8"/>
    </row>
    <row r="1553" spans="16:16" x14ac:dyDescent="0.3">
      <c r="P1553" s="8"/>
    </row>
    <row r="1554" spans="16:16" x14ac:dyDescent="0.3">
      <c r="P1554" s="8"/>
    </row>
    <row r="1555" spans="16:16" x14ac:dyDescent="0.3">
      <c r="P1555" s="8"/>
    </row>
    <row r="1556" spans="16:16" x14ac:dyDescent="0.3">
      <c r="P1556" s="8"/>
    </row>
    <row r="1557" spans="16:16" x14ac:dyDescent="0.3">
      <c r="P1557" s="8"/>
    </row>
    <row r="1558" spans="16:16" x14ac:dyDescent="0.3">
      <c r="P1558" s="8"/>
    </row>
    <row r="1559" spans="16:16" x14ac:dyDescent="0.3">
      <c r="P1559" s="8"/>
    </row>
    <row r="1560" spans="16:16" x14ac:dyDescent="0.3">
      <c r="P1560" s="8"/>
    </row>
    <row r="1561" spans="16:16" x14ac:dyDescent="0.3">
      <c r="P1561" s="8"/>
    </row>
    <row r="1562" spans="16:16" x14ac:dyDescent="0.3">
      <c r="P1562" s="8"/>
    </row>
    <row r="1563" spans="16:16" x14ac:dyDescent="0.3">
      <c r="P1563" s="8"/>
    </row>
    <row r="1564" spans="16:16" x14ac:dyDescent="0.3">
      <c r="P1564" s="8"/>
    </row>
    <row r="1565" spans="16:16" x14ac:dyDescent="0.3">
      <c r="P1565" s="8"/>
    </row>
    <row r="1566" spans="16:16" x14ac:dyDescent="0.3">
      <c r="P1566" s="8"/>
    </row>
    <row r="1567" spans="16:16" x14ac:dyDescent="0.3">
      <c r="P1567" s="8"/>
    </row>
    <row r="1568" spans="16:16" x14ac:dyDescent="0.3">
      <c r="P1568" s="8"/>
    </row>
    <row r="1569" spans="16:16" x14ac:dyDescent="0.3">
      <c r="P1569" s="8"/>
    </row>
    <row r="1570" spans="16:16" x14ac:dyDescent="0.3">
      <c r="P1570" s="8"/>
    </row>
    <row r="1571" spans="16:16" x14ac:dyDescent="0.3">
      <c r="P1571" s="8"/>
    </row>
    <row r="1572" spans="16:16" x14ac:dyDescent="0.3">
      <c r="P1572" s="8"/>
    </row>
    <row r="1573" spans="16:16" x14ac:dyDescent="0.3">
      <c r="P1573" s="8"/>
    </row>
    <row r="1574" spans="16:16" x14ac:dyDescent="0.3">
      <c r="P1574" s="8"/>
    </row>
    <row r="1575" spans="16:16" x14ac:dyDescent="0.3">
      <c r="P1575" s="8"/>
    </row>
    <row r="1576" spans="16:16" x14ac:dyDescent="0.3">
      <c r="P1576" s="8"/>
    </row>
    <row r="1577" spans="16:16" x14ac:dyDescent="0.3">
      <c r="P1577" s="8"/>
    </row>
    <row r="1578" spans="16:16" x14ac:dyDescent="0.3">
      <c r="P1578" s="8"/>
    </row>
    <row r="1579" spans="16:16" x14ac:dyDescent="0.3">
      <c r="P1579" s="8"/>
    </row>
    <row r="1580" spans="16:16" x14ac:dyDescent="0.3">
      <c r="P1580" s="8"/>
    </row>
    <row r="1581" spans="16:16" x14ac:dyDescent="0.3">
      <c r="P1581" s="8"/>
    </row>
    <row r="1582" spans="16:16" x14ac:dyDescent="0.3">
      <c r="P1582" s="8"/>
    </row>
    <row r="1583" spans="16:16" x14ac:dyDescent="0.3">
      <c r="P1583" s="8"/>
    </row>
    <row r="1584" spans="16:16" x14ac:dyDescent="0.3">
      <c r="P1584" s="8"/>
    </row>
    <row r="1585" spans="16:16" x14ac:dyDescent="0.3">
      <c r="P1585" s="8"/>
    </row>
    <row r="1586" spans="16:16" x14ac:dyDescent="0.3">
      <c r="P1586" s="8"/>
    </row>
    <row r="1587" spans="16:16" x14ac:dyDescent="0.3">
      <c r="P1587" s="8"/>
    </row>
    <row r="1588" spans="16:16" x14ac:dyDescent="0.3">
      <c r="P1588" s="8"/>
    </row>
    <row r="1589" spans="16:16" x14ac:dyDescent="0.3">
      <c r="P1589" s="8"/>
    </row>
    <row r="1590" spans="16:16" x14ac:dyDescent="0.3">
      <c r="P1590" s="8"/>
    </row>
    <row r="1591" spans="16:16" x14ac:dyDescent="0.3">
      <c r="P1591" s="8"/>
    </row>
    <row r="1592" spans="16:16" x14ac:dyDescent="0.3">
      <c r="P1592" s="8"/>
    </row>
    <row r="1593" spans="16:16" x14ac:dyDescent="0.3">
      <c r="P1593" s="8"/>
    </row>
    <row r="1594" spans="16:16" x14ac:dyDescent="0.3">
      <c r="P1594" s="8"/>
    </row>
    <row r="1595" spans="16:16" x14ac:dyDescent="0.3">
      <c r="P1595" s="8"/>
    </row>
    <row r="1596" spans="16:16" x14ac:dyDescent="0.3">
      <c r="P1596" s="8"/>
    </row>
    <row r="1597" spans="16:16" x14ac:dyDescent="0.3">
      <c r="P1597" s="8"/>
    </row>
    <row r="1598" spans="16:16" x14ac:dyDescent="0.3">
      <c r="P1598" s="8"/>
    </row>
    <row r="1599" spans="16:16" x14ac:dyDescent="0.3">
      <c r="P1599" s="8"/>
    </row>
    <row r="1600" spans="16:16" x14ac:dyDescent="0.3">
      <c r="P1600" s="8"/>
    </row>
    <row r="1601" spans="16:16" x14ac:dyDescent="0.3">
      <c r="P1601" s="8"/>
    </row>
    <row r="1602" spans="16:16" x14ac:dyDescent="0.3">
      <c r="P1602" s="8"/>
    </row>
    <row r="1603" spans="16:16" x14ac:dyDescent="0.3">
      <c r="P1603" s="8"/>
    </row>
    <row r="1604" spans="16:16" x14ac:dyDescent="0.3">
      <c r="P1604" s="8"/>
    </row>
    <row r="1605" spans="16:16" x14ac:dyDescent="0.3">
      <c r="P1605" s="8"/>
    </row>
    <row r="1606" spans="16:16" x14ac:dyDescent="0.3">
      <c r="P1606" s="8"/>
    </row>
    <row r="1607" spans="16:16" x14ac:dyDescent="0.3">
      <c r="P1607" s="8"/>
    </row>
    <row r="1608" spans="16:16" x14ac:dyDescent="0.3">
      <c r="P1608" s="8"/>
    </row>
    <row r="1609" spans="16:16" x14ac:dyDescent="0.3">
      <c r="P1609" s="8"/>
    </row>
    <row r="1610" spans="16:16" x14ac:dyDescent="0.3">
      <c r="P1610" s="8"/>
    </row>
    <row r="1611" spans="16:16" x14ac:dyDescent="0.3">
      <c r="P1611" s="8"/>
    </row>
    <row r="1612" spans="16:16" x14ac:dyDescent="0.3">
      <c r="P1612" s="8"/>
    </row>
    <row r="1613" spans="16:16" x14ac:dyDescent="0.3">
      <c r="P1613" s="8"/>
    </row>
    <row r="1614" spans="16:16" x14ac:dyDescent="0.3">
      <c r="P1614" s="8"/>
    </row>
    <row r="1615" spans="16:16" x14ac:dyDescent="0.3">
      <c r="P1615" s="8"/>
    </row>
    <row r="1616" spans="16:16" x14ac:dyDescent="0.3">
      <c r="P1616" s="8"/>
    </row>
    <row r="1617" spans="16:16" x14ac:dyDescent="0.3">
      <c r="P1617" s="8"/>
    </row>
    <row r="1618" spans="16:16" x14ac:dyDescent="0.3">
      <c r="P1618" s="8"/>
    </row>
    <row r="1619" spans="16:16" x14ac:dyDescent="0.3">
      <c r="P1619" s="8"/>
    </row>
    <row r="1620" spans="16:16" x14ac:dyDescent="0.3">
      <c r="P1620" s="8"/>
    </row>
    <row r="1621" spans="16:16" x14ac:dyDescent="0.3">
      <c r="P1621" s="8"/>
    </row>
    <row r="1622" spans="16:16" x14ac:dyDescent="0.3">
      <c r="P1622" s="8"/>
    </row>
    <row r="1623" spans="16:16" x14ac:dyDescent="0.3">
      <c r="P1623" s="8"/>
    </row>
    <row r="1624" spans="16:16" x14ac:dyDescent="0.3">
      <c r="P1624" s="8"/>
    </row>
    <row r="1625" spans="16:16" x14ac:dyDescent="0.3">
      <c r="P1625" s="8"/>
    </row>
    <row r="1626" spans="16:16" x14ac:dyDescent="0.3">
      <c r="P1626" s="8"/>
    </row>
    <row r="1627" spans="16:16" x14ac:dyDescent="0.3">
      <c r="P1627" s="8"/>
    </row>
    <row r="1628" spans="16:16" x14ac:dyDescent="0.3">
      <c r="P1628" s="8"/>
    </row>
    <row r="1629" spans="16:16" x14ac:dyDescent="0.3">
      <c r="P1629" s="8"/>
    </row>
    <row r="1630" spans="16:16" x14ac:dyDescent="0.3">
      <c r="P1630" s="8"/>
    </row>
    <row r="1631" spans="16:16" x14ac:dyDescent="0.3">
      <c r="P1631" s="8"/>
    </row>
    <row r="1632" spans="16:16" x14ac:dyDescent="0.3">
      <c r="P1632" s="8"/>
    </row>
    <row r="1633" spans="16:16" x14ac:dyDescent="0.3">
      <c r="P1633" s="8"/>
    </row>
    <row r="1634" spans="16:16" x14ac:dyDescent="0.3">
      <c r="P1634" s="8"/>
    </row>
    <row r="1635" spans="16:16" x14ac:dyDescent="0.3">
      <c r="P1635" s="8"/>
    </row>
    <row r="1636" spans="16:16" x14ac:dyDescent="0.3">
      <c r="P1636" s="8"/>
    </row>
    <row r="1637" spans="16:16" x14ac:dyDescent="0.3">
      <c r="P1637" s="8"/>
    </row>
    <row r="1638" spans="16:16" x14ac:dyDescent="0.3">
      <c r="P1638" s="8"/>
    </row>
    <row r="1639" spans="16:16" x14ac:dyDescent="0.3">
      <c r="P1639" s="8"/>
    </row>
    <row r="1640" spans="16:16" x14ac:dyDescent="0.3">
      <c r="P1640" s="8"/>
    </row>
    <row r="1641" spans="16:16" x14ac:dyDescent="0.3">
      <c r="P1641" s="8"/>
    </row>
    <row r="1642" spans="16:16" x14ac:dyDescent="0.3">
      <c r="P1642" s="8"/>
    </row>
    <row r="1643" spans="16:16" x14ac:dyDescent="0.3">
      <c r="P1643" s="8"/>
    </row>
    <row r="1644" spans="16:16" x14ac:dyDescent="0.3">
      <c r="P1644" s="8"/>
    </row>
    <row r="1645" spans="16:16" x14ac:dyDescent="0.3">
      <c r="P1645" s="8"/>
    </row>
    <row r="1646" spans="16:16" x14ac:dyDescent="0.3">
      <c r="P1646" s="8"/>
    </row>
    <row r="1647" spans="16:16" x14ac:dyDescent="0.3">
      <c r="P1647" s="8"/>
    </row>
    <row r="1648" spans="16:16" x14ac:dyDescent="0.3">
      <c r="P1648" s="8"/>
    </row>
    <row r="1649" spans="16:16" x14ac:dyDescent="0.3">
      <c r="P1649" s="8"/>
    </row>
    <row r="1650" spans="16:16" x14ac:dyDescent="0.3">
      <c r="P1650" s="8"/>
    </row>
    <row r="1651" spans="16:16" x14ac:dyDescent="0.3">
      <c r="P1651" s="8"/>
    </row>
    <row r="1652" spans="16:16" x14ac:dyDescent="0.3">
      <c r="P1652" s="8"/>
    </row>
    <row r="1653" spans="16:16" x14ac:dyDescent="0.3">
      <c r="P1653" s="8"/>
    </row>
    <row r="1654" spans="16:16" x14ac:dyDescent="0.3">
      <c r="P1654" s="8"/>
    </row>
    <row r="1655" spans="16:16" x14ac:dyDescent="0.3">
      <c r="P1655" s="8"/>
    </row>
    <row r="1656" spans="16:16" x14ac:dyDescent="0.3">
      <c r="P1656" s="8"/>
    </row>
    <row r="1657" spans="16:16" x14ac:dyDescent="0.3">
      <c r="P1657" s="8"/>
    </row>
    <row r="1658" spans="16:16" x14ac:dyDescent="0.3">
      <c r="P1658" s="8"/>
    </row>
    <row r="1659" spans="16:16" x14ac:dyDescent="0.3">
      <c r="P1659" s="8"/>
    </row>
    <row r="1660" spans="16:16" x14ac:dyDescent="0.3">
      <c r="P1660" s="8"/>
    </row>
    <row r="1661" spans="16:16" x14ac:dyDescent="0.3">
      <c r="P1661" s="8"/>
    </row>
    <row r="1662" spans="16:16" x14ac:dyDescent="0.3">
      <c r="P1662" s="8"/>
    </row>
    <row r="1663" spans="16:16" x14ac:dyDescent="0.3">
      <c r="P1663" s="8"/>
    </row>
    <row r="1664" spans="16:16" x14ac:dyDescent="0.3">
      <c r="P1664" s="8"/>
    </row>
    <row r="1665" spans="16:16" x14ac:dyDescent="0.3">
      <c r="P1665" s="8"/>
    </row>
    <row r="1666" spans="16:16" x14ac:dyDescent="0.3">
      <c r="P1666" s="8"/>
    </row>
    <row r="1667" spans="16:16" x14ac:dyDescent="0.3">
      <c r="P1667" s="8"/>
    </row>
    <row r="1668" spans="16:16" x14ac:dyDescent="0.3">
      <c r="P1668" s="8"/>
    </row>
    <row r="1669" spans="16:16" x14ac:dyDescent="0.3">
      <c r="P1669" s="8"/>
    </row>
    <row r="1670" spans="16:16" x14ac:dyDescent="0.3">
      <c r="P1670" s="8"/>
    </row>
    <row r="1671" spans="16:16" x14ac:dyDescent="0.3">
      <c r="P1671" s="8"/>
    </row>
    <row r="1672" spans="16:16" x14ac:dyDescent="0.3">
      <c r="P1672" s="8"/>
    </row>
    <row r="1673" spans="16:16" x14ac:dyDescent="0.3">
      <c r="P1673" s="8"/>
    </row>
    <row r="1674" spans="16:16" x14ac:dyDescent="0.3">
      <c r="P1674" s="8"/>
    </row>
    <row r="1675" spans="16:16" x14ac:dyDescent="0.3">
      <c r="P1675" s="8"/>
    </row>
    <row r="1676" spans="16:16" x14ac:dyDescent="0.3">
      <c r="P1676" s="8"/>
    </row>
    <row r="1677" spans="16:16" x14ac:dyDescent="0.3">
      <c r="P1677" s="8"/>
    </row>
    <row r="1678" spans="16:16" x14ac:dyDescent="0.3">
      <c r="P1678" s="8"/>
    </row>
    <row r="1679" spans="16:16" x14ac:dyDescent="0.3">
      <c r="P1679" s="8"/>
    </row>
    <row r="1680" spans="16:16" x14ac:dyDescent="0.3">
      <c r="P1680" s="8"/>
    </row>
    <row r="1681" spans="16:16" x14ac:dyDescent="0.3">
      <c r="P1681" s="8"/>
    </row>
    <row r="1682" spans="16:16" x14ac:dyDescent="0.3">
      <c r="P1682" s="8"/>
    </row>
    <row r="1683" spans="16:16" x14ac:dyDescent="0.3">
      <c r="P1683" s="8"/>
    </row>
    <row r="1684" spans="16:16" x14ac:dyDescent="0.3">
      <c r="P1684" s="8"/>
    </row>
    <row r="1685" spans="16:16" x14ac:dyDescent="0.3">
      <c r="P1685" s="8"/>
    </row>
    <row r="1686" spans="16:16" x14ac:dyDescent="0.3">
      <c r="P1686" s="8"/>
    </row>
    <row r="1687" spans="16:16" x14ac:dyDescent="0.3">
      <c r="P1687" s="8"/>
    </row>
    <row r="1688" spans="16:16" x14ac:dyDescent="0.3">
      <c r="P1688" s="8"/>
    </row>
    <row r="1689" spans="16:16" x14ac:dyDescent="0.3">
      <c r="P1689" s="8"/>
    </row>
    <row r="1690" spans="16:16" x14ac:dyDescent="0.3">
      <c r="P1690" s="8"/>
    </row>
    <row r="1691" spans="16:16" x14ac:dyDescent="0.3">
      <c r="P1691" s="8"/>
    </row>
    <row r="1692" spans="16:16" x14ac:dyDescent="0.3">
      <c r="P1692" s="8"/>
    </row>
    <row r="1693" spans="16:16" x14ac:dyDescent="0.3">
      <c r="P1693" s="8"/>
    </row>
    <row r="1694" spans="16:16" x14ac:dyDescent="0.3">
      <c r="P1694" s="8"/>
    </row>
    <row r="1695" spans="16:16" x14ac:dyDescent="0.3">
      <c r="P1695" s="8"/>
    </row>
    <row r="1696" spans="16:16" x14ac:dyDescent="0.3">
      <c r="P1696" s="8"/>
    </row>
    <row r="1697" spans="16:16" x14ac:dyDescent="0.3">
      <c r="P1697" s="8"/>
    </row>
    <row r="1698" spans="16:16" x14ac:dyDescent="0.3">
      <c r="P1698" s="8"/>
    </row>
    <row r="1699" spans="16:16" x14ac:dyDescent="0.3">
      <c r="P1699" s="8"/>
    </row>
    <row r="1700" spans="16:16" x14ac:dyDescent="0.3">
      <c r="P1700" s="8"/>
    </row>
    <row r="1701" spans="16:16" x14ac:dyDescent="0.3">
      <c r="P1701" s="8"/>
    </row>
    <row r="1702" spans="16:16" x14ac:dyDescent="0.3">
      <c r="P1702" s="8"/>
    </row>
    <row r="1703" spans="16:16" x14ac:dyDescent="0.3">
      <c r="P1703" s="8"/>
    </row>
    <row r="1704" spans="16:16" x14ac:dyDescent="0.3">
      <c r="P1704" s="8"/>
    </row>
    <row r="1705" spans="16:16" x14ac:dyDescent="0.3">
      <c r="P1705" s="8"/>
    </row>
    <row r="1706" spans="16:16" x14ac:dyDescent="0.3">
      <c r="P1706" s="8"/>
    </row>
    <row r="1707" spans="16:16" x14ac:dyDescent="0.3">
      <c r="P1707" s="8"/>
    </row>
    <row r="1708" spans="16:16" x14ac:dyDescent="0.3">
      <c r="P1708" s="8"/>
    </row>
    <row r="1709" spans="16:16" x14ac:dyDescent="0.3">
      <c r="P1709" s="8"/>
    </row>
    <row r="1710" spans="16:16" x14ac:dyDescent="0.3">
      <c r="P1710" s="8"/>
    </row>
    <row r="1711" spans="16:16" x14ac:dyDescent="0.3">
      <c r="P1711" s="8"/>
    </row>
    <row r="1712" spans="16:16" x14ac:dyDescent="0.3">
      <c r="P1712" s="8"/>
    </row>
    <row r="1713" spans="16:16" x14ac:dyDescent="0.3">
      <c r="P1713" s="8"/>
    </row>
    <row r="1714" spans="16:16" x14ac:dyDescent="0.3">
      <c r="P1714" s="8"/>
    </row>
    <row r="1715" spans="16:16" x14ac:dyDescent="0.3">
      <c r="P1715" s="8"/>
    </row>
    <row r="1716" spans="16:16" x14ac:dyDescent="0.3">
      <c r="P1716" s="8"/>
    </row>
    <row r="1717" spans="16:16" x14ac:dyDescent="0.3">
      <c r="P1717" s="8"/>
    </row>
    <row r="1718" spans="16:16" x14ac:dyDescent="0.3">
      <c r="P1718" s="8"/>
    </row>
    <row r="1719" spans="16:16" x14ac:dyDescent="0.3">
      <c r="P1719" s="8"/>
    </row>
    <row r="1720" spans="16:16" x14ac:dyDescent="0.3">
      <c r="P1720" s="8"/>
    </row>
    <row r="1721" spans="16:16" x14ac:dyDescent="0.3">
      <c r="P1721" s="8"/>
    </row>
    <row r="1722" spans="16:16" x14ac:dyDescent="0.3">
      <c r="P1722" s="8"/>
    </row>
    <row r="1723" spans="16:16" x14ac:dyDescent="0.3">
      <c r="P1723" s="8"/>
    </row>
    <row r="1724" spans="16:16" x14ac:dyDescent="0.3">
      <c r="P1724" s="8"/>
    </row>
    <row r="1725" spans="16:16" x14ac:dyDescent="0.3">
      <c r="P1725" s="8"/>
    </row>
    <row r="1726" spans="16:16" x14ac:dyDescent="0.3">
      <c r="P1726" s="8"/>
    </row>
    <row r="1727" spans="16:16" x14ac:dyDescent="0.3">
      <c r="P1727" s="8"/>
    </row>
    <row r="1728" spans="16:16" x14ac:dyDescent="0.3">
      <c r="P1728" s="8"/>
    </row>
    <row r="1729" spans="16:16" x14ac:dyDescent="0.3">
      <c r="P1729" s="8"/>
    </row>
    <row r="1730" spans="16:16" x14ac:dyDescent="0.3">
      <c r="P1730" s="8"/>
    </row>
    <row r="1731" spans="16:16" x14ac:dyDescent="0.3">
      <c r="P1731" s="8"/>
    </row>
    <row r="1732" spans="16:16" x14ac:dyDescent="0.3">
      <c r="P1732" s="8"/>
    </row>
    <row r="1733" spans="16:16" x14ac:dyDescent="0.3">
      <c r="P1733" s="8"/>
    </row>
    <row r="1734" spans="16:16" x14ac:dyDescent="0.3">
      <c r="P1734" s="8"/>
    </row>
    <row r="1735" spans="16:16" x14ac:dyDescent="0.3">
      <c r="P1735" s="8"/>
    </row>
    <row r="1736" spans="16:16" x14ac:dyDescent="0.3">
      <c r="P1736" s="8"/>
    </row>
    <row r="1737" spans="16:16" x14ac:dyDescent="0.3">
      <c r="P1737" s="8"/>
    </row>
    <row r="1738" spans="16:16" x14ac:dyDescent="0.3">
      <c r="P1738" s="8"/>
    </row>
    <row r="1739" spans="16:16" x14ac:dyDescent="0.3">
      <c r="P1739" s="8"/>
    </row>
    <row r="1740" spans="16:16" x14ac:dyDescent="0.3">
      <c r="P1740" s="8"/>
    </row>
    <row r="1741" spans="16:16" x14ac:dyDescent="0.3">
      <c r="P1741" s="8"/>
    </row>
    <row r="1742" spans="16:16" x14ac:dyDescent="0.3">
      <c r="P1742" s="8"/>
    </row>
    <row r="1743" spans="16:16" x14ac:dyDescent="0.3">
      <c r="P1743" s="8"/>
    </row>
    <row r="1744" spans="16:16" x14ac:dyDescent="0.3">
      <c r="P1744" s="8"/>
    </row>
    <row r="1745" spans="16:16" x14ac:dyDescent="0.3">
      <c r="P1745" s="8"/>
    </row>
    <row r="1746" spans="16:16" x14ac:dyDescent="0.3">
      <c r="P1746" s="8"/>
    </row>
    <row r="1747" spans="16:16" x14ac:dyDescent="0.3">
      <c r="P1747" s="8"/>
    </row>
    <row r="1748" spans="16:16" x14ac:dyDescent="0.3">
      <c r="P1748" s="8"/>
    </row>
    <row r="1749" spans="16:16" x14ac:dyDescent="0.3">
      <c r="P1749" s="8"/>
    </row>
    <row r="1750" spans="16:16" x14ac:dyDescent="0.3">
      <c r="P1750" s="8"/>
    </row>
    <row r="1751" spans="16:16" x14ac:dyDescent="0.3">
      <c r="P1751" s="8"/>
    </row>
    <row r="1752" spans="16:16" x14ac:dyDescent="0.3">
      <c r="P1752" s="8"/>
    </row>
    <row r="1753" spans="16:16" x14ac:dyDescent="0.3">
      <c r="P1753" s="8"/>
    </row>
    <row r="1754" spans="16:16" x14ac:dyDescent="0.3">
      <c r="P1754" s="8"/>
    </row>
    <row r="1755" spans="16:16" x14ac:dyDescent="0.3">
      <c r="P1755" s="8"/>
    </row>
    <row r="1756" spans="16:16" x14ac:dyDescent="0.3">
      <c r="P1756" s="8"/>
    </row>
    <row r="1757" spans="16:16" x14ac:dyDescent="0.3">
      <c r="P1757" s="8"/>
    </row>
    <row r="1758" spans="16:16" x14ac:dyDescent="0.3">
      <c r="P1758" s="8"/>
    </row>
    <row r="1759" spans="16:16" x14ac:dyDescent="0.3">
      <c r="P1759" s="8"/>
    </row>
    <row r="1760" spans="16:16" x14ac:dyDescent="0.3">
      <c r="P1760" s="8"/>
    </row>
    <row r="1761" spans="16:16" x14ac:dyDescent="0.3">
      <c r="P1761" s="8"/>
    </row>
    <row r="1762" spans="16:16" x14ac:dyDescent="0.3">
      <c r="P1762" s="8"/>
    </row>
    <row r="1763" spans="16:16" x14ac:dyDescent="0.3">
      <c r="P1763" s="8"/>
    </row>
    <row r="1764" spans="16:16" x14ac:dyDescent="0.3">
      <c r="P1764" s="8"/>
    </row>
    <row r="1765" spans="16:16" x14ac:dyDescent="0.3">
      <c r="P1765" s="8"/>
    </row>
    <row r="1766" spans="16:16" x14ac:dyDescent="0.3">
      <c r="P1766" s="8"/>
    </row>
    <row r="1767" spans="16:16" x14ac:dyDescent="0.3">
      <c r="P1767" s="8"/>
    </row>
    <row r="1768" spans="16:16" x14ac:dyDescent="0.3">
      <c r="P1768" s="8"/>
    </row>
    <row r="1769" spans="16:16" x14ac:dyDescent="0.3">
      <c r="P1769" s="8"/>
    </row>
    <row r="1770" spans="16:16" x14ac:dyDescent="0.3">
      <c r="P1770" s="8"/>
    </row>
    <row r="1771" spans="16:16" x14ac:dyDescent="0.3">
      <c r="P1771" s="8"/>
    </row>
    <row r="1772" spans="16:16" x14ac:dyDescent="0.3">
      <c r="P1772" s="8"/>
    </row>
    <row r="1773" spans="16:16" x14ac:dyDescent="0.3">
      <c r="P1773" s="8"/>
    </row>
    <row r="1774" spans="16:16" x14ac:dyDescent="0.3">
      <c r="P1774" s="8"/>
    </row>
    <row r="1775" spans="16:16" x14ac:dyDescent="0.3">
      <c r="P1775" s="8"/>
    </row>
    <row r="1776" spans="16:16" x14ac:dyDescent="0.3">
      <c r="P1776" s="8"/>
    </row>
    <row r="1777" spans="16:16" x14ac:dyDescent="0.3">
      <c r="P1777" s="8"/>
    </row>
    <row r="1778" spans="16:16" x14ac:dyDescent="0.3">
      <c r="P1778" s="8"/>
    </row>
    <row r="1779" spans="16:16" x14ac:dyDescent="0.3">
      <c r="P1779" s="8"/>
    </row>
    <row r="1780" spans="16:16" x14ac:dyDescent="0.3">
      <c r="P1780" s="8"/>
    </row>
    <row r="1781" spans="16:16" x14ac:dyDescent="0.3">
      <c r="P1781" s="8"/>
    </row>
    <row r="1782" spans="16:16" x14ac:dyDescent="0.3">
      <c r="P1782" s="8"/>
    </row>
    <row r="1783" spans="16:16" x14ac:dyDescent="0.3">
      <c r="P1783" s="8"/>
    </row>
    <row r="1784" spans="16:16" x14ac:dyDescent="0.3">
      <c r="P1784" s="8"/>
    </row>
    <row r="1785" spans="16:16" x14ac:dyDescent="0.3">
      <c r="P1785" s="8"/>
    </row>
    <row r="1786" spans="16:16" x14ac:dyDescent="0.3">
      <c r="P1786" s="8"/>
    </row>
    <row r="1787" spans="16:16" x14ac:dyDescent="0.3">
      <c r="P1787" s="8"/>
    </row>
    <row r="1788" spans="16:16" x14ac:dyDescent="0.3">
      <c r="P1788" s="8"/>
    </row>
    <row r="1789" spans="16:16" x14ac:dyDescent="0.3">
      <c r="P1789" s="8"/>
    </row>
    <row r="1790" spans="16:16" x14ac:dyDescent="0.3">
      <c r="P1790" s="8"/>
    </row>
    <row r="1791" spans="16:16" x14ac:dyDescent="0.3">
      <c r="P1791" s="8"/>
    </row>
    <row r="1792" spans="16:16" x14ac:dyDescent="0.3">
      <c r="P1792" s="8"/>
    </row>
    <row r="1793" spans="16:16" x14ac:dyDescent="0.3">
      <c r="P1793" s="8"/>
    </row>
    <row r="1794" spans="16:16" x14ac:dyDescent="0.3">
      <c r="P1794" s="8"/>
    </row>
    <row r="1795" spans="16:16" x14ac:dyDescent="0.3">
      <c r="P1795" s="8"/>
    </row>
    <row r="1796" spans="16:16" x14ac:dyDescent="0.3">
      <c r="P1796" s="8"/>
    </row>
    <row r="1797" spans="16:16" x14ac:dyDescent="0.3">
      <c r="P1797" s="8"/>
    </row>
    <row r="1798" spans="16:16" x14ac:dyDescent="0.3">
      <c r="P1798" s="8"/>
    </row>
    <row r="1799" spans="16:16" x14ac:dyDescent="0.3">
      <c r="P1799" s="8"/>
    </row>
    <row r="1800" spans="16:16" x14ac:dyDescent="0.3">
      <c r="P1800" s="8"/>
    </row>
    <row r="1801" spans="16:16" x14ac:dyDescent="0.3">
      <c r="P1801" s="8"/>
    </row>
    <row r="1802" spans="16:16" x14ac:dyDescent="0.3">
      <c r="P1802" s="8"/>
    </row>
    <row r="1803" spans="16:16" x14ac:dyDescent="0.3">
      <c r="P1803" s="8"/>
    </row>
    <row r="1804" spans="16:16" x14ac:dyDescent="0.3">
      <c r="P1804" s="8"/>
    </row>
    <row r="1805" spans="16:16" x14ac:dyDescent="0.3">
      <c r="P1805" s="8"/>
    </row>
    <row r="1806" spans="16:16" x14ac:dyDescent="0.3">
      <c r="P1806" s="8"/>
    </row>
    <row r="1807" spans="16:16" x14ac:dyDescent="0.3">
      <c r="P1807" s="8"/>
    </row>
    <row r="1808" spans="16:16" x14ac:dyDescent="0.3">
      <c r="P1808" s="8"/>
    </row>
    <row r="1809" spans="16:16" x14ac:dyDescent="0.3">
      <c r="P1809" s="8"/>
    </row>
    <row r="1810" spans="16:16" x14ac:dyDescent="0.3">
      <c r="P1810" s="8"/>
    </row>
    <row r="1811" spans="16:16" x14ac:dyDescent="0.3">
      <c r="P1811" s="8"/>
    </row>
    <row r="1812" spans="16:16" x14ac:dyDescent="0.3">
      <c r="P1812" s="8"/>
    </row>
    <row r="1813" spans="16:16" x14ac:dyDescent="0.3">
      <c r="P1813" s="8"/>
    </row>
    <row r="1814" spans="16:16" x14ac:dyDescent="0.3">
      <c r="P1814" s="8"/>
    </row>
    <row r="1815" spans="16:16" x14ac:dyDescent="0.3">
      <c r="P1815" s="8"/>
    </row>
    <row r="1816" spans="16:16" x14ac:dyDescent="0.3">
      <c r="P1816" s="8"/>
    </row>
    <row r="1817" spans="16:16" x14ac:dyDescent="0.3">
      <c r="P1817" s="8"/>
    </row>
    <row r="1818" spans="16:16" x14ac:dyDescent="0.3">
      <c r="P1818" s="8"/>
    </row>
    <row r="1819" spans="16:16" x14ac:dyDescent="0.3">
      <c r="P1819" s="8"/>
    </row>
    <row r="1820" spans="16:16" x14ac:dyDescent="0.3">
      <c r="P1820" s="8"/>
    </row>
    <row r="1821" spans="16:16" x14ac:dyDescent="0.3">
      <c r="P1821" s="8"/>
    </row>
    <row r="1822" spans="16:16" x14ac:dyDescent="0.3">
      <c r="P1822" s="8"/>
    </row>
    <row r="1823" spans="16:16" x14ac:dyDescent="0.3">
      <c r="P1823" s="8"/>
    </row>
    <row r="1824" spans="16:16" x14ac:dyDescent="0.3">
      <c r="P1824" s="8"/>
    </row>
    <row r="1825" spans="16:16" x14ac:dyDescent="0.3">
      <c r="P1825" s="8"/>
    </row>
    <row r="1826" spans="16:16" x14ac:dyDescent="0.3">
      <c r="P1826" s="8"/>
    </row>
    <row r="1827" spans="16:16" x14ac:dyDescent="0.3">
      <c r="P1827" s="8"/>
    </row>
    <row r="1828" spans="16:16" x14ac:dyDescent="0.3">
      <c r="P1828" s="8"/>
    </row>
    <row r="1829" spans="16:16" x14ac:dyDescent="0.3">
      <c r="P1829" s="8"/>
    </row>
    <row r="1830" spans="16:16" x14ac:dyDescent="0.3">
      <c r="P1830" s="8"/>
    </row>
    <row r="1831" spans="16:16" x14ac:dyDescent="0.3">
      <c r="P1831" s="8"/>
    </row>
    <row r="1832" spans="16:16" x14ac:dyDescent="0.3">
      <c r="P1832" s="8"/>
    </row>
    <row r="1833" spans="16:16" x14ac:dyDescent="0.3">
      <c r="P1833" s="8"/>
    </row>
    <row r="1834" spans="16:16" x14ac:dyDescent="0.3">
      <c r="P1834" s="8"/>
    </row>
    <row r="1835" spans="16:16" x14ac:dyDescent="0.3">
      <c r="P1835" s="8"/>
    </row>
    <row r="1836" spans="16:16" x14ac:dyDescent="0.3">
      <c r="P1836" s="8"/>
    </row>
    <row r="1837" spans="16:16" x14ac:dyDescent="0.3">
      <c r="P1837" s="8"/>
    </row>
    <row r="1838" spans="16:16" x14ac:dyDescent="0.3">
      <c r="P1838" s="8"/>
    </row>
    <row r="1839" spans="16:16" x14ac:dyDescent="0.3">
      <c r="P1839" s="8"/>
    </row>
    <row r="1840" spans="16:16" x14ac:dyDescent="0.3">
      <c r="P1840" s="8"/>
    </row>
    <row r="1841" spans="16:16" x14ac:dyDescent="0.3">
      <c r="P1841" s="8"/>
    </row>
    <row r="1842" spans="16:16" x14ac:dyDescent="0.3">
      <c r="P1842" s="8"/>
    </row>
    <row r="1843" spans="16:16" x14ac:dyDescent="0.3">
      <c r="P1843" s="8"/>
    </row>
    <row r="1844" spans="16:16" x14ac:dyDescent="0.3">
      <c r="P1844" s="8"/>
    </row>
    <row r="1845" spans="16:16" x14ac:dyDescent="0.3">
      <c r="P1845" s="8"/>
    </row>
    <row r="1846" spans="16:16" x14ac:dyDescent="0.3">
      <c r="P1846" s="8"/>
    </row>
    <row r="1847" spans="16:16" x14ac:dyDescent="0.3">
      <c r="P1847" s="8"/>
    </row>
    <row r="1848" spans="16:16" x14ac:dyDescent="0.3">
      <c r="P1848" s="8"/>
    </row>
    <row r="1849" spans="16:16" x14ac:dyDescent="0.3">
      <c r="P1849" s="8"/>
    </row>
    <row r="1850" spans="16:16" x14ac:dyDescent="0.3">
      <c r="P1850" s="8"/>
    </row>
    <row r="1851" spans="16:16" x14ac:dyDescent="0.3">
      <c r="P1851" s="8"/>
    </row>
    <row r="1852" spans="16:16" x14ac:dyDescent="0.3">
      <c r="P1852" s="8"/>
    </row>
    <row r="1853" spans="16:16" x14ac:dyDescent="0.3">
      <c r="P1853" s="8"/>
    </row>
    <row r="1854" spans="16:16" x14ac:dyDescent="0.3">
      <c r="P1854" s="8"/>
    </row>
    <row r="1855" spans="16:16" x14ac:dyDescent="0.3">
      <c r="P1855" s="8"/>
    </row>
    <row r="1856" spans="16:16" x14ac:dyDescent="0.3">
      <c r="P1856" s="8"/>
    </row>
    <row r="1857" spans="16:16" x14ac:dyDescent="0.3">
      <c r="P1857" s="8"/>
    </row>
    <row r="1858" spans="16:16" x14ac:dyDescent="0.3">
      <c r="P1858" s="8"/>
    </row>
    <row r="1859" spans="16:16" x14ac:dyDescent="0.3">
      <c r="P1859" s="8"/>
    </row>
    <row r="1860" spans="16:16" x14ac:dyDescent="0.3">
      <c r="P1860" s="8"/>
    </row>
    <row r="1861" spans="16:16" x14ac:dyDescent="0.3">
      <c r="P1861" s="8"/>
    </row>
    <row r="1862" spans="16:16" x14ac:dyDescent="0.3">
      <c r="P1862" s="8"/>
    </row>
    <row r="1863" spans="16:16" x14ac:dyDescent="0.3">
      <c r="P1863" s="8"/>
    </row>
    <row r="1864" spans="16:16" x14ac:dyDescent="0.3">
      <c r="P1864" s="8"/>
    </row>
    <row r="1865" spans="16:16" x14ac:dyDescent="0.3">
      <c r="P1865" s="8"/>
    </row>
    <row r="1866" spans="16:16" x14ac:dyDescent="0.3">
      <c r="P1866" s="8"/>
    </row>
    <row r="1867" spans="16:16" x14ac:dyDescent="0.3">
      <c r="P1867" s="8"/>
    </row>
    <row r="1868" spans="16:16" x14ac:dyDescent="0.3">
      <c r="P1868" s="8"/>
    </row>
    <row r="1869" spans="16:16" x14ac:dyDescent="0.3">
      <c r="P1869" s="8"/>
    </row>
    <row r="1870" spans="16:16" x14ac:dyDescent="0.3">
      <c r="P1870" s="8"/>
    </row>
    <row r="1871" spans="16:16" x14ac:dyDescent="0.3">
      <c r="P1871" s="8"/>
    </row>
    <row r="1872" spans="16:16" x14ac:dyDescent="0.3">
      <c r="P1872" s="8"/>
    </row>
    <row r="1873" spans="16:16" x14ac:dyDescent="0.3">
      <c r="P1873" s="8"/>
    </row>
    <row r="1874" spans="16:16" x14ac:dyDescent="0.3">
      <c r="P1874" s="8"/>
    </row>
    <row r="1875" spans="16:16" x14ac:dyDescent="0.3">
      <c r="P1875" s="8"/>
    </row>
    <row r="1876" spans="16:16" x14ac:dyDescent="0.3">
      <c r="P1876" s="8"/>
    </row>
    <row r="1877" spans="16:16" x14ac:dyDescent="0.3">
      <c r="P1877" s="8"/>
    </row>
    <row r="1878" spans="16:16" x14ac:dyDescent="0.3">
      <c r="P1878" s="8"/>
    </row>
    <row r="1879" spans="16:16" x14ac:dyDescent="0.3">
      <c r="P1879" s="8"/>
    </row>
    <row r="1880" spans="16:16" x14ac:dyDescent="0.3">
      <c r="P1880" s="8"/>
    </row>
    <row r="1881" spans="16:16" x14ac:dyDescent="0.3">
      <c r="P1881" s="8"/>
    </row>
    <row r="1882" spans="16:16" x14ac:dyDescent="0.3">
      <c r="P1882" s="8"/>
    </row>
    <row r="1883" spans="16:16" x14ac:dyDescent="0.3">
      <c r="P1883" s="8"/>
    </row>
    <row r="1884" spans="16:16" x14ac:dyDescent="0.3">
      <c r="P1884" s="8"/>
    </row>
    <row r="1885" spans="16:16" x14ac:dyDescent="0.3">
      <c r="P1885" s="8"/>
    </row>
    <row r="1886" spans="16:16" x14ac:dyDescent="0.3">
      <c r="P1886" s="8"/>
    </row>
    <row r="1887" spans="16:16" x14ac:dyDescent="0.3">
      <c r="P1887" s="8"/>
    </row>
    <row r="1888" spans="16:16" x14ac:dyDescent="0.3">
      <c r="P1888" s="8"/>
    </row>
    <row r="1889" spans="16:16" x14ac:dyDescent="0.3">
      <c r="P1889" s="8"/>
    </row>
    <row r="1890" spans="16:16" x14ac:dyDescent="0.3">
      <c r="P1890" s="8"/>
    </row>
    <row r="1891" spans="16:16" x14ac:dyDescent="0.3">
      <c r="P1891" s="8"/>
    </row>
    <row r="1892" spans="16:16" x14ac:dyDescent="0.3">
      <c r="P1892" s="8"/>
    </row>
    <row r="1893" spans="16:16" x14ac:dyDescent="0.3">
      <c r="P1893" s="8"/>
    </row>
    <row r="1894" spans="16:16" x14ac:dyDescent="0.3">
      <c r="P1894" s="8"/>
    </row>
    <row r="1895" spans="16:16" x14ac:dyDescent="0.3">
      <c r="P1895" s="8"/>
    </row>
    <row r="1896" spans="16:16" x14ac:dyDescent="0.3">
      <c r="P1896" s="8"/>
    </row>
    <row r="1897" spans="16:16" x14ac:dyDescent="0.3">
      <c r="P1897" s="8"/>
    </row>
    <row r="1898" spans="16:16" x14ac:dyDescent="0.3">
      <c r="P1898" s="8"/>
    </row>
    <row r="1899" spans="16:16" x14ac:dyDescent="0.3">
      <c r="P1899" s="8"/>
    </row>
    <row r="1900" spans="16:16" x14ac:dyDescent="0.3">
      <c r="P1900" s="8"/>
    </row>
    <row r="1901" spans="16:16" x14ac:dyDescent="0.3">
      <c r="P1901" s="8"/>
    </row>
    <row r="1902" spans="16:16" x14ac:dyDescent="0.3">
      <c r="P1902" s="8"/>
    </row>
    <row r="1903" spans="16:16" x14ac:dyDescent="0.3">
      <c r="P1903" s="8"/>
    </row>
    <row r="1904" spans="16:16" x14ac:dyDescent="0.3">
      <c r="P1904" s="8"/>
    </row>
    <row r="1905" spans="16:16" x14ac:dyDescent="0.3">
      <c r="P1905" s="8"/>
    </row>
    <row r="1906" spans="16:16" x14ac:dyDescent="0.3">
      <c r="P1906" s="8"/>
    </row>
    <row r="1907" spans="16:16" x14ac:dyDescent="0.3">
      <c r="P1907" s="8"/>
    </row>
    <row r="1908" spans="16:16" x14ac:dyDescent="0.3">
      <c r="P1908" s="8"/>
    </row>
    <row r="1909" spans="16:16" x14ac:dyDescent="0.3">
      <c r="P1909" s="8"/>
    </row>
    <row r="1910" spans="16:16" x14ac:dyDescent="0.3">
      <c r="P1910" s="8"/>
    </row>
    <row r="1911" spans="16:16" x14ac:dyDescent="0.3">
      <c r="P1911" s="8"/>
    </row>
    <row r="1912" spans="16:16" x14ac:dyDescent="0.3">
      <c r="P1912" s="8"/>
    </row>
    <row r="1913" spans="16:16" x14ac:dyDescent="0.3">
      <c r="P1913" s="8"/>
    </row>
    <row r="1914" spans="16:16" x14ac:dyDescent="0.3">
      <c r="P1914" s="8"/>
    </row>
    <row r="1915" spans="16:16" x14ac:dyDescent="0.3">
      <c r="P1915" s="8"/>
    </row>
    <row r="1916" spans="16:16" x14ac:dyDescent="0.3">
      <c r="P1916" s="8"/>
    </row>
    <row r="1917" spans="16:16" x14ac:dyDescent="0.3">
      <c r="P1917" s="8"/>
    </row>
    <row r="1918" spans="16:16" x14ac:dyDescent="0.3">
      <c r="P1918" s="8"/>
    </row>
    <row r="1919" spans="16:16" x14ac:dyDescent="0.3">
      <c r="P1919" s="8"/>
    </row>
    <row r="1920" spans="16:16" x14ac:dyDescent="0.3">
      <c r="P1920" s="8"/>
    </row>
    <row r="1921" spans="16:16" x14ac:dyDescent="0.3">
      <c r="P1921" s="8"/>
    </row>
    <row r="1922" spans="16:16" x14ac:dyDescent="0.3">
      <c r="P1922" s="8"/>
    </row>
    <row r="1923" spans="16:16" x14ac:dyDescent="0.3">
      <c r="P1923" s="8"/>
    </row>
    <row r="1924" spans="16:16" x14ac:dyDescent="0.3">
      <c r="P1924" s="8"/>
    </row>
    <row r="1925" spans="16:16" x14ac:dyDescent="0.3">
      <c r="P1925" s="8"/>
    </row>
    <row r="1926" spans="16:16" x14ac:dyDescent="0.3">
      <c r="P1926" s="8"/>
    </row>
    <row r="1927" spans="16:16" x14ac:dyDescent="0.3">
      <c r="P1927" s="8"/>
    </row>
    <row r="1928" spans="16:16" x14ac:dyDescent="0.3">
      <c r="P1928" s="8"/>
    </row>
    <row r="1929" spans="16:16" x14ac:dyDescent="0.3">
      <c r="P1929" s="8"/>
    </row>
    <row r="1930" spans="16:16" x14ac:dyDescent="0.3">
      <c r="P1930" s="8"/>
    </row>
    <row r="1931" spans="16:16" x14ac:dyDescent="0.3">
      <c r="P1931" s="8"/>
    </row>
    <row r="1932" spans="16:16" x14ac:dyDescent="0.3">
      <c r="P1932" s="8"/>
    </row>
    <row r="1933" spans="16:16" x14ac:dyDescent="0.3">
      <c r="P1933" s="8"/>
    </row>
    <row r="1934" spans="16:16" x14ac:dyDescent="0.3">
      <c r="P1934" s="8"/>
    </row>
    <row r="1935" spans="16:16" x14ac:dyDescent="0.3">
      <c r="P1935" s="8"/>
    </row>
    <row r="1936" spans="16:16" x14ac:dyDescent="0.3">
      <c r="P1936" s="8"/>
    </row>
    <row r="1937" spans="16:16" x14ac:dyDescent="0.3">
      <c r="P1937" s="8"/>
    </row>
    <row r="1938" spans="16:16" x14ac:dyDescent="0.3">
      <c r="P1938" s="8"/>
    </row>
    <row r="1939" spans="16:16" x14ac:dyDescent="0.3">
      <c r="P1939" s="8"/>
    </row>
    <row r="1940" spans="16:16" x14ac:dyDescent="0.3">
      <c r="P1940" s="8"/>
    </row>
    <row r="1941" spans="16:16" x14ac:dyDescent="0.3">
      <c r="P1941" s="8"/>
    </row>
    <row r="1942" spans="16:16" x14ac:dyDescent="0.3">
      <c r="P1942" s="8"/>
    </row>
    <row r="1943" spans="16:16" x14ac:dyDescent="0.3">
      <c r="P1943" s="8"/>
    </row>
    <row r="1944" spans="16:16" x14ac:dyDescent="0.3">
      <c r="P1944" s="8"/>
    </row>
    <row r="1945" spans="16:16" x14ac:dyDescent="0.3">
      <c r="P1945" s="8"/>
    </row>
    <row r="1946" spans="16:16" x14ac:dyDescent="0.3">
      <c r="P1946" s="8"/>
    </row>
    <row r="1947" spans="16:16" x14ac:dyDescent="0.3">
      <c r="P1947" s="8"/>
    </row>
    <row r="1948" spans="16:16" x14ac:dyDescent="0.3">
      <c r="P1948" s="8"/>
    </row>
    <row r="1949" spans="16:16" x14ac:dyDescent="0.3">
      <c r="P1949" s="8"/>
    </row>
    <row r="1950" spans="16:16" x14ac:dyDescent="0.3">
      <c r="P1950" s="8"/>
    </row>
    <row r="1951" spans="16:16" x14ac:dyDescent="0.3">
      <c r="P1951" s="8"/>
    </row>
    <row r="1952" spans="16:16" x14ac:dyDescent="0.3">
      <c r="P1952" s="8"/>
    </row>
    <row r="1953" spans="16:16" x14ac:dyDescent="0.3">
      <c r="P1953" s="8"/>
    </row>
    <row r="1954" spans="16:16" x14ac:dyDescent="0.3">
      <c r="P1954" s="8"/>
    </row>
    <row r="1955" spans="16:16" x14ac:dyDescent="0.3">
      <c r="P1955" s="8"/>
    </row>
    <row r="1956" spans="16:16" x14ac:dyDescent="0.3">
      <c r="P1956" s="8"/>
    </row>
    <row r="1957" spans="16:16" x14ac:dyDescent="0.3">
      <c r="P1957" s="8"/>
    </row>
    <row r="1958" spans="16:16" x14ac:dyDescent="0.3">
      <c r="P1958" s="8"/>
    </row>
    <row r="1959" spans="16:16" x14ac:dyDescent="0.3">
      <c r="P1959" s="8"/>
    </row>
    <row r="1960" spans="16:16" x14ac:dyDescent="0.3">
      <c r="P1960" s="8"/>
    </row>
    <row r="1961" spans="16:16" x14ac:dyDescent="0.3">
      <c r="P1961" s="8"/>
    </row>
    <row r="1962" spans="16:16" x14ac:dyDescent="0.3">
      <c r="P1962" s="8"/>
    </row>
    <row r="1963" spans="16:16" x14ac:dyDescent="0.3">
      <c r="P1963" s="8"/>
    </row>
    <row r="1964" spans="16:16" x14ac:dyDescent="0.3">
      <c r="P1964" s="8"/>
    </row>
    <row r="1965" spans="16:16" x14ac:dyDescent="0.3">
      <c r="P1965" s="8"/>
    </row>
    <row r="1966" spans="16:16" x14ac:dyDescent="0.3">
      <c r="P1966" s="8"/>
    </row>
    <row r="1967" spans="16:16" x14ac:dyDescent="0.3">
      <c r="P1967" s="8"/>
    </row>
    <row r="1968" spans="16:16" x14ac:dyDescent="0.3">
      <c r="P1968" s="8"/>
    </row>
    <row r="1969" spans="16:16" x14ac:dyDescent="0.3">
      <c r="P1969" s="8"/>
    </row>
    <row r="1970" spans="16:16" x14ac:dyDescent="0.3">
      <c r="P1970" s="8"/>
    </row>
    <row r="1971" spans="16:16" x14ac:dyDescent="0.3">
      <c r="P1971" s="8"/>
    </row>
    <row r="1972" spans="16:16" x14ac:dyDescent="0.3">
      <c r="P1972" s="8"/>
    </row>
    <row r="1973" spans="16:16" x14ac:dyDescent="0.3">
      <c r="P1973" s="8"/>
    </row>
    <row r="1974" spans="16:16" x14ac:dyDescent="0.3">
      <c r="P1974" s="8"/>
    </row>
    <row r="1975" spans="16:16" x14ac:dyDescent="0.3">
      <c r="P1975" s="8"/>
    </row>
    <row r="1976" spans="16:16" x14ac:dyDescent="0.3">
      <c r="P1976" s="8"/>
    </row>
    <row r="1977" spans="16:16" x14ac:dyDescent="0.3">
      <c r="P1977" s="8"/>
    </row>
    <row r="1978" spans="16:16" x14ac:dyDescent="0.3">
      <c r="P1978" s="8"/>
    </row>
    <row r="1979" spans="16:16" x14ac:dyDescent="0.3">
      <c r="P1979" s="8"/>
    </row>
    <row r="1980" spans="16:16" x14ac:dyDescent="0.3">
      <c r="P1980" s="8"/>
    </row>
    <row r="1981" spans="16:16" x14ac:dyDescent="0.3">
      <c r="P1981" s="8"/>
    </row>
    <row r="1982" spans="16:16" x14ac:dyDescent="0.3">
      <c r="P1982" s="8"/>
    </row>
    <row r="1983" spans="16:16" x14ac:dyDescent="0.3">
      <c r="P1983" s="8"/>
    </row>
    <row r="1984" spans="16:16" x14ac:dyDescent="0.3">
      <c r="P1984" s="8"/>
    </row>
    <row r="1985" spans="16:16" x14ac:dyDescent="0.3">
      <c r="P1985" s="8"/>
    </row>
    <row r="1986" spans="16:16" x14ac:dyDescent="0.3">
      <c r="P1986" s="8"/>
    </row>
    <row r="1987" spans="16:16" x14ac:dyDescent="0.3">
      <c r="P1987" s="8"/>
    </row>
    <row r="1988" spans="16:16" x14ac:dyDescent="0.3">
      <c r="P1988" s="8"/>
    </row>
    <row r="1989" spans="16:16" x14ac:dyDescent="0.3">
      <c r="P1989" s="8"/>
    </row>
    <row r="1990" spans="16:16" x14ac:dyDescent="0.3">
      <c r="P1990" s="8"/>
    </row>
    <row r="1991" spans="16:16" x14ac:dyDescent="0.3">
      <c r="P1991" s="8"/>
    </row>
    <row r="1992" spans="16:16" x14ac:dyDescent="0.3">
      <c r="P1992" s="8"/>
    </row>
    <row r="1993" spans="16:16" x14ac:dyDescent="0.3">
      <c r="P1993" s="8"/>
    </row>
    <row r="1994" spans="16:16" x14ac:dyDescent="0.3">
      <c r="P1994" s="8"/>
    </row>
    <row r="1995" spans="16:16" x14ac:dyDescent="0.3">
      <c r="P1995" s="8"/>
    </row>
    <row r="1996" spans="16:16" x14ac:dyDescent="0.3">
      <c r="P1996" s="8"/>
    </row>
    <row r="1997" spans="16:16" x14ac:dyDescent="0.3">
      <c r="P1997" s="8"/>
    </row>
    <row r="1998" spans="16:16" x14ac:dyDescent="0.3">
      <c r="P1998" s="8"/>
    </row>
    <row r="1999" spans="16:16" x14ac:dyDescent="0.3">
      <c r="P1999" s="8"/>
    </row>
    <row r="2000" spans="16:16" x14ac:dyDescent="0.3">
      <c r="P2000" s="8"/>
    </row>
    <row r="2001" spans="16:16" x14ac:dyDescent="0.3">
      <c r="P2001" s="8"/>
    </row>
    <row r="2002" spans="16:16" x14ac:dyDescent="0.3">
      <c r="P2002" s="8"/>
    </row>
    <row r="2003" spans="16:16" x14ac:dyDescent="0.3">
      <c r="P2003" s="8"/>
    </row>
    <row r="2004" spans="16:16" x14ac:dyDescent="0.3">
      <c r="P2004" s="8"/>
    </row>
    <row r="2005" spans="16:16" x14ac:dyDescent="0.3">
      <c r="P2005" s="8"/>
    </row>
    <row r="2006" spans="16:16" x14ac:dyDescent="0.3">
      <c r="P2006" s="8"/>
    </row>
    <row r="2007" spans="16:16" x14ac:dyDescent="0.3">
      <c r="P2007" s="8"/>
    </row>
    <row r="2008" spans="16:16" x14ac:dyDescent="0.3">
      <c r="P2008" s="8"/>
    </row>
    <row r="2009" spans="16:16" x14ac:dyDescent="0.3">
      <c r="P2009" s="8"/>
    </row>
    <row r="2010" spans="16:16" x14ac:dyDescent="0.3">
      <c r="P2010" s="8"/>
    </row>
    <row r="2011" spans="16:16" x14ac:dyDescent="0.3">
      <c r="P2011" s="8"/>
    </row>
    <row r="2012" spans="16:16" x14ac:dyDescent="0.3">
      <c r="P2012" s="8"/>
    </row>
    <row r="2013" spans="16:16" x14ac:dyDescent="0.3">
      <c r="P2013" s="8"/>
    </row>
    <row r="2014" spans="16:16" x14ac:dyDescent="0.3">
      <c r="P2014" s="8"/>
    </row>
    <row r="2015" spans="16:16" x14ac:dyDescent="0.3">
      <c r="P2015" s="8"/>
    </row>
    <row r="2016" spans="16:16" x14ac:dyDescent="0.3">
      <c r="P2016" s="8"/>
    </row>
    <row r="2017" spans="16:16" x14ac:dyDescent="0.3">
      <c r="P2017" s="8"/>
    </row>
    <row r="2018" spans="16:16" x14ac:dyDescent="0.3">
      <c r="P2018" s="8"/>
    </row>
    <row r="2019" spans="16:16" x14ac:dyDescent="0.3">
      <c r="P2019" s="8"/>
    </row>
    <row r="2020" spans="16:16" x14ac:dyDescent="0.3">
      <c r="P2020" s="8"/>
    </row>
    <row r="2021" spans="16:16" x14ac:dyDescent="0.3">
      <c r="P2021" s="8"/>
    </row>
    <row r="2022" spans="16:16" x14ac:dyDescent="0.3">
      <c r="P2022" s="8"/>
    </row>
    <row r="2023" spans="16:16" x14ac:dyDescent="0.3">
      <c r="P2023" s="8"/>
    </row>
    <row r="2024" spans="16:16" x14ac:dyDescent="0.3">
      <c r="P2024" s="8"/>
    </row>
    <row r="2025" spans="16:16" x14ac:dyDescent="0.3">
      <c r="P2025" s="8"/>
    </row>
    <row r="2026" spans="16:16" x14ac:dyDescent="0.3">
      <c r="P2026" s="8"/>
    </row>
    <row r="2027" spans="16:16" x14ac:dyDescent="0.3">
      <c r="P2027" s="8"/>
    </row>
    <row r="2028" spans="16:16" x14ac:dyDescent="0.3">
      <c r="P2028" s="8"/>
    </row>
    <row r="2029" spans="16:16" x14ac:dyDescent="0.3">
      <c r="P2029" s="8"/>
    </row>
    <row r="2030" spans="16:16" x14ac:dyDescent="0.3">
      <c r="P2030" s="8"/>
    </row>
    <row r="2031" spans="16:16" x14ac:dyDescent="0.3">
      <c r="P2031" s="8"/>
    </row>
    <row r="2032" spans="16:16" x14ac:dyDescent="0.3">
      <c r="P2032" s="8"/>
    </row>
    <row r="2033" spans="16:16" x14ac:dyDescent="0.3">
      <c r="P2033" s="8"/>
    </row>
    <row r="2034" spans="16:16" x14ac:dyDescent="0.3">
      <c r="P2034" s="8"/>
    </row>
    <row r="2035" spans="16:16" x14ac:dyDescent="0.3">
      <c r="P2035" s="8"/>
    </row>
    <row r="2036" spans="16:16" x14ac:dyDescent="0.3">
      <c r="P2036" s="8"/>
    </row>
    <row r="2037" spans="16:16" x14ac:dyDescent="0.3">
      <c r="P2037" s="8"/>
    </row>
    <row r="2038" spans="16:16" x14ac:dyDescent="0.3">
      <c r="P2038" s="8"/>
    </row>
    <row r="2039" spans="16:16" x14ac:dyDescent="0.3">
      <c r="P2039" s="8"/>
    </row>
    <row r="2040" spans="16:16" x14ac:dyDescent="0.3">
      <c r="P2040" s="8"/>
    </row>
    <row r="2041" spans="16:16" x14ac:dyDescent="0.3">
      <c r="P2041" s="8"/>
    </row>
    <row r="2042" spans="16:16" x14ac:dyDescent="0.3">
      <c r="P2042" s="8"/>
    </row>
    <row r="2043" spans="16:16" x14ac:dyDescent="0.3">
      <c r="P2043" s="8"/>
    </row>
    <row r="2044" spans="16:16" x14ac:dyDescent="0.3">
      <c r="P2044" s="8"/>
    </row>
    <row r="2045" spans="16:16" x14ac:dyDescent="0.3">
      <c r="P2045" s="8"/>
    </row>
    <row r="2046" spans="16:16" x14ac:dyDescent="0.3">
      <c r="P2046" s="8"/>
    </row>
    <row r="2047" spans="16:16" x14ac:dyDescent="0.3">
      <c r="P2047" s="8"/>
    </row>
    <row r="2048" spans="16:16" x14ac:dyDescent="0.3">
      <c r="P2048" s="8"/>
    </row>
    <row r="2049" spans="16:16" x14ac:dyDescent="0.3">
      <c r="P2049" s="8"/>
    </row>
    <row r="2050" spans="16:16" x14ac:dyDescent="0.3">
      <c r="P2050" s="8"/>
    </row>
    <row r="2051" spans="16:16" x14ac:dyDescent="0.3">
      <c r="P2051" s="8"/>
    </row>
    <row r="2052" spans="16:16" x14ac:dyDescent="0.3">
      <c r="P2052" s="8"/>
    </row>
    <row r="2053" spans="16:16" x14ac:dyDescent="0.3">
      <c r="P2053" s="8"/>
    </row>
    <row r="2054" spans="16:16" x14ac:dyDescent="0.3">
      <c r="P2054" s="8"/>
    </row>
    <row r="2055" spans="16:16" x14ac:dyDescent="0.3">
      <c r="P2055" s="8"/>
    </row>
    <row r="2056" spans="16:16" x14ac:dyDescent="0.3">
      <c r="P2056" s="8"/>
    </row>
    <row r="2057" spans="16:16" x14ac:dyDescent="0.3">
      <c r="P2057" s="8"/>
    </row>
    <row r="2058" spans="16:16" x14ac:dyDescent="0.3">
      <c r="P2058" s="8"/>
    </row>
    <row r="2059" spans="16:16" x14ac:dyDescent="0.3">
      <c r="P2059" s="8"/>
    </row>
    <row r="2060" spans="16:16" x14ac:dyDescent="0.3">
      <c r="P2060" s="8"/>
    </row>
    <row r="2061" spans="16:16" x14ac:dyDescent="0.3">
      <c r="P2061" s="8"/>
    </row>
    <row r="2062" spans="16:16" x14ac:dyDescent="0.3">
      <c r="P2062" s="8"/>
    </row>
    <row r="2063" spans="16:16" x14ac:dyDescent="0.3">
      <c r="P2063" s="8"/>
    </row>
    <row r="2064" spans="16:16" x14ac:dyDescent="0.3">
      <c r="P2064" s="8"/>
    </row>
    <row r="2065" spans="16:16" x14ac:dyDescent="0.3">
      <c r="P2065" s="8"/>
    </row>
    <row r="2066" spans="16:16" x14ac:dyDescent="0.3">
      <c r="P2066" s="8"/>
    </row>
    <row r="2067" spans="16:16" x14ac:dyDescent="0.3">
      <c r="P2067" s="8"/>
    </row>
    <row r="2068" spans="16:16" x14ac:dyDescent="0.3">
      <c r="P2068" s="8"/>
    </row>
    <row r="2069" spans="16:16" x14ac:dyDescent="0.3">
      <c r="P2069" s="8"/>
    </row>
    <row r="2070" spans="16:16" x14ac:dyDescent="0.3">
      <c r="P2070" s="8"/>
    </row>
    <row r="2071" spans="16:16" x14ac:dyDescent="0.3">
      <c r="P2071" s="8"/>
    </row>
    <row r="2072" spans="16:16" x14ac:dyDescent="0.3">
      <c r="P2072" s="8"/>
    </row>
    <row r="2073" spans="16:16" x14ac:dyDescent="0.3">
      <c r="P2073" s="8"/>
    </row>
    <row r="2074" spans="16:16" x14ac:dyDescent="0.3">
      <c r="P2074" s="8"/>
    </row>
    <row r="2075" spans="16:16" x14ac:dyDescent="0.3">
      <c r="P2075" s="8"/>
    </row>
    <row r="2076" spans="16:16" x14ac:dyDescent="0.3">
      <c r="P2076" s="8"/>
    </row>
    <row r="2077" spans="16:16" x14ac:dyDescent="0.3">
      <c r="P2077" s="8"/>
    </row>
    <row r="2078" spans="16:16" x14ac:dyDescent="0.3">
      <c r="P2078" s="8"/>
    </row>
    <row r="2079" spans="16:16" x14ac:dyDescent="0.3">
      <c r="P2079" s="8"/>
    </row>
    <row r="2080" spans="16:16" x14ac:dyDescent="0.3">
      <c r="P2080" s="8"/>
    </row>
    <row r="2081" spans="16:16" x14ac:dyDescent="0.3">
      <c r="P2081" s="8"/>
    </row>
    <row r="2082" spans="16:16" x14ac:dyDescent="0.3">
      <c r="P2082" s="8"/>
    </row>
    <row r="2083" spans="16:16" x14ac:dyDescent="0.3">
      <c r="P2083" s="8"/>
    </row>
    <row r="2084" spans="16:16" x14ac:dyDescent="0.3">
      <c r="P2084" s="8"/>
    </row>
    <row r="2085" spans="16:16" x14ac:dyDescent="0.3">
      <c r="P2085" s="8"/>
    </row>
    <row r="2086" spans="16:16" x14ac:dyDescent="0.3">
      <c r="P2086" s="8"/>
    </row>
    <row r="2087" spans="16:16" x14ac:dyDescent="0.3">
      <c r="P2087" s="8"/>
    </row>
    <row r="2088" spans="16:16" x14ac:dyDescent="0.3">
      <c r="P2088" s="8"/>
    </row>
    <row r="2089" spans="16:16" x14ac:dyDescent="0.3">
      <c r="P2089" s="8"/>
    </row>
    <row r="2090" spans="16:16" x14ac:dyDescent="0.3">
      <c r="P2090" s="8"/>
    </row>
    <row r="2091" spans="16:16" x14ac:dyDescent="0.3">
      <c r="P2091" s="8"/>
    </row>
    <row r="2092" spans="16:16" x14ac:dyDescent="0.3">
      <c r="P2092" s="8"/>
    </row>
    <row r="2093" spans="16:16" x14ac:dyDescent="0.3">
      <c r="P2093" s="8"/>
    </row>
    <row r="2094" spans="16:16" x14ac:dyDescent="0.3">
      <c r="P2094" s="8"/>
    </row>
    <row r="2095" spans="16:16" x14ac:dyDescent="0.3">
      <c r="P2095" s="8"/>
    </row>
    <row r="2096" spans="16:16" x14ac:dyDescent="0.3">
      <c r="P2096" s="8"/>
    </row>
    <row r="2097" spans="16:16" x14ac:dyDescent="0.3">
      <c r="P2097" s="8"/>
    </row>
    <row r="2098" spans="16:16" x14ac:dyDescent="0.3">
      <c r="P2098" s="8"/>
    </row>
    <row r="2099" spans="16:16" x14ac:dyDescent="0.3">
      <c r="P2099" s="8"/>
    </row>
    <row r="2100" spans="16:16" x14ac:dyDescent="0.3">
      <c r="P2100" s="8"/>
    </row>
    <row r="2101" spans="16:16" x14ac:dyDescent="0.3">
      <c r="P2101" s="8"/>
    </row>
    <row r="2102" spans="16:16" x14ac:dyDescent="0.3">
      <c r="P2102" s="8"/>
    </row>
    <row r="2103" spans="16:16" x14ac:dyDescent="0.3">
      <c r="P2103" s="8"/>
    </row>
    <row r="2104" spans="16:16" x14ac:dyDescent="0.3">
      <c r="P2104" s="8"/>
    </row>
    <row r="2105" spans="16:16" x14ac:dyDescent="0.3">
      <c r="P2105" s="8"/>
    </row>
    <row r="2106" spans="16:16" x14ac:dyDescent="0.3">
      <c r="P2106" s="8"/>
    </row>
    <row r="2107" spans="16:16" x14ac:dyDescent="0.3">
      <c r="P2107" s="8"/>
    </row>
    <row r="2108" spans="16:16" x14ac:dyDescent="0.3">
      <c r="P2108" s="8"/>
    </row>
    <row r="2109" spans="16:16" x14ac:dyDescent="0.3">
      <c r="P2109" s="8"/>
    </row>
    <row r="2110" spans="16:16" x14ac:dyDescent="0.3">
      <c r="P2110" s="8"/>
    </row>
    <row r="2111" spans="16:16" x14ac:dyDescent="0.3">
      <c r="P2111" s="8"/>
    </row>
    <row r="2112" spans="16:16" x14ac:dyDescent="0.3">
      <c r="P2112" s="8"/>
    </row>
    <row r="2113" spans="16:16" x14ac:dyDescent="0.3">
      <c r="P2113" s="8"/>
    </row>
    <row r="2114" spans="16:16" x14ac:dyDescent="0.3">
      <c r="P2114" s="8"/>
    </row>
    <row r="2115" spans="16:16" x14ac:dyDescent="0.3">
      <c r="P2115" s="8"/>
    </row>
    <row r="2116" spans="16:16" x14ac:dyDescent="0.3">
      <c r="P2116" s="8"/>
    </row>
    <row r="2117" spans="16:16" x14ac:dyDescent="0.3">
      <c r="P2117" s="8"/>
    </row>
    <row r="2118" spans="16:16" x14ac:dyDescent="0.3">
      <c r="P2118" s="8"/>
    </row>
    <row r="2119" spans="16:16" x14ac:dyDescent="0.3">
      <c r="P2119" s="8"/>
    </row>
    <row r="2120" spans="16:16" x14ac:dyDescent="0.3">
      <c r="P2120" s="8"/>
    </row>
    <row r="2121" spans="16:16" x14ac:dyDescent="0.3">
      <c r="P2121" s="8"/>
    </row>
    <row r="2122" spans="16:16" x14ac:dyDescent="0.3">
      <c r="P2122" s="8"/>
    </row>
    <row r="2123" spans="16:16" x14ac:dyDescent="0.3">
      <c r="P2123" s="8"/>
    </row>
    <row r="2124" spans="16:16" x14ac:dyDescent="0.3">
      <c r="P2124" s="8"/>
    </row>
    <row r="2125" spans="16:16" x14ac:dyDescent="0.3">
      <c r="P2125" s="8"/>
    </row>
    <row r="2126" spans="16:16" x14ac:dyDescent="0.3">
      <c r="P2126" s="8"/>
    </row>
    <row r="2127" spans="16:16" x14ac:dyDescent="0.3">
      <c r="P2127" s="8"/>
    </row>
    <row r="2128" spans="16:16" x14ac:dyDescent="0.3">
      <c r="P2128" s="8"/>
    </row>
    <row r="2129" spans="16:16" x14ac:dyDescent="0.3">
      <c r="P2129" s="8"/>
    </row>
    <row r="2130" spans="16:16" x14ac:dyDescent="0.3">
      <c r="P2130" s="8"/>
    </row>
    <row r="2131" spans="16:16" x14ac:dyDescent="0.3">
      <c r="P2131" s="8"/>
    </row>
    <row r="2132" spans="16:16" x14ac:dyDescent="0.3">
      <c r="P2132" s="8"/>
    </row>
    <row r="2133" spans="16:16" x14ac:dyDescent="0.3">
      <c r="P2133" s="8"/>
    </row>
    <row r="2134" spans="16:16" x14ac:dyDescent="0.3">
      <c r="P2134" s="8"/>
    </row>
    <row r="2135" spans="16:16" x14ac:dyDescent="0.3">
      <c r="P2135" s="8"/>
    </row>
    <row r="2136" spans="16:16" x14ac:dyDescent="0.3">
      <c r="P2136" s="8"/>
    </row>
    <row r="2137" spans="16:16" x14ac:dyDescent="0.3">
      <c r="P2137" s="8"/>
    </row>
    <row r="2138" spans="16:16" x14ac:dyDescent="0.3">
      <c r="P2138" s="8"/>
    </row>
    <row r="2139" spans="16:16" x14ac:dyDescent="0.3">
      <c r="P2139" s="8"/>
    </row>
    <row r="2140" spans="16:16" x14ac:dyDescent="0.3">
      <c r="P2140" s="8"/>
    </row>
    <row r="2141" spans="16:16" x14ac:dyDescent="0.3">
      <c r="P2141" s="8"/>
    </row>
    <row r="2142" spans="16:16" x14ac:dyDescent="0.3">
      <c r="P2142" s="8"/>
    </row>
    <row r="2143" spans="16:16" x14ac:dyDescent="0.3">
      <c r="P2143" s="8"/>
    </row>
    <row r="2144" spans="16:16" x14ac:dyDescent="0.3">
      <c r="P2144" s="8"/>
    </row>
    <row r="2145" spans="16:16" x14ac:dyDescent="0.3">
      <c r="P2145" s="8"/>
    </row>
    <row r="2146" spans="16:16" x14ac:dyDescent="0.3">
      <c r="P2146" s="8"/>
    </row>
    <row r="2147" spans="16:16" x14ac:dyDescent="0.3">
      <c r="P2147" s="8"/>
    </row>
    <row r="2148" spans="16:16" x14ac:dyDescent="0.3">
      <c r="P2148" s="8"/>
    </row>
    <row r="2149" spans="16:16" x14ac:dyDescent="0.3">
      <c r="P2149" s="8"/>
    </row>
    <row r="2150" spans="16:16" x14ac:dyDescent="0.3">
      <c r="P2150" s="8"/>
    </row>
    <row r="2151" spans="16:16" x14ac:dyDescent="0.3">
      <c r="P2151" s="8"/>
    </row>
    <row r="2152" spans="16:16" x14ac:dyDescent="0.3">
      <c r="P2152" s="8"/>
    </row>
    <row r="2153" spans="16:16" x14ac:dyDescent="0.3">
      <c r="P2153" s="8"/>
    </row>
    <row r="2154" spans="16:16" x14ac:dyDescent="0.3">
      <c r="P2154" s="8"/>
    </row>
    <row r="2155" spans="16:16" x14ac:dyDescent="0.3">
      <c r="P2155" s="8"/>
    </row>
    <row r="2156" spans="16:16" x14ac:dyDescent="0.3">
      <c r="P2156" s="8"/>
    </row>
    <row r="2157" spans="16:16" x14ac:dyDescent="0.3">
      <c r="P2157" s="8"/>
    </row>
    <row r="2158" spans="16:16" x14ac:dyDescent="0.3">
      <c r="P2158" s="8"/>
    </row>
    <row r="2159" spans="16:16" x14ac:dyDescent="0.3">
      <c r="P2159" s="8"/>
    </row>
    <row r="2160" spans="16:16" x14ac:dyDescent="0.3">
      <c r="P2160" s="8"/>
    </row>
    <row r="2161" spans="16:16" x14ac:dyDescent="0.3">
      <c r="P2161" s="8"/>
    </row>
    <row r="2162" spans="16:16" x14ac:dyDescent="0.3">
      <c r="P2162" s="8"/>
    </row>
    <row r="2163" spans="16:16" x14ac:dyDescent="0.3">
      <c r="P2163" s="8"/>
    </row>
    <row r="2164" spans="16:16" x14ac:dyDescent="0.3">
      <c r="P2164" s="8"/>
    </row>
    <row r="2165" spans="16:16" x14ac:dyDescent="0.3">
      <c r="P2165" s="8"/>
    </row>
    <row r="2166" spans="16:16" x14ac:dyDescent="0.3">
      <c r="P2166" s="8"/>
    </row>
    <row r="2167" spans="16:16" x14ac:dyDescent="0.3">
      <c r="P2167" s="8"/>
    </row>
    <row r="2168" spans="16:16" x14ac:dyDescent="0.3">
      <c r="P2168" s="8"/>
    </row>
    <row r="2169" spans="16:16" x14ac:dyDescent="0.3">
      <c r="P2169" s="8"/>
    </row>
    <row r="2170" spans="16:16" x14ac:dyDescent="0.3">
      <c r="P2170" s="8"/>
    </row>
    <row r="2171" spans="16:16" x14ac:dyDescent="0.3">
      <c r="P2171" s="8"/>
    </row>
    <row r="2172" spans="16:16" x14ac:dyDescent="0.3">
      <c r="P2172" s="8"/>
    </row>
    <row r="2173" spans="16:16" x14ac:dyDescent="0.3">
      <c r="P2173" s="8"/>
    </row>
    <row r="2174" spans="16:16" x14ac:dyDescent="0.3">
      <c r="P2174" s="8"/>
    </row>
    <row r="2175" spans="16:16" x14ac:dyDescent="0.3">
      <c r="P2175" s="8"/>
    </row>
    <row r="2176" spans="16:16" x14ac:dyDescent="0.3">
      <c r="P2176" s="8"/>
    </row>
    <row r="2177" spans="16:16" x14ac:dyDescent="0.3">
      <c r="P2177" s="8"/>
    </row>
    <row r="2178" spans="16:16" x14ac:dyDescent="0.3">
      <c r="P2178" s="8"/>
    </row>
    <row r="2179" spans="16:16" x14ac:dyDescent="0.3">
      <c r="P2179" s="8"/>
    </row>
    <row r="2180" spans="16:16" x14ac:dyDescent="0.3">
      <c r="P2180" s="8"/>
    </row>
    <row r="2181" spans="16:16" x14ac:dyDescent="0.3">
      <c r="P2181" s="8"/>
    </row>
    <row r="2182" spans="16:16" x14ac:dyDescent="0.3">
      <c r="P2182" s="8"/>
    </row>
    <row r="2183" spans="16:16" x14ac:dyDescent="0.3">
      <c r="P2183" s="8"/>
    </row>
    <row r="2184" spans="16:16" x14ac:dyDescent="0.3">
      <c r="P2184" s="8"/>
    </row>
    <row r="2185" spans="16:16" x14ac:dyDescent="0.3">
      <c r="P2185" s="8"/>
    </row>
    <row r="2186" spans="16:16" x14ac:dyDescent="0.3">
      <c r="P2186" s="8"/>
    </row>
    <row r="2187" spans="16:16" x14ac:dyDescent="0.3">
      <c r="P2187" s="8"/>
    </row>
    <row r="2188" spans="16:16" x14ac:dyDescent="0.3">
      <c r="P2188" s="8"/>
    </row>
    <row r="2189" spans="16:16" x14ac:dyDescent="0.3">
      <c r="P2189" s="8"/>
    </row>
    <row r="2190" spans="16:16" x14ac:dyDescent="0.3">
      <c r="P2190" s="8"/>
    </row>
    <row r="2191" spans="16:16" x14ac:dyDescent="0.3">
      <c r="P2191" s="8"/>
    </row>
    <row r="2192" spans="16:16" x14ac:dyDescent="0.3">
      <c r="P2192" s="8"/>
    </row>
    <row r="2193" spans="16:16" x14ac:dyDescent="0.3">
      <c r="P2193" s="8"/>
    </row>
    <row r="2194" spans="16:16" x14ac:dyDescent="0.3">
      <c r="P2194" s="8"/>
    </row>
    <row r="2195" spans="16:16" x14ac:dyDescent="0.3">
      <c r="P2195" s="8"/>
    </row>
    <row r="2196" spans="16:16" x14ac:dyDescent="0.3">
      <c r="P2196" s="8"/>
    </row>
    <row r="2197" spans="16:16" x14ac:dyDescent="0.3">
      <c r="P2197" s="8"/>
    </row>
    <row r="2198" spans="16:16" x14ac:dyDescent="0.3">
      <c r="P2198" s="8"/>
    </row>
    <row r="2199" spans="16:16" x14ac:dyDescent="0.3">
      <c r="P2199" s="8"/>
    </row>
    <row r="2200" spans="16:16" x14ac:dyDescent="0.3">
      <c r="P2200" s="8"/>
    </row>
    <row r="2201" spans="16:16" x14ac:dyDescent="0.3">
      <c r="P2201" s="8"/>
    </row>
    <row r="2202" spans="16:16" x14ac:dyDescent="0.3">
      <c r="P2202" s="8"/>
    </row>
    <row r="2203" spans="16:16" x14ac:dyDescent="0.3">
      <c r="P2203" s="8"/>
    </row>
    <row r="2204" spans="16:16" x14ac:dyDescent="0.3">
      <c r="P2204" s="8"/>
    </row>
    <row r="2205" spans="16:16" x14ac:dyDescent="0.3">
      <c r="P2205" s="8"/>
    </row>
    <row r="2206" spans="16:16" x14ac:dyDescent="0.3">
      <c r="P2206" s="8"/>
    </row>
    <row r="2207" spans="16:16" x14ac:dyDescent="0.3">
      <c r="P2207" s="8"/>
    </row>
    <row r="2208" spans="16:16" x14ac:dyDescent="0.3">
      <c r="P2208" s="8"/>
    </row>
    <row r="2209" spans="16:16" x14ac:dyDescent="0.3">
      <c r="P2209" s="8"/>
    </row>
    <row r="2210" spans="16:16" x14ac:dyDescent="0.3">
      <c r="P2210" s="8"/>
    </row>
    <row r="2211" spans="16:16" x14ac:dyDescent="0.3">
      <c r="P2211" s="8"/>
    </row>
    <row r="2212" spans="16:16" x14ac:dyDescent="0.3">
      <c r="P2212" s="8"/>
    </row>
    <row r="2213" spans="16:16" x14ac:dyDescent="0.3">
      <c r="P2213" s="8"/>
    </row>
    <row r="2214" spans="16:16" x14ac:dyDescent="0.3">
      <c r="P2214" s="8"/>
    </row>
    <row r="2215" spans="16:16" x14ac:dyDescent="0.3">
      <c r="P2215" s="8"/>
    </row>
    <row r="2216" spans="16:16" x14ac:dyDescent="0.3">
      <c r="P2216" s="8"/>
    </row>
    <row r="2217" spans="16:16" x14ac:dyDescent="0.3">
      <c r="P2217" s="8"/>
    </row>
    <row r="2218" spans="16:16" x14ac:dyDescent="0.3">
      <c r="P2218" s="8"/>
    </row>
    <row r="2219" spans="16:16" x14ac:dyDescent="0.3">
      <c r="P2219" s="8"/>
    </row>
    <row r="2220" spans="16:16" x14ac:dyDescent="0.3">
      <c r="P2220" s="8"/>
    </row>
    <row r="2221" spans="16:16" x14ac:dyDescent="0.3">
      <c r="P2221" s="8"/>
    </row>
    <row r="2222" spans="16:16" x14ac:dyDescent="0.3">
      <c r="P2222" s="8"/>
    </row>
    <row r="2223" spans="16:16" x14ac:dyDescent="0.3">
      <c r="P2223" s="8"/>
    </row>
    <row r="2224" spans="16:16" x14ac:dyDescent="0.3">
      <c r="P2224" s="8"/>
    </row>
    <row r="2225" spans="16:16" x14ac:dyDescent="0.3">
      <c r="P2225" s="8"/>
    </row>
    <row r="2226" spans="16:16" x14ac:dyDescent="0.3">
      <c r="P2226" s="8"/>
    </row>
    <row r="2227" spans="16:16" x14ac:dyDescent="0.3">
      <c r="P2227" s="8"/>
    </row>
    <row r="2228" spans="16:16" x14ac:dyDescent="0.3">
      <c r="P2228" s="8"/>
    </row>
    <row r="2229" spans="16:16" x14ac:dyDescent="0.3">
      <c r="P2229" s="8"/>
    </row>
    <row r="2230" spans="16:16" x14ac:dyDescent="0.3">
      <c r="P2230" s="8"/>
    </row>
    <row r="2231" spans="16:16" x14ac:dyDescent="0.3">
      <c r="P2231" s="8"/>
    </row>
    <row r="2232" spans="16:16" x14ac:dyDescent="0.3">
      <c r="P2232" s="8"/>
    </row>
    <row r="2233" spans="16:16" x14ac:dyDescent="0.3">
      <c r="P2233" s="8"/>
    </row>
    <row r="2234" spans="16:16" x14ac:dyDescent="0.3">
      <c r="P2234" s="8"/>
    </row>
    <row r="2235" spans="16:16" x14ac:dyDescent="0.3">
      <c r="P2235" s="8"/>
    </row>
    <row r="2236" spans="16:16" x14ac:dyDescent="0.3">
      <c r="P2236" s="8"/>
    </row>
    <row r="2237" spans="16:16" x14ac:dyDescent="0.3">
      <c r="P2237" s="8"/>
    </row>
    <row r="2238" spans="16:16" x14ac:dyDescent="0.3">
      <c r="P2238" s="8"/>
    </row>
    <row r="2239" spans="16:16" x14ac:dyDescent="0.3">
      <c r="P2239" s="8"/>
    </row>
    <row r="2240" spans="16:16" x14ac:dyDescent="0.3">
      <c r="P2240" s="8"/>
    </row>
    <row r="2241" spans="16:16" x14ac:dyDescent="0.3">
      <c r="P2241" s="8"/>
    </row>
    <row r="2242" spans="16:16" x14ac:dyDescent="0.3">
      <c r="P2242" s="8"/>
    </row>
    <row r="2243" spans="16:16" x14ac:dyDescent="0.3">
      <c r="P2243" s="8"/>
    </row>
    <row r="2244" spans="16:16" x14ac:dyDescent="0.3">
      <c r="P2244" s="8"/>
    </row>
    <row r="2245" spans="16:16" x14ac:dyDescent="0.3">
      <c r="P2245" s="8"/>
    </row>
    <row r="2246" spans="16:16" x14ac:dyDescent="0.3">
      <c r="P2246" s="8"/>
    </row>
    <row r="2247" spans="16:16" x14ac:dyDescent="0.3">
      <c r="P2247" s="8"/>
    </row>
    <row r="2248" spans="16:16" x14ac:dyDescent="0.3">
      <c r="P2248" s="8"/>
    </row>
    <row r="2249" spans="16:16" x14ac:dyDescent="0.3">
      <c r="P2249" s="8"/>
    </row>
    <row r="2250" spans="16:16" x14ac:dyDescent="0.3">
      <c r="P2250" s="8"/>
    </row>
    <row r="2251" spans="16:16" x14ac:dyDescent="0.3">
      <c r="P2251" s="8"/>
    </row>
    <row r="2252" spans="16:16" x14ac:dyDescent="0.3">
      <c r="P2252" s="8"/>
    </row>
    <row r="2253" spans="16:16" x14ac:dyDescent="0.3">
      <c r="P2253" s="8"/>
    </row>
    <row r="2254" spans="16:16" x14ac:dyDescent="0.3">
      <c r="P2254" s="8"/>
    </row>
    <row r="2255" spans="16:16" x14ac:dyDescent="0.3">
      <c r="P2255" s="8"/>
    </row>
    <row r="2256" spans="16:16" x14ac:dyDescent="0.3">
      <c r="P2256" s="8"/>
    </row>
    <row r="2257" spans="16:16" x14ac:dyDescent="0.3">
      <c r="P2257" s="8"/>
    </row>
    <row r="2258" spans="16:16" x14ac:dyDescent="0.3">
      <c r="P2258" s="8"/>
    </row>
    <row r="2259" spans="16:16" x14ac:dyDescent="0.3">
      <c r="P2259" s="8"/>
    </row>
    <row r="2260" spans="16:16" x14ac:dyDescent="0.3">
      <c r="P2260" s="8"/>
    </row>
    <row r="2261" spans="16:16" x14ac:dyDescent="0.3">
      <c r="P2261" s="8"/>
    </row>
    <row r="2262" spans="16:16" x14ac:dyDescent="0.3">
      <c r="P2262" s="8"/>
    </row>
    <row r="2263" spans="16:16" x14ac:dyDescent="0.3">
      <c r="P2263" s="8"/>
    </row>
    <row r="2264" spans="16:16" x14ac:dyDescent="0.3">
      <c r="P2264" s="8"/>
    </row>
    <row r="2265" spans="16:16" x14ac:dyDescent="0.3">
      <c r="P2265" s="8"/>
    </row>
    <row r="2266" spans="16:16" x14ac:dyDescent="0.3">
      <c r="P2266" s="8"/>
    </row>
    <row r="2267" spans="16:16" x14ac:dyDescent="0.3">
      <c r="P2267" s="8"/>
    </row>
    <row r="2268" spans="16:16" x14ac:dyDescent="0.3">
      <c r="P2268" s="8"/>
    </row>
    <row r="2269" spans="16:16" x14ac:dyDescent="0.3">
      <c r="P2269" s="8"/>
    </row>
    <row r="2270" spans="16:16" x14ac:dyDescent="0.3">
      <c r="P2270" s="8"/>
    </row>
    <row r="2271" spans="16:16" x14ac:dyDescent="0.3">
      <c r="P2271" s="8"/>
    </row>
    <row r="2272" spans="16:16" x14ac:dyDescent="0.3">
      <c r="P2272" s="8"/>
    </row>
    <row r="2273" spans="16:16" x14ac:dyDescent="0.3">
      <c r="P2273" s="8"/>
    </row>
    <row r="2274" spans="16:16" x14ac:dyDescent="0.3">
      <c r="P2274" s="8"/>
    </row>
    <row r="2275" spans="16:16" x14ac:dyDescent="0.3">
      <c r="P2275" s="8"/>
    </row>
    <row r="2276" spans="16:16" x14ac:dyDescent="0.3">
      <c r="P2276" s="8"/>
    </row>
    <row r="2277" spans="16:16" x14ac:dyDescent="0.3">
      <c r="P2277" s="8"/>
    </row>
    <row r="2278" spans="16:16" x14ac:dyDescent="0.3">
      <c r="P2278" s="8"/>
    </row>
    <row r="2279" spans="16:16" x14ac:dyDescent="0.3">
      <c r="P2279" s="8"/>
    </row>
    <row r="2280" spans="16:16" x14ac:dyDescent="0.3">
      <c r="P2280" s="8"/>
    </row>
    <row r="2281" spans="16:16" x14ac:dyDescent="0.3">
      <c r="P2281" s="8"/>
    </row>
    <row r="2282" spans="16:16" x14ac:dyDescent="0.3">
      <c r="P2282" s="8"/>
    </row>
    <row r="2283" spans="16:16" x14ac:dyDescent="0.3">
      <c r="P2283" s="8"/>
    </row>
    <row r="2284" spans="16:16" x14ac:dyDescent="0.3">
      <c r="P2284" s="8"/>
    </row>
    <row r="2285" spans="16:16" x14ac:dyDescent="0.3">
      <c r="P2285" s="8"/>
    </row>
    <row r="2286" spans="16:16" x14ac:dyDescent="0.3">
      <c r="P2286" s="8"/>
    </row>
    <row r="2287" spans="16:16" x14ac:dyDescent="0.3">
      <c r="P2287" s="8"/>
    </row>
    <row r="2288" spans="16:16" x14ac:dyDescent="0.3">
      <c r="P2288" s="8"/>
    </row>
    <row r="2289" spans="16:16" x14ac:dyDescent="0.3">
      <c r="P2289" s="8"/>
    </row>
    <row r="2290" spans="16:16" x14ac:dyDescent="0.3">
      <c r="P2290" s="8"/>
    </row>
    <row r="2291" spans="16:16" x14ac:dyDescent="0.3">
      <c r="P2291" s="8"/>
    </row>
    <row r="2292" spans="16:16" x14ac:dyDescent="0.3">
      <c r="P2292" s="8"/>
    </row>
    <row r="2293" spans="16:16" x14ac:dyDescent="0.3">
      <c r="P2293" s="8"/>
    </row>
    <row r="2294" spans="16:16" x14ac:dyDescent="0.3">
      <c r="P2294" s="8"/>
    </row>
    <row r="2295" spans="16:16" x14ac:dyDescent="0.3">
      <c r="P2295" s="8"/>
    </row>
    <row r="2296" spans="16:16" x14ac:dyDescent="0.3">
      <c r="P2296" s="8"/>
    </row>
    <row r="2297" spans="16:16" x14ac:dyDescent="0.3">
      <c r="P2297" s="8"/>
    </row>
    <row r="2298" spans="16:16" x14ac:dyDescent="0.3">
      <c r="P2298" s="8"/>
    </row>
    <row r="2299" spans="16:16" x14ac:dyDescent="0.3">
      <c r="P2299" s="8"/>
    </row>
    <row r="2300" spans="16:16" x14ac:dyDescent="0.3">
      <c r="P2300" s="8"/>
    </row>
    <row r="2301" spans="16:16" x14ac:dyDescent="0.3">
      <c r="P2301" s="8"/>
    </row>
    <row r="2302" spans="16:16" x14ac:dyDescent="0.3">
      <c r="P2302" s="8"/>
    </row>
    <row r="2303" spans="16:16" x14ac:dyDescent="0.3">
      <c r="P2303" s="8"/>
    </row>
    <row r="2304" spans="16:16" x14ac:dyDescent="0.3">
      <c r="P2304" s="8"/>
    </row>
    <row r="2305" spans="16:16" x14ac:dyDescent="0.3">
      <c r="P2305" s="8"/>
    </row>
    <row r="2306" spans="16:16" x14ac:dyDescent="0.3">
      <c r="P2306" s="8"/>
    </row>
    <row r="2307" spans="16:16" x14ac:dyDescent="0.3">
      <c r="P2307" s="8"/>
    </row>
    <row r="2308" spans="16:16" x14ac:dyDescent="0.3">
      <c r="P2308" s="8"/>
    </row>
    <row r="2309" spans="16:16" x14ac:dyDescent="0.3">
      <c r="P2309" s="8"/>
    </row>
    <row r="2310" spans="16:16" x14ac:dyDescent="0.3">
      <c r="P2310" s="8"/>
    </row>
    <row r="2311" spans="16:16" x14ac:dyDescent="0.3">
      <c r="P2311" s="8"/>
    </row>
    <row r="2312" spans="16:16" x14ac:dyDescent="0.3">
      <c r="P2312" s="8"/>
    </row>
    <row r="2313" spans="16:16" x14ac:dyDescent="0.3">
      <c r="P2313" s="8"/>
    </row>
    <row r="2314" spans="16:16" x14ac:dyDescent="0.3">
      <c r="P2314" s="8"/>
    </row>
    <row r="2315" spans="16:16" x14ac:dyDescent="0.3">
      <c r="P2315" s="8"/>
    </row>
    <row r="2316" spans="16:16" x14ac:dyDescent="0.3">
      <c r="P2316" s="8"/>
    </row>
    <row r="2317" spans="16:16" x14ac:dyDescent="0.3">
      <c r="P2317" s="8"/>
    </row>
    <row r="2318" spans="16:16" x14ac:dyDescent="0.3">
      <c r="P2318" s="8"/>
    </row>
    <row r="2319" spans="16:16" x14ac:dyDescent="0.3">
      <c r="P2319" s="8"/>
    </row>
    <row r="2320" spans="16:16" x14ac:dyDescent="0.3">
      <c r="P2320" s="8"/>
    </row>
    <row r="2321" spans="16:16" x14ac:dyDescent="0.3">
      <c r="P2321" s="8"/>
    </row>
    <row r="2322" spans="16:16" x14ac:dyDescent="0.3">
      <c r="P2322" s="8"/>
    </row>
    <row r="2323" spans="16:16" x14ac:dyDescent="0.3">
      <c r="P2323" s="8"/>
    </row>
    <row r="2324" spans="16:16" x14ac:dyDescent="0.3">
      <c r="P2324" s="8"/>
    </row>
    <row r="2325" spans="16:16" x14ac:dyDescent="0.3">
      <c r="P2325" s="8"/>
    </row>
    <row r="2326" spans="16:16" x14ac:dyDescent="0.3">
      <c r="P2326" s="8"/>
    </row>
    <row r="2327" spans="16:16" x14ac:dyDescent="0.3">
      <c r="P2327" s="8"/>
    </row>
    <row r="2328" spans="16:16" x14ac:dyDescent="0.3">
      <c r="P2328" s="8"/>
    </row>
    <row r="2329" spans="16:16" x14ac:dyDescent="0.3">
      <c r="P2329" s="8"/>
    </row>
    <row r="2330" spans="16:16" x14ac:dyDescent="0.3">
      <c r="P2330" s="8"/>
    </row>
    <row r="2331" spans="16:16" x14ac:dyDescent="0.3">
      <c r="P2331" s="8"/>
    </row>
    <row r="2332" spans="16:16" x14ac:dyDescent="0.3">
      <c r="P2332" s="8"/>
    </row>
    <row r="2333" spans="16:16" x14ac:dyDescent="0.3">
      <c r="P2333" s="8"/>
    </row>
    <row r="2334" spans="16:16" x14ac:dyDescent="0.3">
      <c r="P2334" s="8"/>
    </row>
    <row r="2335" spans="16:16" x14ac:dyDescent="0.3">
      <c r="P2335" s="8"/>
    </row>
    <row r="2336" spans="16:16" x14ac:dyDescent="0.3">
      <c r="P2336" s="8"/>
    </row>
    <row r="2337" spans="16:16" x14ac:dyDescent="0.3">
      <c r="P2337" s="8"/>
    </row>
    <row r="2338" spans="16:16" x14ac:dyDescent="0.3">
      <c r="P2338" s="8"/>
    </row>
    <row r="2339" spans="16:16" x14ac:dyDescent="0.3">
      <c r="P2339" s="8"/>
    </row>
    <row r="2340" spans="16:16" x14ac:dyDescent="0.3">
      <c r="P2340" s="8"/>
    </row>
    <row r="2341" spans="16:16" x14ac:dyDescent="0.3">
      <c r="P2341" s="8"/>
    </row>
    <row r="2342" spans="16:16" x14ac:dyDescent="0.3">
      <c r="P2342" s="8"/>
    </row>
    <row r="2343" spans="16:16" x14ac:dyDescent="0.3">
      <c r="P2343" s="8"/>
    </row>
    <row r="2344" spans="16:16" x14ac:dyDescent="0.3">
      <c r="P2344" s="8"/>
    </row>
    <row r="2345" spans="16:16" x14ac:dyDescent="0.3">
      <c r="P2345" s="8"/>
    </row>
    <row r="2346" spans="16:16" x14ac:dyDescent="0.3">
      <c r="P2346" s="8"/>
    </row>
    <row r="2347" spans="16:16" x14ac:dyDescent="0.3">
      <c r="P2347" s="8"/>
    </row>
    <row r="2348" spans="16:16" x14ac:dyDescent="0.3">
      <c r="P2348" s="8"/>
    </row>
    <row r="2349" spans="16:16" x14ac:dyDescent="0.3">
      <c r="P2349" s="8"/>
    </row>
    <row r="2350" spans="16:16" x14ac:dyDescent="0.3">
      <c r="P2350" s="8"/>
    </row>
    <row r="2351" spans="16:16" x14ac:dyDescent="0.3">
      <c r="P2351" s="8"/>
    </row>
    <row r="2352" spans="16:16" x14ac:dyDescent="0.3">
      <c r="P2352" s="8"/>
    </row>
    <row r="2353" spans="16:16" x14ac:dyDescent="0.3">
      <c r="P2353" s="8"/>
    </row>
    <row r="2354" spans="16:16" x14ac:dyDescent="0.3">
      <c r="P2354" s="8"/>
    </row>
    <row r="2355" spans="16:16" x14ac:dyDescent="0.3">
      <c r="P2355" s="8"/>
    </row>
    <row r="2356" spans="16:16" x14ac:dyDescent="0.3">
      <c r="P2356" s="8"/>
    </row>
    <row r="2357" spans="16:16" x14ac:dyDescent="0.3">
      <c r="P2357" s="8"/>
    </row>
    <row r="2358" spans="16:16" x14ac:dyDescent="0.3">
      <c r="P2358" s="8"/>
    </row>
    <row r="2359" spans="16:16" x14ac:dyDescent="0.3">
      <c r="P2359" s="8"/>
    </row>
    <row r="2360" spans="16:16" x14ac:dyDescent="0.3">
      <c r="P2360" s="8"/>
    </row>
    <row r="2361" spans="16:16" x14ac:dyDescent="0.3">
      <c r="P2361" s="8"/>
    </row>
    <row r="2362" spans="16:16" x14ac:dyDescent="0.3">
      <c r="P2362" s="8"/>
    </row>
    <row r="2363" spans="16:16" x14ac:dyDescent="0.3">
      <c r="P2363" s="8"/>
    </row>
    <row r="2364" spans="16:16" x14ac:dyDescent="0.3">
      <c r="P2364" s="8"/>
    </row>
    <row r="2365" spans="16:16" x14ac:dyDescent="0.3">
      <c r="P2365" s="8"/>
    </row>
    <row r="2366" spans="16:16" x14ac:dyDescent="0.3">
      <c r="P2366" s="8"/>
    </row>
    <row r="2367" spans="16:16" x14ac:dyDescent="0.3">
      <c r="P2367" s="8"/>
    </row>
    <row r="2368" spans="16:16" x14ac:dyDescent="0.3">
      <c r="P2368" s="8"/>
    </row>
    <row r="2369" spans="16:16" x14ac:dyDescent="0.3">
      <c r="P2369" s="8"/>
    </row>
    <row r="2370" spans="16:16" x14ac:dyDescent="0.3">
      <c r="P2370" s="8"/>
    </row>
    <row r="2371" spans="16:16" x14ac:dyDescent="0.3">
      <c r="P2371" s="8"/>
    </row>
    <row r="2372" spans="16:16" x14ac:dyDescent="0.3">
      <c r="P2372" s="8"/>
    </row>
    <row r="2373" spans="16:16" x14ac:dyDescent="0.3">
      <c r="P2373" s="8"/>
    </row>
    <row r="2374" spans="16:16" x14ac:dyDescent="0.3">
      <c r="P2374" s="8"/>
    </row>
    <row r="2375" spans="16:16" x14ac:dyDescent="0.3">
      <c r="P2375" s="8"/>
    </row>
    <row r="2376" spans="16:16" x14ac:dyDescent="0.3">
      <c r="P2376" s="8"/>
    </row>
    <row r="2377" spans="16:16" x14ac:dyDescent="0.3">
      <c r="P2377" s="8"/>
    </row>
    <row r="2378" spans="16:16" x14ac:dyDescent="0.3">
      <c r="P2378" s="8"/>
    </row>
    <row r="2379" spans="16:16" x14ac:dyDescent="0.3">
      <c r="P2379" s="8"/>
    </row>
    <row r="2380" spans="16:16" x14ac:dyDescent="0.3">
      <c r="P2380" s="8"/>
    </row>
    <row r="2381" spans="16:16" x14ac:dyDescent="0.3">
      <c r="P2381" s="8"/>
    </row>
    <row r="2382" spans="16:16" x14ac:dyDescent="0.3">
      <c r="P2382" s="8"/>
    </row>
    <row r="2383" spans="16:16" x14ac:dyDescent="0.3">
      <c r="P2383" s="8"/>
    </row>
    <row r="2384" spans="16:16" x14ac:dyDescent="0.3">
      <c r="P2384" s="8"/>
    </row>
    <row r="2385" spans="16:16" x14ac:dyDescent="0.3">
      <c r="P2385" s="8"/>
    </row>
    <row r="2386" spans="16:16" x14ac:dyDescent="0.3">
      <c r="P2386" s="8"/>
    </row>
    <row r="2387" spans="16:16" x14ac:dyDescent="0.3">
      <c r="P2387" s="8"/>
    </row>
    <row r="2388" spans="16:16" x14ac:dyDescent="0.3">
      <c r="P2388" s="8"/>
    </row>
    <row r="2389" spans="16:16" x14ac:dyDescent="0.3">
      <c r="P2389" s="8"/>
    </row>
    <row r="2390" spans="16:16" x14ac:dyDescent="0.3">
      <c r="P2390" s="8"/>
    </row>
    <row r="2391" spans="16:16" x14ac:dyDescent="0.3">
      <c r="P2391" s="8"/>
    </row>
    <row r="2392" spans="16:16" x14ac:dyDescent="0.3">
      <c r="P2392" s="8"/>
    </row>
    <row r="2393" spans="16:16" x14ac:dyDescent="0.3">
      <c r="P2393" s="8"/>
    </row>
    <row r="2394" spans="16:16" x14ac:dyDescent="0.3">
      <c r="P2394" s="8"/>
    </row>
    <row r="2395" spans="16:16" x14ac:dyDescent="0.3">
      <c r="P2395" s="8"/>
    </row>
    <row r="2396" spans="16:16" x14ac:dyDescent="0.3">
      <c r="P2396" s="8"/>
    </row>
    <row r="2397" spans="16:16" x14ac:dyDescent="0.3">
      <c r="P2397" s="8"/>
    </row>
    <row r="2398" spans="16:16" x14ac:dyDescent="0.3">
      <c r="P2398" s="8"/>
    </row>
    <row r="2399" spans="16:16" x14ac:dyDescent="0.3">
      <c r="P2399" s="8"/>
    </row>
    <row r="2400" spans="16:16" x14ac:dyDescent="0.3">
      <c r="P2400" s="8"/>
    </row>
    <row r="2401" spans="16:16" x14ac:dyDescent="0.3">
      <c r="P2401" s="8"/>
    </row>
    <row r="2402" spans="16:16" x14ac:dyDescent="0.3">
      <c r="P2402" s="8"/>
    </row>
    <row r="2403" spans="16:16" x14ac:dyDescent="0.3">
      <c r="P2403" s="8"/>
    </row>
    <row r="2404" spans="16:16" x14ac:dyDescent="0.3">
      <c r="P2404" s="8"/>
    </row>
    <row r="2405" spans="16:16" x14ac:dyDescent="0.3">
      <c r="P2405" s="8"/>
    </row>
    <row r="2406" spans="16:16" x14ac:dyDescent="0.3">
      <c r="P2406" s="8"/>
    </row>
    <row r="2407" spans="16:16" x14ac:dyDescent="0.3">
      <c r="P2407" s="8"/>
    </row>
    <row r="2408" spans="16:16" x14ac:dyDescent="0.3">
      <c r="P2408" s="8"/>
    </row>
    <row r="2409" spans="16:16" x14ac:dyDescent="0.3">
      <c r="P2409" s="8"/>
    </row>
    <row r="2410" spans="16:16" x14ac:dyDescent="0.3">
      <c r="P2410" s="8"/>
    </row>
    <row r="2411" spans="16:16" x14ac:dyDescent="0.3">
      <c r="P2411" s="8"/>
    </row>
    <row r="2412" spans="16:16" x14ac:dyDescent="0.3">
      <c r="P2412" s="8"/>
    </row>
    <row r="2413" spans="16:16" x14ac:dyDescent="0.3">
      <c r="P2413" s="8"/>
    </row>
    <row r="2414" spans="16:16" x14ac:dyDescent="0.3">
      <c r="P2414" s="8"/>
    </row>
    <row r="2415" spans="16:16" x14ac:dyDescent="0.3">
      <c r="P2415" s="8"/>
    </row>
    <row r="2416" spans="16:16" x14ac:dyDescent="0.3">
      <c r="P2416" s="8"/>
    </row>
    <row r="2417" spans="16:16" x14ac:dyDescent="0.3">
      <c r="P2417" s="8"/>
    </row>
    <row r="2418" spans="16:16" x14ac:dyDescent="0.3">
      <c r="P2418" s="8"/>
    </row>
    <row r="2419" spans="16:16" x14ac:dyDescent="0.3">
      <c r="P2419" s="8"/>
    </row>
    <row r="2420" spans="16:16" x14ac:dyDescent="0.3">
      <c r="P2420" s="8"/>
    </row>
    <row r="2421" spans="16:16" x14ac:dyDescent="0.3">
      <c r="P2421" s="8"/>
    </row>
    <row r="2422" spans="16:16" x14ac:dyDescent="0.3">
      <c r="P2422" s="8"/>
    </row>
    <row r="2423" spans="16:16" x14ac:dyDescent="0.3">
      <c r="P2423" s="8"/>
    </row>
    <row r="2424" spans="16:16" x14ac:dyDescent="0.3">
      <c r="P2424" s="8"/>
    </row>
    <row r="2425" spans="16:16" x14ac:dyDescent="0.3">
      <c r="P2425" s="8"/>
    </row>
    <row r="2426" spans="16:16" x14ac:dyDescent="0.3">
      <c r="P2426" s="8"/>
    </row>
    <row r="2427" spans="16:16" x14ac:dyDescent="0.3">
      <c r="P2427" s="8"/>
    </row>
    <row r="2428" spans="16:16" x14ac:dyDescent="0.3">
      <c r="P2428" s="8"/>
    </row>
    <row r="2429" spans="16:16" x14ac:dyDescent="0.3">
      <c r="P2429" s="8"/>
    </row>
    <row r="2430" spans="16:16" x14ac:dyDescent="0.3">
      <c r="P2430" s="8"/>
    </row>
    <row r="2431" spans="16:16" x14ac:dyDescent="0.3">
      <c r="P2431" s="8"/>
    </row>
    <row r="2432" spans="16:16" x14ac:dyDescent="0.3">
      <c r="P2432" s="8"/>
    </row>
    <row r="2433" spans="16:16" x14ac:dyDescent="0.3">
      <c r="P2433" s="8"/>
    </row>
    <row r="2434" spans="16:16" x14ac:dyDescent="0.3">
      <c r="P2434" s="8"/>
    </row>
    <row r="2435" spans="16:16" x14ac:dyDescent="0.3">
      <c r="P2435" s="8"/>
    </row>
    <row r="2436" spans="16:16" x14ac:dyDescent="0.3">
      <c r="P2436" s="8"/>
    </row>
    <row r="2437" spans="16:16" x14ac:dyDescent="0.3">
      <c r="P2437" s="8"/>
    </row>
    <row r="2438" spans="16:16" x14ac:dyDescent="0.3">
      <c r="P2438" s="8"/>
    </row>
    <row r="2439" spans="16:16" x14ac:dyDescent="0.3">
      <c r="P2439" s="8"/>
    </row>
    <row r="2440" spans="16:16" x14ac:dyDescent="0.3">
      <c r="P2440" s="8"/>
    </row>
    <row r="2441" spans="16:16" x14ac:dyDescent="0.3">
      <c r="P2441" s="8"/>
    </row>
    <row r="2442" spans="16:16" x14ac:dyDescent="0.3">
      <c r="P2442" s="8"/>
    </row>
    <row r="2443" spans="16:16" x14ac:dyDescent="0.3">
      <c r="P2443" s="8"/>
    </row>
    <row r="2444" spans="16:16" x14ac:dyDescent="0.3">
      <c r="P2444" s="8"/>
    </row>
    <row r="2445" spans="16:16" x14ac:dyDescent="0.3">
      <c r="P2445" s="8"/>
    </row>
    <row r="2446" spans="16:16" x14ac:dyDescent="0.3">
      <c r="P2446" s="8"/>
    </row>
    <row r="2447" spans="16:16" x14ac:dyDescent="0.3">
      <c r="P2447" s="8"/>
    </row>
    <row r="2448" spans="16:16" x14ac:dyDescent="0.3">
      <c r="P2448" s="8"/>
    </row>
    <row r="2449" spans="16:16" x14ac:dyDescent="0.3">
      <c r="P2449" s="8"/>
    </row>
    <row r="2450" spans="16:16" x14ac:dyDescent="0.3">
      <c r="P2450" s="8"/>
    </row>
    <row r="2451" spans="16:16" x14ac:dyDescent="0.3">
      <c r="P2451" s="8"/>
    </row>
    <row r="2452" spans="16:16" x14ac:dyDescent="0.3">
      <c r="P2452" s="8"/>
    </row>
    <row r="2453" spans="16:16" x14ac:dyDescent="0.3">
      <c r="P2453" s="8"/>
    </row>
    <row r="2454" spans="16:16" x14ac:dyDescent="0.3">
      <c r="P2454" s="8"/>
    </row>
    <row r="2455" spans="16:16" x14ac:dyDescent="0.3">
      <c r="P2455" s="8"/>
    </row>
    <row r="2456" spans="16:16" x14ac:dyDescent="0.3">
      <c r="P2456" s="8"/>
    </row>
    <row r="2457" spans="16:16" x14ac:dyDescent="0.3">
      <c r="P2457" s="8"/>
    </row>
    <row r="2458" spans="16:16" x14ac:dyDescent="0.3">
      <c r="P2458" s="8"/>
    </row>
    <row r="2459" spans="16:16" x14ac:dyDescent="0.3">
      <c r="P2459" s="8"/>
    </row>
    <row r="2460" spans="16:16" x14ac:dyDescent="0.3">
      <c r="P2460" s="8"/>
    </row>
    <row r="2461" spans="16:16" x14ac:dyDescent="0.3">
      <c r="P2461" s="8"/>
    </row>
    <row r="2462" spans="16:16" x14ac:dyDescent="0.3">
      <c r="P2462" s="8"/>
    </row>
    <row r="2463" spans="16:16" x14ac:dyDescent="0.3">
      <c r="P2463" s="8"/>
    </row>
    <row r="2464" spans="16:16" x14ac:dyDescent="0.3">
      <c r="P2464" s="8"/>
    </row>
    <row r="2465" spans="16:16" x14ac:dyDescent="0.3">
      <c r="P2465" s="8"/>
    </row>
    <row r="2466" spans="16:16" x14ac:dyDescent="0.3">
      <c r="P2466" s="8"/>
    </row>
    <row r="2467" spans="16:16" x14ac:dyDescent="0.3">
      <c r="P2467" s="8"/>
    </row>
    <row r="2468" spans="16:16" x14ac:dyDescent="0.3">
      <c r="P2468" s="8"/>
    </row>
    <row r="2469" spans="16:16" x14ac:dyDescent="0.3">
      <c r="P2469" s="8"/>
    </row>
    <row r="2470" spans="16:16" x14ac:dyDescent="0.3">
      <c r="P2470" s="8"/>
    </row>
    <row r="2471" spans="16:16" x14ac:dyDescent="0.3">
      <c r="P2471" s="8"/>
    </row>
    <row r="2472" spans="16:16" x14ac:dyDescent="0.3">
      <c r="P2472" s="8"/>
    </row>
    <row r="2473" spans="16:16" x14ac:dyDescent="0.3">
      <c r="P2473" s="8"/>
    </row>
    <row r="2474" spans="16:16" x14ac:dyDescent="0.3">
      <c r="P2474" s="8"/>
    </row>
    <row r="2475" spans="16:16" x14ac:dyDescent="0.3">
      <c r="P2475" s="8"/>
    </row>
    <row r="2476" spans="16:16" x14ac:dyDescent="0.3">
      <c r="P2476" s="8"/>
    </row>
    <row r="2477" spans="16:16" x14ac:dyDescent="0.3">
      <c r="P2477" s="8"/>
    </row>
    <row r="2478" spans="16:16" x14ac:dyDescent="0.3">
      <c r="P2478" s="8"/>
    </row>
    <row r="2479" spans="16:16" x14ac:dyDescent="0.3">
      <c r="P2479" s="8"/>
    </row>
    <row r="2480" spans="16:16" x14ac:dyDescent="0.3">
      <c r="P2480" s="8"/>
    </row>
    <row r="2481" spans="16:16" x14ac:dyDescent="0.3">
      <c r="P2481" s="8"/>
    </row>
    <row r="2482" spans="16:16" x14ac:dyDescent="0.3">
      <c r="P2482" s="8"/>
    </row>
    <row r="2483" spans="16:16" x14ac:dyDescent="0.3">
      <c r="P2483" s="8"/>
    </row>
    <row r="2484" spans="16:16" x14ac:dyDescent="0.3">
      <c r="P2484" s="8"/>
    </row>
    <row r="2485" spans="16:16" x14ac:dyDescent="0.3">
      <c r="P2485" s="8"/>
    </row>
    <row r="2486" spans="16:16" x14ac:dyDescent="0.3">
      <c r="P2486" s="8"/>
    </row>
    <row r="2487" spans="16:16" x14ac:dyDescent="0.3">
      <c r="P2487" s="8"/>
    </row>
    <row r="2488" spans="16:16" x14ac:dyDescent="0.3">
      <c r="P2488" s="8"/>
    </row>
    <row r="2489" spans="16:16" x14ac:dyDescent="0.3">
      <c r="P2489" s="8"/>
    </row>
    <row r="2490" spans="16:16" x14ac:dyDescent="0.3">
      <c r="P2490" s="8"/>
    </row>
    <row r="2491" spans="16:16" x14ac:dyDescent="0.3">
      <c r="P2491" s="8"/>
    </row>
    <row r="2492" spans="16:16" x14ac:dyDescent="0.3">
      <c r="P2492" s="8"/>
    </row>
    <row r="2493" spans="16:16" x14ac:dyDescent="0.3">
      <c r="P2493" s="8"/>
    </row>
    <row r="2494" spans="16:16" x14ac:dyDescent="0.3">
      <c r="P2494" s="8"/>
    </row>
    <row r="2495" spans="16:16" x14ac:dyDescent="0.3">
      <c r="P2495" s="8"/>
    </row>
    <row r="2496" spans="16:16" x14ac:dyDescent="0.3">
      <c r="P2496" s="8"/>
    </row>
    <row r="2497" spans="16:16" x14ac:dyDescent="0.3">
      <c r="P2497" s="8"/>
    </row>
    <row r="2498" spans="16:16" x14ac:dyDescent="0.3">
      <c r="P2498" s="8"/>
    </row>
    <row r="2499" spans="16:16" x14ac:dyDescent="0.3">
      <c r="P2499" s="8"/>
    </row>
    <row r="2500" spans="16:16" x14ac:dyDescent="0.3">
      <c r="P2500" s="8"/>
    </row>
    <row r="2501" spans="16:16" x14ac:dyDescent="0.3">
      <c r="P2501" s="8"/>
    </row>
    <row r="2502" spans="16:16" x14ac:dyDescent="0.3">
      <c r="P2502" s="8"/>
    </row>
    <row r="2503" spans="16:16" x14ac:dyDescent="0.3">
      <c r="P2503" s="8"/>
    </row>
    <row r="2504" spans="16:16" x14ac:dyDescent="0.3">
      <c r="P2504" s="8"/>
    </row>
    <row r="2505" spans="16:16" x14ac:dyDescent="0.3">
      <c r="P2505" s="8"/>
    </row>
    <row r="2506" spans="16:16" x14ac:dyDescent="0.3">
      <c r="P2506" s="8"/>
    </row>
    <row r="2507" spans="16:16" x14ac:dyDescent="0.3">
      <c r="P2507" s="8"/>
    </row>
    <row r="2508" spans="16:16" x14ac:dyDescent="0.3">
      <c r="P2508" s="8"/>
    </row>
    <row r="2509" spans="16:16" x14ac:dyDescent="0.3">
      <c r="P2509" s="8"/>
    </row>
    <row r="2510" spans="16:16" x14ac:dyDescent="0.3">
      <c r="P2510" s="8"/>
    </row>
    <row r="2511" spans="16:16" x14ac:dyDescent="0.3">
      <c r="P2511" s="8"/>
    </row>
    <row r="2512" spans="16:16" x14ac:dyDescent="0.3">
      <c r="P2512" s="8"/>
    </row>
    <row r="2513" spans="16:16" x14ac:dyDescent="0.3">
      <c r="P2513" s="8"/>
    </row>
    <row r="2514" spans="16:16" x14ac:dyDescent="0.3">
      <c r="P2514" s="8"/>
    </row>
    <row r="2515" spans="16:16" x14ac:dyDescent="0.3">
      <c r="P2515" s="8"/>
    </row>
    <row r="2516" spans="16:16" x14ac:dyDescent="0.3">
      <c r="P2516" s="8"/>
    </row>
    <row r="2517" spans="16:16" x14ac:dyDescent="0.3">
      <c r="P2517" s="8"/>
    </row>
    <row r="2518" spans="16:16" x14ac:dyDescent="0.3">
      <c r="P2518" s="8"/>
    </row>
    <row r="2519" spans="16:16" x14ac:dyDescent="0.3">
      <c r="P2519" s="8"/>
    </row>
    <row r="2520" spans="16:16" x14ac:dyDescent="0.3">
      <c r="P2520" s="8"/>
    </row>
    <row r="2521" spans="16:16" x14ac:dyDescent="0.3">
      <c r="P2521" s="8"/>
    </row>
    <row r="2522" spans="16:16" x14ac:dyDescent="0.3">
      <c r="P2522" s="8"/>
    </row>
    <row r="2523" spans="16:16" x14ac:dyDescent="0.3">
      <c r="P2523" s="8"/>
    </row>
    <row r="2524" spans="16:16" x14ac:dyDescent="0.3">
      <c r="P2524" s="8"/>
    </row>
    <row r="2525" spans="16:16" x14ac:dyDescent="0.3">
      <c r="P2525" s="8"/>
    </row>
    <row r="2526" spans="16:16" x14ac:dyDescent="0.3">
      <c r="P2526" s="8"/>
    </row>
    <row r="2527" spans="16:16" x14ac:dyDescent="0.3">
      <c r="P2527" s="8"/>
    </row>
    <row r="2528" spans="16:16" x14ac:dyDescent="0.3">
      <c r="P2528" s="8"/>
    </row>
    <row r="2529" spans="16:16" x14ac:dyDescent="0.3">
      <c r="P2529" s="8"/>
    </row>
    <row r="2530" spans="16:16" x14ac:dyDescent="0.3">
      <c r="P2530" s="8"/>
    </row>
    <row r="2531" spans="16:16" x14ac:dyDescent="0.3">
      <c r="P2531" s="8"/>
    </row>
    <row r="2532" spans="16:16" x14ac:dyDescent="0.3">
      <c r="P2532" s="8"/>
    </row>
    <row r="2533" spans="16:16" x14ac:dyDescent="0.3">
      <c r="P2533" s="8"/>
    </row>
    <row r="2534" spans="16:16" x14ac:dyDescent="0.3">
      <c r="P2534" s="8"/>
    </row>
    <row r="2535" spans="16:16" x14ac:dyDescent="0.3">
      <c r="P2535" s="8"/>
    </row>
    <row r="2536" spans="16:16" x14ac:dyDescent="0.3">
      <c r="P2536" s="8"/>
    </row>
    <row r="2537" spans="16:16" x14ac:dyDescent="0.3">
      <c r="P2537" s="8"/>
    </row>
    <row r="2538" spans="16:16" x14ac:dyDescent="0.3">
      <c r="P2538" s="8"/>
    </row>
    <row r="2539" spans="16:16" x14ac:dyDescent="0.3">
      <c r="P2539" s="8"/>
    </row>
    <row r="2540" spans="16:16" x14ac:dyDescent="0.3">
      <c r="P2540" s="8"/>
    </row>
    <row r="2541" spans="16:16" x14ac:dyDescent="0.3">
      <c r="P2541" s="8"/>
    </row>
    <row r="2542" spans="16:16" x14ac:dyDescent="0.3">
      <c r="P2542" s="8"/>
    </row>
    <row r="2543" spans="16:16" x14ac:dyDescent="0.3">
      <c r="P2543" s="8"/>
    </row>
    <row r="2544" spans="16:16" x14ac:dyDescent="0.3">
      <c r="P2544" s="8"/>
    </row>
    <row r="2545" spans="16:16" x14ac:dyDescent="0.3">
      <c r="P2545" s="8"/>
    </row>
    <row r="2546" spans="16:16" x14ac:dyDescent="0.3">
      <c r="P2546" s="8"/>
    </row>
    <row r="2547" spans="16:16" x14ac:dyDescent="0.3">
      <c r="P2547" s="8"/>
    </row>
    <row r="2548" spans="16:16" x14ac:dyDescent="0.3">
      <c r="P2548" s="8"/>
    </row>
    <row r="2549" spans="16:16" x14ac:dyDescent="0.3">
      <c r="P2549" s="8"/>
    </row>
    <row r="2550" spans="16:16" x14ac:dyDescent="0.3">
      <c r="P2550" s="8"/>
    </row>
    <row r="2551" spans="16:16" x14ac:dyDescent="0.3">
      <c r="P2551" s="8"/>
    </row>
    <row r="2552" spans="16:16" x14ac:dyDescent="0.3">
      <c r="P2552" s="8"/>
    </row>
    <row r="2553" spans="16:16" x14ac:dyDescent="0.3">
      <c r="P2553" s="8"/>
    </row>
    <row r="2554" spans="16:16" x14ac:dyDescent="0.3">
      <c r="P2554" s="8"/>
    </row>
    <row r="2555" spans="16:16" x14ac:dyDescent="0.3">
      <c r="P2555" s="8"/>
    </row>
    <row r="2556" spans="16:16" x14ac:dyDescent="0.3">
      <c r="P2556" s="8"/>
    </row>
    <row r="2557" spans="16:16" x14ac:dyDescent="0.3">
      <c r="P2557" s="8"/>
    </row>
    <row r="2558" spans="16:16" x14ac:dyDescent="0.3">
      <c r="P2558" s="8"/>
    </row>
    <row r="2559" spans="16:16" x14ac:dyDescent="0.3">
      <c r="P2559" s="8"/>
    </row>
    <row r="2560" spans="16:16" x14ac:dyDescent="0.3">
      <c r="P2560" s="8"/>
    </row>
    <row r="2561" spans="16:16" x14ac:dyDescent="0.3">
      <c r="P2561" s="8"/>
    </row>
    <row r="2562" spans="16:16" x14ac:dyDescent="0.3">
      <c r="P2562" s="8"/>
    </row>
    <row r="2563" spans="16:16" x14ac:dyDescent="0.3">
      <c r="P2563" s="8"/>
    </row>
    <row r="2564" spans="16:16" x14ac:dyDescent="0.3">
      <c r="P2564" s="8"/>
    </row>
    <row r="2565" spans="16:16" x14ac:dyDescent="0.3">
      <c r="P2565" s="8"/>
    </row>
    <row r="2566" spans="16:16" x14ac:dyDescent="0.3">
      <c r="P2566" s="8"/>
    </row>
    <row r="2567" spans="16:16" x14ac:dyDescent="0.3">
      <c r="P2567" s="8"/>
    </row>
    <row r="2568" spans="16:16" x14ac:dyDescent="0.3">
      <c r="P2568" s="8"/>
    </row>
    <row r="2569" spans="16:16" x14ac:dyDescent="0.3">
      <c r="P2569" s="8"/>
    </row>
    <row r="2570" spans="16:16" x14ac:dyDescent="0.3">
      <c r="P2570" s="8"/>
    </row>
    <row r="2571" spans="16:16" x14ac:dyDescent="0.3">
      <c r="P2571" s="8"/>
    </row>
    <row r="2572" spans="16:16" x14ac:dyDescent="0.3">
      <c r="P2572" s="8"/>
    </row>
    <row r="2573" spans="16:16" x14ac:dyDescent="0.3">
      <c r="P2573" s="8"/>
    </row>
    <row r="2574" spans="16:16" x14ac:dyDescent="0.3">
      <c r="P2574" s="8"/>
    </row>
    <row r="2575" spans="16:16" x14ac:dyDescent="0.3">
      <c r="P2575" s="8"/>
    </row>
    <row r="2576" spans="16:16" x14ac:dyDescent="0.3">
      <c r="P2576" s="8"/>
    </row>
    <row r="2577" spans="16:16" x14ac:dyDescent="0.3">
      <c r="P2577" s="8"/>
    </row>
    <row r="2578" spans="16:16" x14ac:dyDescent="0.3">
      <c r="P2578" s="8"/>
    </row>
    <row r="2579" spans="16:16" x14ac:dyDescent="0.3">
      <c r="P2579" s="8"/>
    </row>
    <row r="2580" spans="16:16" x14ac:dyDescent="0.3">
      <c r="P2580" s="8"/>
    </row>
    <row r="2581" spans="16:16" x14ac:dyDescent="0.3">
      <c r="P2581" s="8"/>
    </row>
    <row r="2582" spans="16:16" x14ac:dyDescent="0.3">
      <c r="P2582" s="8"/>
    </row>
    <row r="2583" spans="16:16" x14ac:dyDescent="0.3">
      <c r="P2583" s="8"/>
    </row>
    <row r="2584" spans="16:16" x14ac:dyDescent="0.3">
      <c r="P2584" s="8"/>
    </row>
    <row r="2585" spans="16:16" x14ac:dyDescent="0.3">
      <c r="P2585" s="8"/>
    </row>
    <row r="2586" spans="16:16" x14ac:dyDescent="0.3">
      <c r="P2586" s="8"/>
    </row>
    <row r="2587" spans="16:16" x14ac:dyDescent="0.3">
      <c r="P2587" s="8"/>
    </row>
    <row r="2588" spans="16:16" x14ac:dyDescent="0.3">
      <c r="P2588" s="8"/>
    </row>
    <row r="2589" spans="16:16" x14ac:dyDescent="0.3">
      <c r="P2589" s="8"/>
    </row>
    <row r="2590" spans="16:16" x14ac:dyDescent="0.3">
      <c r="P2590" s="8"/>
    </row>
    <row r="2591" spans="16:16" x14ac:dyDescent="0.3">
      <c r="P2591" s="8"/>
    </row>
    <row r="2592" spans="16:16" x14ac:dyDescent="0.3">
      <c r="P2592" s="8"/>
    </row>
    <row r="2593" spans="16:16" x14ac:dyDescent="0.3">
      <c r="P2593" s="8"/>
    </row>
    <row r="2594" spans="16:16" x14ac:dyDescent="0.3">
      <c r="P2594" s="8"/>
    </row>
    <row r="2595" spans="16:16" x14ac:dyDescent="0.3">
      <c r="P2595" s="8"/>
    </row>
    <row r="2596" spans="16:16" x14ac:dyDescent="0.3">
      <c r="P2596" s="8"/>
    </row>
    <row r="2597" spans="16:16" x14ac:dyDescent="0.3">
      <c r="P2597" s="8"/>
    </row>
    <row r="2598" spans="16:16" x14ac:dyDescent="0.3">
      <c r="P2598" s="8"/>
    </row>
    <row r="2599" spans="16:16" x14ac:dyDescent="0.3">
      <c r="P2599" s="8"/>
    </row>
    <row r="2600" spans="16:16" x14ac:dyDescent="0.3">
      <c r="P2600" s="8"/>
    </row>
    <row r="2601" spans="16:16" x14ac:dyDescent="0.3">
      <c r="P2601" s="8"/>
    </row>
    <row r="2602" spans="16:16" x14ac:dyDescent="0.3">
      <c r="P2602" s="8"/>
    </row>
    <row r="2603" spans="16:16" x14ac:dyDescent="0.3">
      <c r="P2603" s="8"/>
    </row>
    <row r="2604" spans="16:16" x14ac:dyDescent="0.3">
      <c r="P2604" s="8"/>
    </row>
    <row r="2605" spans="16:16" x14ac:dyDescent="0.3">
      <c r="P2605" s="8"/>
    </row>
    <row r="2606" spans="16:16" x14ac:dyDescent="0.3">
      <c r="P2606" s="8"/>
    </row>
    <row r="2607" spans="16:16" x14ac:dyDescent="0.3">
      <c r="P2607" s="8"/>
    </row>
    <row r="2608" spans="16:16" x14ac:dyDescent="0.3">
      <c r="P2608" s="8"/>
    </row>
    <row r="2609" spans="16:16" x14ac:dyDescent="0.3">
      <c r="P2609" s="8"/>
    </row>
    <row r="2610" spans="16:16" x14ac:dyDescent="0.3">
      <c r="P2610" s="8"/>
    </row>
    <row r="2611" spans="16:16" x14ac:dyDescent="0.3">
      <c r="P2611" s="8"/>
    </row>
    <row r="2612" spans="16:16" x14ac:dyDescent="0.3">
      <c r="P2612" s="8"/>
    </row>
    <row r="2613" spans="16:16" x14ac:dyDescent="0.3">
      <c r="P2613" s="8"/>
    </row>
    <row r="2614" spans="16:16" x14ac:dyDescent="0.3">
      <c r="P2614" s="8"/>
    </row>
    <row r="2615" spans="16:16" x14ac:dyDescent="0.3">
      <c r="P2615" s="8"/>
    </row>
    <row r="2616" spans="16:16" x14ac:dyDescent="0.3">
      <c r="P2616" s="8"/>
    </row>
    <row r="2617" spans="16:16" x14ac:dyDescent="0.3">
      <c r="P2617" s="8"/>
    </row>
    <row r="2618" spans="16:16" x14ac:dyDescent="0.3">
      <c r="P2618" s="8"/>
    </row>
    <row r="2619" spans="16:16" x14ac:dyDescent="0.3">
      <c r="P2619" s="8"/>
    </row>
    <row r="2620" spans="16:16" x14ac:dyDescent="0.3">
      <c r="P2620" s="8"/>
    </row>
    <row r="2621" spans="16:16" x14ac:dyDescent="0.3">
      <c r="P2621" s="8"/>
    </row>
    <row r="2622" spans="16:16" x14ac:dyDescent="0.3">
      <c r="P2622" s="8"/>
    </row>
    <row r="2623" spans="16:16" x14ac:dyDescent="0.3">
      <c r="P2623" s="8"/>
    </row>
    <row r="2624" spans="16:16" x14ac:dyDescent="0.3">
      <c r="P2624" s="8"/>
    </row>
    <row r="2625" spans="16:16" x14ac:dyDescent="0.3">
      <c r="P2625" s="8"/>
    </row>
    <row r="2626" spans="16:16" x14ac:dyDescent="0.3">
      <c r="P2626" s="8"/>
    </row>
    <row r="2627" spans="16:16" x14ac:dyDescent="0.3">
      <c r="P2627" s="8"/>
    </row>
    <row r="2628" spans="16:16" x14ac:dyDescent="0.3">
      <c r="P2628" s="8"/>
    </row>
    <row r="2629" spans="16:16" x14ac:dyDescent="0.3">
      <c r="P2629" s="8"/>
    </row>
    <row r="2630" spans="16:16" x14ac:dyDescent="0.3">
      <c r="P2630" s="8"/>
    </row>
    <row r="2631" spans="16:16" x14ac:dyDescent="0.3">
      <c r="P2631" s="8"/>
    </row>
    <row r="2632" spans="16:16" x14ac:dyDescent="0.3">
      <c r="P2632" s="8"/>
    </row>
    <row r="2633" spans="16:16" x14ac:dyDescent="0.3">
      <c r="P2633" s="8"/>
    </row>
    <row r="2634" spans="16:16" x14ac:dyDescent="0.3">
      <c r="P2634" s="8"/>
    </row>
    <row r="2635" spans="16:16" x14ac:dyDescent="0.3">
      <c r="P2635" s="8"/>
    </row>
    <row r="2636" spans="16:16" x14ac:dyDescent="0.3">
      <c r="P2636" s="8"/>
    </row>
    <row r="2637" spans="16:16" x14ac:dyDescent="0.3">
      <c r="P2637" s="8"/>
    </row>
    <row r="2638" spans="16:16" x14ac:dyDescent="0.3">
      <c r="P2638" s="8"/>
    </row>
    <row r="2639" spans="16:16" x14ac:dyDescent="0.3">
      <c r="P2639" s="8"/>
    </row>
    <row r="2640" spans="16:16" x14ac:dyDescent="0.3">
      <c r="P2640" s="8"/>
    </row>
    <row r="2641" spans="16:16" x14ac:dyDescent="0.3">
      <c r="P2641" s="8"/>
    </row>
    <row r="2642" spans="16:16" x14ac:dyDescent="0.3">
      <c r="P2642" s="8"/>
    </row>
    <row r="2643" spans="16:16" x14ac:dyDescent="0.3">
      <c r="P2643" s="8"/>
    </row>
    <row r="2644" spans="16:16" x14ac:dyDescent="0.3">
      <c r="P2644" s="8"/>
    </row>
    <row r="2645" spans="16:16" x14ac:dyDescent="0.3">
      <c r="P2645" s="8"/>
    </row>
    <row r="2646" spans="16:16" x14ac:dyDescent="0.3">
      <c r="P2646" s="8"/>
    </row>
    <row r="2647" spans="16:16" x14ac:dyDescent="0.3">
      <c r="P2647" s="8"/>
    </row>
    <row r="2648" spans="16:16" x14ac:dyDescent="0.3">
      <c r="P2648" s="8"/>
    </row>
    <row r="2649" spans="16:16" x14ac:dyDescent="0.3">
      <c r="P2649" s="8"/>
    </row>
    <row r="2650" spans="16:16" x14ac:dyDescent="0.3">
      <c r="P2650" s="8"/>
    </row>
    <row r="2651" spans="16:16" x14ac:dyDescent="0.3">
      <c r="P2651" s="8"/>
    </row>
    <row r="2652" spans="16:16" x14ac:dyDescent="0.3">
      <c r="P2652" s="8"/>
    </row>
    <row r="2653" spans="16:16" x14ac:dyDescent="0.3">
      <c r="P2653" s="8"/>
    </row>
    <row r="2654" spans="16:16" x14ac:dyDescent="0.3">
      <c r="P2654" s="8"/>
    </row>
    <row r="2655" spans="16:16" x14ac:dyDescent="0.3">
      <c r="P2655" s="8"/>
    </row>
    <row r="2656" spans="16:16" x14ac:dyDescent="0.3">
      <c r="P2656" s="8"/>
    </row>
    <row r="2657" spans="16:16" x14ac:dyDescent="0.3">
      <c r="P2657" s="8"/>
    </row>
    <row r="2658" spans="16:16" x14ac:dyDescent="0.3">
      <c r="P2658" s="8"/>
    </row>
    <row r="2659" spans="16:16" x14ac:dyDescent="0.3">
      <c r="P2659" s="8"/>
    </row>
    <row r="2660" spans="16:16" x14ac:dyDescent="0.3">
      <c r="P2660" s="8"/>
    </row>
    <row r="2661" spans="16:16" x14ac:dyDescent="0.3">
      <c r="P2661" s="8"/>
    </row>
    <row r="2662" spans="16:16" x14ac:dyDescent="0.3">
      <c r="P2662" s="8"/>
    </row>
    <row r="2663" spans="16:16" x14ac:dyDescent="0.3">
      <c r="P2663" s="8"/>
    </row>
    <row r="2664" spans="16:16" x14ac:dyDescent="0.3">
      <c r="P2664" s="8"/>
    </row>
    <row r="2665" spans="16:16" x14ac:dyDescent="0.3">
      <c r="P2665" s="8"/>
    </row>
    <row r="2666" spans="16:16" x14ac:dyDescent="0.3">
      <c r="P2666" s="8"/>
    </row>
    <row r="2667" spans="16:16" x14ac:dyDescent="0.3">
      <c r="P2667" s="8"/>
    </row>
    <row r="2668" spans="16:16" x14ac:dyDescent="0.3">
      <c r="P2668" s="8"/>
    </row>
    <row r="2669" spans="16:16" x14ac:dyDescent="0.3">
      <c r="P2669" s="8"/>
    </row>
    <row r="2670" spans="16:16" x14ac:dyDescent="0.3">
      <c r="P2670" s="8"/>
    </row>
    <row r="2671" spans="16:16" x14ac:dyDescent="0.3">
      <c r="P2671" s="8"/>
    </row>
    <row r="2672" spans="16:16" x14ac:dyDescent="0.3">
      <c r="P2672" s="8"/>
    </row>
    <row r="2673" spans="16:16" x14ac:dyDescent="0.3">
      <c r="P2673" s="8"/>
    </row>
    <row r="2674" spans="16:16" x14ac:dyDescent="0.3">
      <c r="P2674" s="8"/>
    </row>
    <row r="2675" spans="16:16" x14ac:dyDescent="0.3">
      <c r="P2675" s="8"/>
    </row>
    <row r="2676" spans="16:16" x14ac:dyDescent="0.3">
      <c r="P2676" s="8"/>
    </row>
    <row r="2677" spans="16:16" x14ac:dyDescent="0.3">
      <c r="P2677" s="8"/>
    </row>
    <row r="2678" spans="16:16" x14ac:dyDescent="0.3">
      <c r="P2678" s="8"/>
    </row>
    <row r="2679" spans="16:16" x14ac:dyDescent="0.3">
      <c r="P2679" s="8"/>
    </row>
    <row r="2680" spans="16:16" x14ac:dyDescent="0.3">
      <c r="P2680" s="8"/>
    </row>
    <row r="2681" spans="16:16" x14ac:dyDescent="0.3">
      <c r="P2681" s="8"/>
    </row>
    <row r="2682" spans="16:16" x14ac:dyDescent="0.3">
      <c r="P2682" s="8"/>
    </row>
    <row r="2683" spans="16:16" x14ac:dyDescent="0.3">
      <c r="P2683" s="8"/>
    </row>
    <row r="2684" spans="16:16" x14ac:dyDescent="0.3">
      <c r="P2684" s="8"/>
    </row>
    <row r="2685" spans="16:16" x14ac:dyDescent="0.3">
      <c r="P2685" s="8"/>
    </row>
    <row r="2686" spans="16:16" x14ac:dyDescent="0.3">
      <c r="P2686" s="8"/>
    </row>
    <row r="2687" spans="16:16" x14ac:dyDescent="0.3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AR1758" activePane="bottomRight" state="frozen"/>
      <selection activeCell="J43" sqref="J43"/>
      <selection pane="topRight" activeCell="J43" sqref="J43"/>
      <selection pane="bottomLeft" activeCell="J43" sqref="J43"/>
      <selection pane="bottomRight" activeCell="I1769" sqref="I1769"/>
    </sheetView>
  </sheetViews>
  <sheetFormatPr defaultColWidth="13" defaultRowHeight="16.8" customHeight="1" x14ac:dyDescent="0.3"/>
  <cols>
    <col min="1" max="1" width="15.44140625" customWidth="1"/>
    <col min="2" max="2" width="13" customWidth="1"/>
    <col min="3" max="3" width="13" style="1" customWidth="1"/>
    <col min="4" max="4" width="4.109375" style="2" hidden="1" customWidth="1"/>
    <col min="5" max="5" width="6.109375" customWidth="1"/>
    <col min="6" max="6" width="4.44140625" hidden="1" customWidth="1"/>
    <col min="7" max="7" width="4.77734375" hidden="1" customWidth="1"/>
    <col min="8" max="8" width="5.109375" customWidth="1"/>
    <col min="9" max="9" width="4.44140625" customWidth="1"/>
    <col min="10" max="10" width="18.6640625" style="33" bestFit="1" customWidth="1"/>
    <col min="11" max="11" width="8.44140625" customWidth="1"/>
    <col min="12" max="13" width="9.44140625" hidden="1" customWidth="1"/>
    <col min="14" max="15" width="7.44140625" customWidth="1"/>
    <col min="16" max="17" width="7.44140625" hidden="1" customWidth="1"/>
    <col min="18" max="18" width="9.77734375" customWidth="1"/>
    <col min="19" max="19" width="10" customWidth="1"/>
    <col min="20" max="21" width="10" hidden="1" customWidth="1"/>
    <col min="22" max="23" width="9.77734375" hidden="1" customWidth="1"/>
    <col min="24" max="24" width="8.77734375" hidden="1" customWidth="1"/>
    <col min="25" max="25" width="9.44140625" hidden="1" customWidth="1"/>
    <col min="26" max="26" width="10.44140625" customWidth="1"/>
    <col min="27" max="27" width="7.77734375" customWidth="1"/>
    <col min="28" max="28" width="8" customWidth="1"/>
    <col min="29" max="32" width="8" hidden="1" customWidth="1"/>
    <col min="33" max="34" width="8" style="27" hidden="1" customWidth="1"/>
    <col min="35" max="36" width="11.109375" hidden="1" customWidth="1"/>
    <col min="37" max="37" width="8.77734375" customWidth="1"/>
    <col min="38" max="38" width="9.77734375" customWidth="1"/>
    <col min="39" max="39" width="9" customWidth="1"/>
    <col min="40" max="40" width="10" customWidth="1"/>
    <col min="41" max="42" width="10" hidden="1" customWidth="1"/>
    <col min="43" max="43" width="12.44140625" hidden="1" customWidth="1"/>
    <col min="44" max="44" width="12.77734375" customWidth="1"/>
    <col min="45" max="45" width="11" bestFit="1" customWidth="1"/>
    <col min="46" max="46" width="10" style="11" customWidth="1"/>
    <col min="47" max="47" width="10" style="11" hidden="1" customWidth="1"/>
    <col min="48" max="48" width="9.44140625" customWidth="1"/>
    <col min="49" max="49" width="9.44140625" hidden="1" customWidth="1"/>
    <col min="50" max="51" width="5.44140625" customWidth="1"/>
    <col min="52" max="52" width="6.44140625" customWidth="1"/>
    <col min="53" max="53" width="5.44140625" customWidth="1"/>
    <col min="54" max="54" width="5.44140625" style="11" customWidth="1"/>
    <col min="55" max="55" width="6.77734375" bestFit="1" customWidth="1"/>
    <col min="56" max="57" width="5.44140625" customWidth="1"/>
    <col min="58" max="65" width="8.77734375" customWidth="1"/>
    <col min="66" max="66" width="8" customWidth="1"/>
    <col min="67" max="67" width="7.109375" customWidth="1"/>
    <col min="68" max="69" width="6.109375" customWidth="1"/>
    <col min="71" max="71" width="12.109375" bestFit="1" customWidth="1"/>
    <col min="74" max="74" width="18.44140625" bestFit="1" customWidth="1"/>
  </cols>
  <sheetData>
    <row r="1" spans="48:69" ht="14.4" x14ac:dyDescent="0.3">
      <c r="AV1" s="25">
        <f>Projections!V1</f>
        <v>3.05</v>
      </c>
      <c r="BJ1" s="21">
        <f t="shared" ref="BJ1:BM5" si="0">IF(BN1=0.5,100,IF(BN1&gt;0.5,-ROUND(100*BN1/(1-BN1),0),ROUND(100*(1-BN1)/BN1,0)))</f>
        <v>109</v>
      </c>
      <c r="BK1" s="21">
        <f t="shared" si="0"/>
        <v>-145</v>
      </c>
      <c r="BL1" s="21">
        <f t="shared" si="0"/>
        <v>-118</v>
      </c>
      <c r="BM1" s="21">
        <f t="shared" si="0"/>
        <v>108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0.47945999999999994</v>
      </c>
      <c r="BO1" s="22">
        <f>1-BO2</f>
        <v>0.59210999999999991</v>
      </c>
      <c r="BP1" s="22">
        <f>1-BP2</f>
        <v>0.54090740261348191</v>
      </c>
      <c r="BQ1" s="22">
        <f>1-BQ2</f>
        <v>0.48058000000000012</v>
      </c>
    </row>
    <row r="2" spans="48:69" ht="14.4" x14ac:dyDescent="0.3">
      <c r="AV2" s="25">
        <f>Projections!V2</f>
        <v>3.15</v>
      </c>
      <c r="BJ2" s="21">
        <f t="shared" si="0"/>
        <v>-109</v>
      </c>
      <c r="BK2" s="21">
        <f t="shared" si="0"/>
        <v>145</v>
      </c>
      <c r="BL2" s="21">
        <f t="shared" si="0"/>
        <v>118</v>
      </c>
      <c r="BM2" s="21">
        <f t="shared" si="0"/>
        <v>-108</v>
      </c>
      <c r="BN2" s="22">
        <f>1-BN1</f>
        <v>0.52054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0.40789000000000003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0.45909259738651803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0.51941999999999988</v>
      </c>
    </row>
    <row r="3" spans="48:69" ht="14.4" x14ac:dyDescent="0.3">
      <c r="AV3" s="5">
        <f ca="1">Projections!T5</f>
        <v>5.4959775951384131</v>
      </c>
      <c r="BJ3" s="21" t="e">
        <f t="shared" ca="1" si="0"/>
        <v>#N/A</v>
      </c>
      <c r="BK3" s="21" t="e">
        <f t="shared" ca="1" si="0"/>
        <v>#N/A</v>
      </c>
      <c r="BL3" s="21" t="e">
        <f t="shared" ca="1" si="0"/>
        <v>#N/A</v>
      </c>
      <c r="BM3" s="21" t="e">
        <f t="shared" ca="1" si="0"/>
        <v>#N/A</v>
      </c>
      <c r="BN3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#N/A</v>
      </c>
      <c r="BO3" s="22" t="e">
        <f ca="1">1-BO4</f>
        <v>#N/A</v>
      </c>
      <c r="BP3" s="22" t="e">
        <f ca="1">1-BP4</f>
        <v>#N/A</v>
      </c>
      <c r="BQ3" s="22" t="e">
        <f ca="1">1-BQ4</f>
        <v>#N/A</v>
      </c>
    </row>
    <row r="4" spans="48:69" ht="14.4" x14ac:dyDescent="0.3">
      <c r="AV4" s="5">
        <f ca="1">Projections!T6</f>
        <v>3.4510900758366079</v>
      </c>
      <c r="BJ4" s="21" t="e">
        <f t="shared" ca="1" si="0"/>
        <v>#N/A</v>
      </c>
      <c r="BK4" s="21" t="e">
        <f t="shared" ca="1" si="0"/>
        <v>#N/A</v>
      </c>
      <c r="BL4" s="21" t="e">
        <f t="shared" ca="1" si="0"/>
        <v>#N/A</v>
      </c>
      <c r="BM4" s="21" t="e">
        <f t="shared" ca="1" si="0"/>
        <v>#N/A</v>
      </c>
      <c r="BN4" s="22" t="e">
        <f ca="1">1-BN3</f>
        <v>#N/A</v>
      </c>
      <c r="BO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" spans="48:69" ht="14.4" x14ac:dyDescent="0.3">
      <c r="AV5" s="5">
        <f ca="1">Projections!T7</f>
        <v>6.7926700865566536</v>
      </c>
      <c r="BJ5" s="21" t="e">
        <f t="shared" ca="1" si="0"/>
        <v>#N/A</v>
      </c>
      <c r="BK5" s="21" t="e">
        <f t="shared" ca="1" si="0"/>
        <v>#N/A</v>
      </c>
      <c r="BL5" s="21" t="e">
        <f t="shared" ca="1" si="0"/>
        <v>#N/A</v>
      </c>
      <c r="BM5" s="21" t="e">
        <f t="shared" ca="1" si="0"/>
        <v>#N/A</v>
      </c>
      <c r="BN5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#N/A</v>
      </c>
      <c r="BO5" s="22" t="e">
        <f ca="1">1-BO6</f>
        <v>#N/A</v>
      </c>
      <c r="BP5" s="22" t="e">
        <f ca="1">1-BP6</f>
        <v>#N/A</v>
      </c>
      <c r="BQ5" s="22" t="e">
        <f ca="1">1-BQ6</f>
        <v>#N/A</v>
      </c>
    </row>
    <row r="6" spans="48:69" ht="14.4" x14ac:dyDescent="0.3">
      <c r="AV6" s="5">
        <f ca="1">Projections!T8</f>
        <v>3.000002968613694</v>
      </c>
      <c r="BJ6" s="21" t="e">
        <f t="shared" ref="BJ6:BJ18" ca="1" si="1">IF(BN6=0.5,100,IF(BN6&gt;0.5,-ROUND(100*BN6/(1-BN6),0),ROUND(100*(1-BN6)/BN6,0)))</f>
        <v>#N/A</v>
      </c>
      <c r="BK6" s="21" t="e">
        <f t="shared" ref="BK6:BK18" ca="1" si="2">IF(BO6=0.5,100,IF(BO6&gt;0.5,-ROUND(100*BO6/(1-BO6),0),ROUND(100*(1-BO6)/BO6,0)))</f>
        <v>#N/A</v>
      </c>
      <c r="BL6" s="21" t="e">
        <f t="shared" ref="BL6:BL18" ca="1" si="3">IF(BP6=0.5,100,IF(BP6&gt;0.5,-ROUND(100*BP6/(1-BP6),0),ROUND(100*(1-BP6)/BP6,0)))</f>
        <v>#N/A</v>
      </c>
      <c r="BM6" s="21" t="e">
        <f t="shared" ref="BM6:BM18" ca="1" si="4">IF(BQ6=0.5,100,IF(BQ6&gt;0.5,-ROUND(100*BQ6/(1-BQ6),0),ROUND(100*(1-BQ6)/BQ6,0)))</f>
        <v>#N/A</v>
      </c>
      <c r="BN6" s="22" t="e">
        <f ca="1">1-BN5</f>
        <v>#N/A</v>
      </c>
      <c r="BO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7" spans="48:69" ht="14.4" x14ac:dyDescent="0.3">
      <c r="AV7" s="5">
        <f ca="1">Projections!T9</f>
        <v>2.7082369083177422</v>
      </c>
      <c r="BJ7" s="21">
        <f t="shared" ca="1" si="1"/>
        <v>139</v>
      </c>
      <c r="BK7" s="21">
        <f t="shared" ca="1" si="2"/>
        <v>-120</v>
      </c>
      <c r="BL7" s="21">
        <f t="shared" ca="1" si="3"/>
        <v>106</v>
      </c>
      <c r="BM7" s="21">
        <f t="shared" ca="1" si="4"/>
        <v>132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0.41878191973397627</v>
      </c>
      <c r="BO7" s="22">
        <f ca="1">1-BO8</f>
        <v>0.54538465240904932</v>
      </c>
      <c r="BP7" s="22">
        <f ca="1">1-BP8</f>
        <v>0.48629114928387085</v>
      </c>
      <c r="BQ7" s="22">
        <f ca="1">1-BQ8</f>
        <v>0.43035698852584536</v>
      </c>
    </row>
    <row r="8" spans="48:69" ht="14.4" x14ac:dyDescent="0.3">
      <c r="AV8" s="5">
        <f ca="1">Projections!T10</f>
        <v>3.194092461359507</v>
      </c>
      <c r="BJ8" s="21">
        <f t="shared" ca="1" si="1"/>
        <v>-139</v>
      </c>
      <c r="BK8" s="21">
        <f t="shared" ca="1" si="2"/>
        <v>120</v>
      </c>
      <c r="BL8" s="21">
        <f t="shared" ca="1" si="3"/>
        <v>-106</v>
      </c>
      <c r="BM8" s="21">
        <f t="shared" ca="1" si="4"/>
        <v>-132</v>
      </c>
      <c r="BN8" s="22">
        <f ca="1">1-BN7</f>
        <v>0.58121808026602373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0.45461534759095068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0.51370885071612915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0.56964301147415464</v>
      </c>
    </row>
    <row r="9" spans="48:69" ht="14.4" x14ac:dyDescent="0.3">
      <c r="AV9" s="5">
        <f ca="1">Projections!T11</f>
        <v>2.744766352898381</v>
      </c>
      <c r="BJ9" s="21">
        <f t="shared" ca="1" si="1"/>
        <v>141</v>
      </c>
      <c r="BK9" s="21">
        <f t="shared" ca="1" si="2"/>
        <v>-129</v>
      </c>
      <c r="BL9" s="21">
        <f t="shared" ca="1" si="3"/>
        <v>-103</v>
      </c>
      <c r="BM9" s="21">
        <f t="shared" ca="1" si="4"/>
        <v>122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0.41490106926693571</v>
      </c>
      <c r="BO9" s="22">
        <f ca="1">1-BO10</f>
        <v>0.56304246732614072</v>
      </c>
      <c r="BP9" s="22">
        <f ca="1">1-BP10</f>
        <v>0.50719715508858743</v>
      </c>
      <c r="BQ9" s="22">
        <f ca="1">1-BQ10</f>
        <v>0.4497253870723128</v>
      </c>
    </row>
    <row r="10" spans="48:69" ht="14.4" x14ac:dyDescent="0.3">
      <c r="AV10" s="5">
        <f ca="1">Projections!T12</f>
        <v>3.275529594991816</v>
      </c>
      <c r="BJ10" s="21">
        <f t="shared" ca="1" si="1"/>
        <v>-141</v>
      </c>
      <c r="BK10" s="21">
        <f t="shared" ca="1" si="2"/>
        <v>129</v>
      </c>
      <c r="BL10" s="21">
        <f t="shared" ca="1" si="3"/>
        <v>103</v>
      </c>
      <c r="BM10" s="21">
        <f t="shared" ca="1" si="4"/>
        <v>-122</v>
      </c>
      <c r="BN10" s="22">
        <f ca="1">1-BN9</f>
        <v>0.58509893073306429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0.43695753267385928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0.49280284491141257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0.5502746129276872</v>
      </c>
    </row>
    <row r="11" spans="48:69" ht="14.4" x14ac:dyDescent="0.3">
      <c r="AV11" s="5">
        <f ca="1">Projections!T13</f>
        <v>2.8514908365919163</v>
      </c>
      <c r="BJ11" s="21">
        <f t="shared" ca="1" si="1"/>
        <v>-111</v>
      </c>
      <c r="BK11" s="21">
        <f t="shared" ca="1" si="2"/>
        <v>104</v>
      </c>
      <c r="BL11" s="21">
        <f t="shared" ca="1" si="3"/>
        <v>135</v>
      </c>
      <c r="BM11" s="21">
        <f t="shared" ca="1" si="4"/>
        <v>165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0.52592705001692408</v>
      </c>
      <c r="BO11" s="22">
        <f ca="1">1-BO12</f>
        <v>0.49064479442391651</v>
      </c>
      <c r="BP11" s="22">
        <f ca="1">1-BP12</f>
        <v>0.42558699810090106</v>
      </c>
      <c r="BQ11" s="22">
        <f ca="1">1-BQ12</f>
        <v>0.37738510981545326</v>
      </c>
    </row>
    <row r="12" spans="48:69" ht="14.4" x14ac:dyDescent="0.3">
      <c r="AV12" s="5">
        <f ca="1">Projections!T14</f>
        <v>2.7121470004631503</v>
      </c>
      <c r="BJ12" s="21">
        <f t="shared" ca="1" si="1"/>
        <v>111</v>
      </c>
      <c r="BK12" s="21">
        <f t="shared" ca="1" si="2"/>
        <v>-104</v>
      </c>
      <c r="BL12" s="21">
        <f t="shared" ca="1" si="3"/>
        <v>-135</v>
      </c>
      <c r="BM12" s="21">
        <f t="shared" ca="1" si="4"/>
        <v>-165</v>
      </c>
      <c r="BN12" s="22">
        <f ca="1">1-BN11</f>
        <v>0.47407294998307592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0.50935520557608349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0.57441300189909894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0.62261489018454674</v>
      </c>
    </row>
    <row r="13" spans="48:69" ht="14.4" x14ac:dyDescent="0.3">
      <c r="AV13" s="5">
        <f ca="1">Projections!T15</f>
        <v>2.5949400447635131</v>
      </c>
      <c r="BJ13" s="21">
        <f t="shared" ca="1" si="1"/>
        <v>170</v>
      </c>
      <c r="BK13" s="21">
        <f t="shared" ca="1" si="2"/>
        <v>-129</v>
      </c>
      <c r="BL13" s="21">
        <f t="shared" ca="1" si="3"/>
        <v>-102</v>
      </c>
      <c r="BM13" s="21">
        <f t="shared" ca="1" si="4"/>
        <v>124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0.37027440495560587</v>
      </c>
      <c r="BO13" s="22">
        <f ca="1">1-BO14</f>
        <v>0.56278953371163687</v>
      </c>
      <c r="BP13" s="22">
        <f ca="1">1-BP14</f>
        <v>0.50505082055708261</v>
      </c>
      <c r="BQ13" s="22">
        <f ca="1">1-BQ14</f>
        <v>0.44613913801418581</v>
      </c>
    </row>
    <row r="14" spans="48:69" ht="14.4" x14ac:dyDescent="0.3">
      <c r="AV14" s="5">
        <f ca="1">Projections!T16</f>
        <v>3.4083304446348928</v>
      </c>
      <c r="BJ14" s="21">
        <f t="shared" ca="1" si="1"/>
        <v>-170</v>
      </c>
      <c r="BK14" s="21">
        <f t="shared" ca="1" si="2"/>
        <v>129</v>
      </c>
      <c r="BL14" s="21">
        <f t="shared" ca="1" si="3"/>
        <v>102</v>
      </c>
      <c r="BM14" s="21">
        <f t="shared" ca="1" si="4"/>
        <v>-124</v>
      </c>
      <c r="BN14" s="22">
        <f ca="1">1-BN13</f>
        <v>0.62972559504439407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0.43721046628836319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0.49494917944291739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0.55386086198581419</v>
      </c>
    </row>
    <row r="15" spans="48:69" ht="14.4" x14ac:dyDescent="0.3">
      <c r="AV15" s="5">
        <f ca="1">Projections!T17</f>
        <v>2.7829736732312389</v>
      </c>
      <c r="BJ15" s="21">
        <f t="shared" ca="1" si="1"/>
        <v>147</v>
      </c>
      <c r="BK15" s="21">
        <f t="shared" ca="1" si="2"/>
        <v>-143</v>
      </c>
      <c r="BL15" s="21">
        <f t="shared" ca="1" si="3"/>
        <v>-116</v>
      </c>
      <c r="BM15" s="21">
        <f t="shared" ca="1" si="4"/>
        <v>110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0.40419261106743609</v>
      </c>
      <c r="BO15" s="22">
        <f ca="1">1-BO16</f>
        <v>0.58923912027296388</v>
      </c>
      <c r="BP15" s="22">
        <f ca="1">1-BP16</f>
        <v>0.53662937349464368</v>
      </c>
      <c r="BQ15" s="22">
        <f ca="1">1-BQ16</f>
        <v>0.47570880625807266</v>
      </c>
    </row>
    <row r="16" spans="48:69" ht="14.4" x14ac:dyDescent="0.3">
      <c r="AV16" s="5">
        <f ca="1">Projections!T18</f>
        <v>3.392101413443481</v>
      </c>
      <c r="BJ16" s="21">
        <f t="shared" ca="1" si="1"/>
        <v>-147</v>
      </c>
      <c r="BK16" s="21">
        <f t="shared" ca="1" si="2"/>
        <v>143</v>
      </c>
      <c r="BL16" s="21">
        <f t="shared" ca="1" si="3"/>
        <v>116</v>
      </c>
      <c r="BM16" s="21">
        <f t="shared" ca="1" si="4"/>
        <v>-110</v>
      </c>
      <c r="BN16" s="22">
        <f ca="1">1-BN15</f>
        <v>0.59580738893256391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0.41076087972703612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0.46337062650535632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0.52429119374192734</v>
      </c>
    </row>
    <row r="17" spans="48:69" ht="14.4" x14ac:dyDescent="0.3">
      <c r="AV17" s="5">
        <f ca="1">Projections!T19</f>
        <v>2.3881534735219594</v>
      </c>
      <c r="BJ17" s="21">
        <f t="shared" ca="1" si="1"/>
        <v>187</v>
      </c>
      <c r="BK17" s="21">
        <f t="shared" ca="1" si="2"/>
        <v>-107</v>
      </c>
      <c r="BL17" s="21">
        <f t="shared" ca="1" si="3"/>
        <v>121</v>
      </c>
      <c r="BM17" s="21">
        <f t="shared" ca="1" si="4"/>
        <v>150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0.34787022279914248</v>
      </c>
      <c r="BO17" s="22">
        <f ca="1">1-BO18</f>
        <v>0.51707617744761258</v>
      </c>
      <c r="BP17" s="22">
        <f ca="1">1-BP18</f>
        <v>0.45341787152471524</v>
      </c>
      <c r="BQ17" s="22">
        <f ca="1">1-BQ18</f>
        <v>0.40061040187431862</v>
      </c>
    </row>
    <row r="18" spans="48:69" ht="14.4" x14ac:dyDescent="0.3">
      <c r="AV18" s="5">
        <f ca="1">Projections!T20</f>
        <v>3.3499867609572345</v>
      </c>
      <c r="BJ18" s="21">
        <f t="shared" ca="1" si="1"/>
        <v>-187</v>
      </c>
      <c r="BK18" s="21">
        <f t="shared" ca="1" si="2"/>
        <v>107</v>
      </c>
      <c r="BL18" s="21">
        <f t="shared" ca="1" si="3"/>
        <v>-121</v>
      </c>
      <c r="BM18" s="21">
        <f t="shared" ca="1" si="4"/>
        <v>-150</v>
      </c>
      <c r="BN18" s="22">
        <f ca="1">1-BN17</f>
        <v>0.65212977720085752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0.48292382255238742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0.54658212847528476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0.59938959812568138</v>
      </c>
    </row>
    <row r="19" spans="48:69" ht="14.4" x14ac:dyDescent="0.3">
      <c r="AV19" s="5">
        <f ca="1">Projections!T21</f>
        <v>3.0063315683475835</v>
      </c>
      <c r="BJ19" s="21">
        <f t="shared" ref="BJ19:BJ56" ca="1" si="5">IF(BN19=0.5,100,IF(BN19&gt;0.5,-ROUND(100*BN19/(1-BN19),0),ROUND(100*(1-BN19)/BN19,0)))</f>
        <v>111</v>
      </c>
      <c r="BK19" s="21">
        <f t="shared" ref="BK19:BK56" ca="1" si="6">IF(BO19=0.5,100,IF(BO19&gt;0.5,-ROUND(100*BO19/(1-BO19),0),ROUND(100*(1-BO19)/BO19,0)))</f>
        <v>-141</v>
      </c>
      <c r="BL19" s="21">
        <f t="shared" ref="BL19:BL56" ca="1" si="7">IF(BP19=0.5,100,IF(BP19&gt;0.5,-ROUND(100*BP19/(1-BP19),0),ROUND(100*(1-BP19)/BP19,0)))</f>
        <v>-114</v>
      </c>
      <c r="BM19" s="21">
        <f t="shared" ref="BM19:BM56" ca="1" si="8">IF(BQ19=0.5,100,IF(BQ19&gt;0.5,-ROUND(100*BQ19/(1-BQ19),0),ROUND(100*(1-BQ19)/BQ19,0)))</f>
        <v>112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0.473777970153204</v>
      </c>
      <c r="BO19" s="22">
        <f ca="1">1-BO20</f>
        <v>0.58504666500126012</v>
      </c>
      <c r="BP19" s="22">
        <f ca="1">1-BP20</f>
        <v>0.53252344542598751</v>
      </c>
      <c r="BQ19" s="22">
        <f ca="1">1-BQ20</f>
        <v>0.47269565182986661</v>
      </c>
    </row>
    <row r="20" spans="48:69" ht="14.4" x14ac:dyDescent="0.3">
      <c r="AV20" s="5">
        <f ca="1">Projections!T22</f>
        <v>3.1443888960389907</v>
      </c>
      <c r="BJ20" s="21">
        <f t="shared" ca="1" si="5"/>
        <v>-111</v>
      </c>
      <c r="BK20" s="21">
        <f t="shared" ca="1" si="6"/>
        <v>141</v>
      </c>
      <c r="BL20" s="21">
        <f t="shared" ca="1" si="7"/>
        <v>114</v>
      </c>
      <c r="BM20" s="21">
        <f t="shared" ca="1" si="8"/>
        <v>-112</v>
      </c>
      <c r="BN20" s="22">
        <f ca="1">1-BN19</f>
        <v>0.526222029846796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0.41495333499873988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0.46747655457401255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0.52730434817013339</v>
      </c>
    </row>
    <row r="21" spans="48:69" ht="14.4" x14ac:dyDescent="0.3">
      <c r="AV21" s="5">
        <f ca="1">Projections!T23</f>
        <v>2.4884927531287424</v>
      </c>
      <c r="BJ21" s="21">
        <f t="shared" ca="1" si="5"/>
        <v>195</v>
      </c>
      <c r="BK21" s="21">
        <f t="shared" ca="1" si="6"/>
        <v>-127</v>
      </c>
      <c r="BL21" s="21">
        <f t="shared" ca="1" si="7"/>
        <v>-100</v>
      </c>
      <c r="BM21" s="21">
        <f t="shared" ca="1" si="8"/>
        <v>126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0.3394801216352118</v>
      </c>
      <c r="BO21" s="22">
        <f ca="1">1-BO22</f>
        <v>0.55880139405737883</v>
      </c>
      <c r="BP21" s="22">
        <f ca="1">1-BP22</f>
        <v>0.50057184843880276</v>
      </c>
      <c r="BQ21" s="22">
        <f ca="1">1-BQ22</f>
        <v>0.44221081406037877</v>
      </c>
    </row>
    <row r="22" spans="48:69" ht="14.4" x14ac:dyDescent="0.3">
      <c r="AV22" s="5">
        <f ca="1">Projections!T24</f>
        <v>3.5127270694757571</v>
      </c>
      <c r="BJ22" s="21">
        <f t="shared" ca="1" si="5"/>
        <v>-195</v>
      </c>
      <c r="BK22" s="21">
        <f t="shared" ca="1" si="6"/>
        <v>127</v>
      </c>
      <c r="BL22" s="21">
        <f t="shared" ca="1" si="7"/>
        <v>100</v>
      </c>
      <c r="BM22" s="21">
        <f t="shared" ca="1" si="8"/>
        <v>-126</v>
      </c>
      <c r="BN22" s="22">
        <f ca="1">1-BN21</f>
        <v>0.6605198783647882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0.44119860594262117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0.49942815156119724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0.55778918593962123</v>
      </c>
    </row>
    <row r="23" spans="48:69" ht="14.4" x14ac:dyDescent="0.3">
      <c r="AV23" s="5">
        <f ca="1">Projections!T25</f>
        <v>3.2520574275537224</v>
      </c>
      <c r="BJ23" s="21">
        <f t="shared" ca="1" si="5"/>
        <v>-156</v>
      </c>
      <c r="BK23" s="21">
        <f t="shared" ca="1" si="6"/>
        <v>-115</v>
      </c>
      <c r="BL23" s="21">
        <f t="shared" ca="1" si="7"/>
        <v>111</v>
      </c>
      <c r="BM23" s="21">
        <f t="shared" ca="1" si="8"/>
        <v>138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0.61005243417945398</v>
      </c>
      <c r="BO23" s="22">
        <f ca="1">1-BO24</f>
        <v>0.53412056746750092</v>
      </c>
      <c r="BP23" s="22">
        <f ca="1">1-BP24</f>
        <v>0.4739755583734655</v>
      </c>
      <c r="BQ23" s="22">
        <f ca="1">1-BQ24</f>
        <v>0.41978342907468913</v>
      </c>
    </row>
    <row r="24" spans="48:69" ht="14.4" x14ac:dyDescent="0.3">
      <c r="AV24" s="5">
        <f ca="1">Projections!T26</f>
        <v>2.5800692419099773</v>
      </c>
      <c r="BJ24" s="21">
        <f t="shared" ca="1" si="5"/>
        <v>156</v>
      </c>
      <c r="BK24" s="21">
        <f t="shared" ca="1" si="6"/>
        <v>115</v>
      </c>
      <c r="BL24" s="21">
        <f t="shared" ca="1" si="7"/>
        <v>-111</v>
      </c>
      <c r="BM24" s="21">
        <f t="shared" ca="1" si="8"/>
        <v>-138</v>
      </c>
      <c r="BN24" s="22">
        <f ca="1">1-BN23</f>
        <v>0.38994756582054602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0.46587943253249903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0.5260244416265345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0.58021657092531087</v>
      </c>
    </row>
    <row r="25" spans="48:69" ht="14.4" x14ac:dyDescent="0.3">
      <c r="AV25" s="5">
        <f ca="1">Projections!T27</f>
        <v>2.9466243519895494</v>
      </c>
      <c r="BJ25" s="21">
        <f t="shared" ca="1" si="5"/>
        <v>183</v>
      </c>
      <c r="BK25" s="21">
        <f t="shared" ca="1" si="6"/>
        <v>-223</v>
      </c>
      <c r="BL25" s="21">
        <f t="shared" ca="1" si="7"/>
        <v>-188</v>
      </c>
      <c r="BM25" s="21">
        <f t="shared" ca="1" si="8"/>
        <v>-140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0.35313850626042881</v>
      </c>
      <c r="BO25" s="22">
        <f ca="1">1-BO26</f>
        <v>0.69035155933949222</v>
      </c>
      <c r="BP25" s="22">
        <f ca="1">1-BP26</f>
        <v>0.65328540972245086</v>
      </c>
      <c r="BQ25" s="22">
        <f ca="1">1-BQ26</f>
        <v>0.58345770276073261</v>
      </c>
    </row>
    <row r="26" spans="48:69" ht="14.4" x14ac:dyDescent="0.3">
      <c r="AV26" s="5">
        <f ca="1">Projections!T28</f>
        <v>3.9408245067675911</v>
      </c>
      <c r="BJ26" s="21">
        <f t="shared" ca="1" si="5"/>
        <v>-183</v>
      </c>
      <c r="BK26" s="21">
        <f t="shared" ca="1" si="6"/>
        <v>223</v>
      </c>
      <c r="BL26" s="21">
        <f t="shared" ca="1" si="7"/>
        <v>188</v>
      </c>
      <c r="BM26" s="21">
        <f t="shared" ca="1" si="8"/>
        <v>140</v>
      </c>
      <c r="BN26" s="22">
        <f ca="1">1-BN25</f>
        <v>0.64686149373957114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0.30964844066050773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0.34671459027754914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0.41654229723926739</v>
      </c>
    </row>
    <row r="27" spans="48:69" ht="14.4" x14ac:dyDescent="0.3">
      <c r="AV27" s="5">
        <f ca="1">Projections!T29</f>
        <v>3.1646330864604342</v>
      </c>
      <c r="BJ27" s="21">
        <f t="shared" ca="1" si="5"/>
        <v>-125</v>
      </c>
      <c r="BK27" s="21">
        <f t="shared" ca="1" si="6"/>
        <v>-127</v>
      </c>
      <c r="BL27" s="21">
        <f t="shared" ca="1" si="7"/>
        <v>-101</v>
      </c>
      <c r="BM27" s="21">
        <f t="shared" ca="1" si="8"/>
        <v>125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0.55579445691752483</v>
      </c>
      <c r="BO27" s="22">
        <f ca="1">1-BO28</f>
        <v>0.55904105410456961</v>
      </c>
      <c r="BP27" s="22">
        <f ca="1">1-BP28</f>
        <v>0.50207964020843443</v>
      </c>
      <c r="BQ27" s="22">
        <f ca="1">1-BQ28</f>
        <v>0.44464288700186338</v>
      </c>
    </row>
    <row r="28" spans="48:69" ht="14.4" x14ac:dyDescent="0.3">
      <c r="AV28" s="5">
        <f ca="1">Projections!T30</f>
        <v>2.8272590512355062</v>
      </c>
      <c r="BJ28" s="21">
        <f t="shared" ca="1" si="5"/>
        <v>125</v>
      </c>
      <c r="BK28" s="21">
        <f t="shared" ca="1" si="6"/>
        <v>127</v>
      </c>
      <c r="BL28" s="21">
        <f t="shared" ca="1" si="7"/>
        <v>101</v>
      </c>
      <c r="BM28" s="21">
        <f t="shared" ca="1" si="8"/>
        <v>-125</v>
      </c>
      <c r="BN28" s="22">
        <f ca="1">1-BN27</f>
        <v>0.44420554308247517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0.44095894589543044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0.49792035979156563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0.55535711299813662</v>
      </c>
    </row>
    <row r="29" spans="48:69" ht="14.4" x14ac:dyDescent="0.3">
      <c r="AV29" s="5">
        <f ca="1">Projections!T31</f>
        <v>2.8262968070341343</v>
      </c>
      <c r="BJ29" s="21">
        <f t="shared" ca="1" si="5"/>
        <v>126</v>
      </c>
      <c r="BK29" s="21">
        <f t="shared" ca="1" si="6"/>
        <v>-128</v>
      </c>
      <c r="BL29" s="21">
        <f t="shared" ca="1" si="7"/>
        <v>-102</v>
      </c>
      <c r="BM29" s="21">
        <f t="shared" ca="1" si="8"/>
        <v>124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0.44169385430873997</v>
      </c>
      <c r="BO29" s="22">
        <f ca="1">1-BO30</f>
        <v>0.56183248558012311</v>
      </c>
      <c r="BP29" s="22">
        <f ca="1">1-BP30</f>
        <v>0.50522289612411553</v>
      </c>
      <c r="BQ29" s="22">
        <f ca="1">1-BQ30</f>
        <v>0.44741918056960395</v>
      </c>
    </row>
    <row r="30" spans="48:69" ht="14.4" x14ac:dyDescent="0.3">
      <c r="AV30" s="5">
        <f ca="1">Projections!T32</f>
        <v>3.1822292540284849</v>
      </c>
      <c r="BJ30" s="21">
        <f t="shared" ca="1" si="5"/>
        <v>-126</v>
      </c>
      <c r="BK30" s="21">
        <f t="shared" ca="1" si="6"/>
        <v>128</v>
      </c>
      <c r="BL30" s="21">
        <f t="shared" ca="1" si="7"/>
        <v>102</v>
      </c>
      <c r="BM30" s="21">
        <f t="shared" ca="1" si="8"/>
        <v>-124</v>
      </c>
      <c r="BN30" s="22">
        <f ca="1">1-BN29</f>
        <v>0.55830614569126003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0.43816751441987689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0.49477710387588447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0.55258081943039605</v>
      </c>
    </row>
    <row r="31" spans="48:69" ht="14.4" x14ac:dyDescent="0.3">
      <c r="AV31" s="5">
        <f ca="1">Projections!T33</f>
        <v>2.9346352540826577</v>
      </c>
      <c r="BJ31" s="21">
        <f t="shared" ca="1" si="5"/>
        <v>103</v>
      </c>
      <c r="BK31" s="21">
        <f t="shared" ca="1" si="6"/>
        <v>-119</v>
      </c>
      <c r="BL31" s="21">
        <f t="shared" ca="1" si="7"/>
        <v>106</v>
      </c>
      <c r="BM31" s="21">
        <f t="shared" ca="1" si="8"/>
        <v>132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0.49285482807900149</v>
      </c>
      <c r="BO31" s="22">
        <f ca="1">1-BO32</f>
        <v>0.54248682527148628</v>
      </c>
      <c r="BP31" s="22">
        <f ca="1">1-BP32</f>
        <v>0.48496931588374359</v>
      </c>
      <c r="BQ31" s="22">
        <f ca="1">1-BQ32</f>
        <v>0.43082749733518111</v>
      </c>
    </row>
    <row r="32" spans="48:69" ht="14.4" x14ac:dyDescent="0.3">
      <c r="AV32" s="5">
        <f ca="1">Projections!T34</f>
        <v>2.9483801230084787</v>
      </c>
      <c r="BJ32" s="21">
        <f t="shared" ca="1" si="5"/>
        <v>-103</v>
      </c>
      <c r="BK32" s="21">
        <f t="shared" ca="1" si="6"/>
        <v>119</v>
      </c>
      <c r="BL32" s="21">
        <f t="shared" ca="1" si="7"/>
        <v>-106</v>
      </c>
      <c r="BM32" s="21">
        <f t="shared" ca="1" si="8"/>
        <v>-132</v>
      </c>
      <c r="BN32" s="22">
        <f ca="1">1-BN31</f>
        <v>0.50714517192099851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0.45751317472851372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0.51503068411625641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0.56917250266481889</v>
      </c>
    </row>
    <row r="33" spans="48:69" ht="14.4" x14ac:dyDescent="0.3">
      <c r="AV33" s="5">
        <f ca="1">Projections!T35</f>
        <v>3.425095591059403</v>
      </c>
      <c r="BJ33" s="21">
        <f t="shared" ca="1" si="5"/>
        <v>-157</v>
      </c>
      <c r="BK33" s="21">
        <f t="shared" ca="1" si="6"/>
        <v>-141</v>
      </c>
      <c r="BL33" s="21">
        <f t="shared" ca="1" si="7"/>
        <v>-113</v>
      </c>
      <c r="BM33" s="21">
        <f t="shared" ca="1" si="8"/>
        <v>112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0.61074491084259219</v>
      </c>
      <c r="BO33" s="22">
        <f ca="1">1-BO34</f>
        <v>0.58523778611929544</v>
      </c>
      <c r="BP33" s="22">
        <f ca="1">1-BP34</f>
        <v>0.53157341416927295</v>
      </c>
      <c r="BQ33" s="22">
        <f ca="1">1-BQ34</f>
        <v>0.47068492482733948</v>
      </c>
    </row>
    <row r="34" spans="48:69" ht="14.4" x14ac:dyDescent="0.3">
      <c r="AV34" s="5">
        <f ca="1">Projections!T36</f>
        <v>2.7276479177809643</v>
      </c>
      <c r="BJ34" s="21">
        <f t="shared" ca="1" si="5"/>
        <v>157</v>
      </c>
      <c r="BK34" s="21">
        <f t="shared" ca="1" si="6"/>
        <v>141</v>
      </c>
      <c r="BL34" s="21">
        <f t="shared" ca="1" si="7"/>
        <v>113</v>
      </c>
      <c r="BM34" s="21">
        <f t="shared" ca="1" si="8"/>
        <v>-112</v>
      </c>
      <c r="BN34" s="22">
        <f ca="1">1-BN33</f>
        <v>0.38925508915740781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0.4147622138807045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0.46842658583072705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0.52931507517266052</v>
      </c>
    </row>
    <row r="35" spans="48:69" ht="14.4" x14ac:dyDescent="0.3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4.4" x14ac:dyDescent="0.3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4.4" x14ac:dyDescent="0.3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4.4" x14ac:dyDescent="0.3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4.4" x14ac:dyDescent="0.3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4.4" x14ac:dyDescent="0.3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4.4" x14ac:dyDescent="0.3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4.4" x14ac:dyDescent="0.3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4.4" x14ac:dyDescent="0.3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4.4" x14ac:dyDescent="0.3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4.4" x14ac:dyDescent="0.3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4.4" x14ac:dyDescent="0.3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4.4" x14ac:dyDescent="0.3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4.4" x14ac:dyDescent="0.3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4.4" x14ac:dyDescent="0.3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4.4" x14ac:dyDescent="0.3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4.4" x14ac:dyDescent="0.3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4.4" x14ac:dyDescent="0.3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4.4" hidden="1" x14ac:dyDescent="0.3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4.4" hidden="1" x14ac:dyDescent="0.3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4.4" hidden="1" x14ac:dyDescent="0.3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4.4" hidden="1" x14ac:dyDescent="0.3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4.4" hidden="1" x14ac:dyDescent="0.3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4.4" hidden="1" x14ac:dyDescent="0.3">
      <c r="BJ58" s="21"/>
      <c r="BK58" s="21"/>
      <c r="BL58" s="21"/>
      <c r="BM58" s="21"/>
      <c r="BN58" s="22"/>
      <c r="BO58" s="22"/>
      <c r="BP58" s="22"/>
      <c r="BQ58" s="22"/>
    </row>
    <row r="59" spans="1:75" ht="14.4" hidden="1" x14ac:dyDescent="0.3">
      <c r="BJ59" s="21"/>
      <c r="BK59" s="21"/>
      <c r="BL59" s="21"/>
      <c r="BM59" s="21"/>
      <c r="BN59" s="22"/>
      <c r="BO59" s="22"/>
      <c r="BP59" s="22"/>
      <c r="BQ59" s="22"/>
    </row>
    <row r="60" spans="1:75" ht="14.4" hidden="1" x14ac:dyDescent="0.3">
      <c r="BJ60" s="21"/>
      <c r="BK60" s="21"/>
      <c r="BL60" s="21"/>
      <c r="BM60" s="21"/>
      <c r="BN60" s="22"/>
      <c r="BO60" s="22"/>
      <c r="BP60" s="22"/>
      <c r="BQ60" s="22"/>
    </row>
    <row r="61" spans="1:75" ht="14.4" hidden="1" x14ac:dyDescent="0.3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4.4" x14ac:dyDescent="0.3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4.4" x14ac:dyDescent="0.3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1766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.05" customHeight="1" x14ac:dyDescent="0.3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8" customHeight="1" x14ac:dyDescent="0.3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8" customHeight="1" x14ac:dyDescent="0.3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8" customHeight="1" x14ac:dyDescent="0.3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8" customHeight="1" x14ac:dyDescent="0.3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8" customHeight="1" x14ac:dyDescent="0.3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8" customHeight="1" x14ac:dyDescent="0.3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8" customHeight="1" x14ac:dyDescent="0.3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8" customHeight="1" x14ac:dyDescent="0.3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8" customHeight="1" x14ac:dyDescent="0.3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8" customHeight="1" x14ac:dyDescent="0.3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8" customHeight="1" x14ac:dyDescent="0.3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8" customHeight="1" x14ac:dyDescent="0.3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8" customHeight="1" x14ac:dyDescent="0.3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8" customHeight="1" x14ac:dyDescent="0.3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8" customHeight="1" x14ac:dyDescent="0.3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8" customHeight="1" x14ac:dyDescent="0.3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8" customHeight="1" x14ac:dyDescent="0.3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8" customHeight="1" x14ac:dyDescent="0.3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8" customHeight="1" x14ac:dyDescent="0.3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8" customHeight="1" x14ac:dyDescent="0.3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8" customHeight="1" x14ac:dyDescent="0.3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8" customHeight="1" x14ac:dyDescent="0.3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8" customHeight="1" x14ac:dyDescent="0.3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8" customHeight="1" x14ac:dyDescent="0.3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8" customHeight="1" x14ac:dyDescent="0.3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8" customHeight="1" x14ac:dyDescent="0.3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8" customHeight="1" x14ac:dyDescent="0.3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8" customHeight="1" x14ac:dyDescent="0.3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8" customHeight="1" x14ac:dyDescent="0.3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8" customHeight="1" x14ac:dyDescent="0.3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8" customHeight="1" x14ac:dyDescent="0.3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8" customHeight="1" x14ac:dyDescent="0.3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8" customHeight="1" x14ac:dyDescent="0.3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8" customHeight="1" x14ac:dyDescent="0.3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8" customHeight="1" x14ac:dyDescent="0.3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8" customHeight="1" x14ac:dyDescent="0.3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8" customHeight="1" x14ac:dyDescent="0.3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8" customHeight="1" x14ac:dyDescent="0.3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8" customHeight="1" x14ac:dyDescent="0.3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8" customHeight="1" x14ac:dyDescent="0.3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8" customHeight="1" x14ac:dyDescent="0.3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8" customHeight="1" x14ac:dyDescent="0.3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8" customHeight="1" x14ac:dyDescent="0.3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8" customHeight="1" x14ac:dyDescent="0.3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8" customHeight="1" x14ac:dyDescent="0.3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8" customHeight="1" x14ac:dyDescent="0.3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8" customHeight="1" x14ac:dyDescent="0.3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8" customHeight="1" x14ac:dyDescent="0.3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8" customHeight="1" x14ac:dyDescent="0.3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8" customHeight="1" x14ac:dyDescent="0.3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8" customHeight="1" x14ac:dyDescent="0.3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8" customHeight="1" x14ac:dyDescent="0.3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8" customHeight="1" x14ac:dyDescent="0.3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8" customHeight="1" x14ac:dyDescent="0.3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8" customHeight="1" x14ac:dyDescent="0.3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8" customHeight="1" x14ac:dyDescent="0.3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8" customHeight="1" x14ac:dyDescent="0.3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8" customHeight="1" x14ac:dyDescent="0.3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8" customHeight="1" x14ac:dyDescent="0.3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8" customHeight="1" x14ac:dyDescent="0.3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8" customHeight="1" x14ac:dyDescent="0.3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8" customHeight="1" x14ac:dyDescent="0.3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8" customHeight="1" x14ac:dyDescent="0.3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8" customHeight="1" x14ac:dyDescent="0.3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8" customHeight="1" x14ac:dyDescent="0.3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8" customHeight="1" x14ac:dyDescent="0.3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8" customHeight="1" x14ac:dyDescent="0.3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8" customHeight="1" x14ac:dyDescent="0.3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8" customHeight="1" x14ac:dyDescent="0.3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8" customHeight="1" x14ac:dyDescent="0.3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8" customHeight="1" x14ac:dyDescent="0.3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8" customHeight="1" x14ac:dyDescent="0.3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8" customHeight="1" x14ac:dyDescent="0.3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8" customHeight="1" x14ac:dyDescent="0.3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8" customHeight="1" x14ac:dyDescent="0.3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8" customHeight="1" x14ac:dyDescent="0.3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8" customHeight="1" x14ac:dyDescent="0.3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8" customHeight="1" x14ac:dyDescent="0.3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8" customHeight="1" x14ac:dyDescent="0.3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3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3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8" customHeight="1" x14ac:dyDescent="0.3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8" customHeight="1" x14ac:dyDescent="0.3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8" customHeight="1" x14ac:dyDescent="0.3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8" customHeight="1" x14ac:dyDescent="0.3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8" customHeight="1" x14ac:dyDescent="0.3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8" customHeight="1" x14ac:dyDescent="0.3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8" customHeight="1" x14ac:dyDescent="0.3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8" customHeight="1" x14ac:dyDescent="0.3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8" customHeight="1" x14ac:dyDescent="0.3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8" customHeight="1" x14ac:dyDescent="0.3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8" customHeight="1" x14ac:dyDescent="0.3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8" customHeight="1" x14ac:dyDescent="0.3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8" customHeight="1" x14ac:dyDescent="0.3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8" customHeight="1" x14ac:dyDescent="0.3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8" customHeight="1" x14ac:dyDescent="0.3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8" customHeight="1" x14ac:dyDescent="0.3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8" customHeight="1" x14ac:dyDescent="0.3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8" customHeight="1" x14ac:dyDescent="0.3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8" customHeight="1" x14ac:dyDescent="0.3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8" customHeight="1" x14ac:dyDescent="0.3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8" customHeight="1" x14ac:dyDescent="0.3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8" customHeight="1" x14ac:dyDescent="0.3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8" customHeight="1" x14ac:dyDescent="0.3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8" customHeight="1" x14ac:dyDescent="0.3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8" customHeight="1" x14ac:dyDescent="0.3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8" customHeight="1" x14ac:dyDescent="0.3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8" customHeight="1" x14ac:dyDescent="0.3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8" customHeight="1" x14ac:dyDescent="0.3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8" customHeight="1" x14ac:dyDescent="0.3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8" customHeight="1" x14ac:dyDescent="0.3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8" customHeight="1" x14ac:dyDescent="0.3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8" customHeight="1" x14ac:dyDescent="0.3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8" customHeight="1" x14ac:dyDescent="0.3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1364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8" customHeight="1" x14ac:dyDescent="0.3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8" customHeight="1" x14ac:dyDescent="0.3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8" customHeight="1" x14ac:dyDescent="0.3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8" customHeight="1" x14ac:dyDescent="0.3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8" customHeight="1" x14ac:dyDescent="0.3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8" customHeight="1" x14ac:dyDescent="0.3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8" customHeight="1" x14ac:dyDescent="0.3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8" customHeight="1" x14ac:dyDescent="0.3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8" customHeight="1" x14ac:dyDescent="0.3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8" customHeight="1" x14ac:dyDescent="0.3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8" customHeight="1" x14ac:dyDescent="0.3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8" customHeight="1" x14ac:dyDescent="0.3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8" customHeight="1" x14ac:dyDescent="0.3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8" customHeight="1" x14ac:dyDescent="0.3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8" customHeight="1" x14ac:dyDescent="0.3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8" customHeight="1" x14ac:dyDescent="0.3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8" customHeight="1" x14ac:dyDescent="0.3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8" customHeight="1" x14ac:dyDescent="0.3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8" customHeight="1" x14ac:dyDescent="0.3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8" customHeight="1" x14ac:dyDescent="0.3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8" customHeight="1" x14ac:dyDescent="0.3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8" customHeight="1" x14ac:dyDescent="0.3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8" customHeight="1" x14ac:dyDescent="0.3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8" customHeight="1" x14ac:dyDescent="0.3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8" customHeight="1" x14ac:dyDescent="0.3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8" customHeight="1" x14ac:dyDescent="0.3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8" customHeight="1" x14ac:dyDescent="0.3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8" customHeight="1" x14ac:dyDescent="0.3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8" customHeight="1" x14ac:dyDescent="0.3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8" customHeight="1" x14ac:dyDescent="0.3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8" customHeight="1" x14ac:dyDescent="0.3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8" customHeight="1" x14ac:dyDescent="0.3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8" customHeight="1" x14ac:dyDescent="0.3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8" customHeight="1" x14ac:dyDescent="0.3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8" customHeight="1" x14ac:dyDescent="0.3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8" customHeight="1" x14ac:dyDescent="0.3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8" customHeight="1" x14ac:dyDescent="0.3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8" customHeight="1" x14ac:dyDescent="0.3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8" customHeight="1" x14ac:dyDescent="0.3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8" customHeight="1" x14ac:dyDescent="0.3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8" customHeight="1" x14ac:dyDescent="0.3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8" customHeight="1" x14ac:dyDescent="0.3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8" customHeight="1" x14ac:dyDescent="0.3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8" customHeight="1" x14ac:dyDescent="0.3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8" customHeight="1" x14ac:dyDescent="0.3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8" customHeight="1" x14ac:dyDescent="0.3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8" customHeight="1" x14ac:dyDescent="0.3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8" customHeight="1" x14ac:dyDescent="0.3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8" customHeight="1" x14ac:dyDescent="0.3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8" customHeight="1" x14ac:dyDescent="0.3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8" customHeight="1" x14ac:dyDescent="0.3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8" customHeight="1" x14ac:dyDescent="0.3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8" customHeight="1" x14ac:dyDescent="0.3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8" customHeight="1" x14ac:dyDescent="0.3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8" customHeight="1" x14ac:dyDescent="0.3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8" customHeight="1" x14ac:dyDescent="0.3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8" customHeight="1" x14ac:dyDescent="0.3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8" customHeight="1" x14ac:dyDescent="0.3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8" customHeight="1" x14ac:dyDescent="0.3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8" customHeight="1" x14ac:dyDescent="0.3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8" customHeight="1" x14ac:dyDescent="0.3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8" customHeight="1" x14ac:dyDescent="0.3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8" customHeight="1" x14ac:dyDescent="0.3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8" customHeight="1" x14ac:dyDescent="0.3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8" customHeight="1" x14ac:dyDescent="0.3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8" customHeight="1" x14ac:dyDescent="0.3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8" customHeight="1" x14ac:dyDescent="0.3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8" customHeight="1" x14ac:dyDescent="0.3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8" customHeight="1" x14ac:dyDescent="0.3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8" customHeight="1" x14ac:dyDescent="0.3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8" customHeight="1" x14ac:dyDescent="0.3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8" customHeight="1" x14ac:dyDescent="0.3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8" customHeight="1" x14ac:dyDescent="0.3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5" customHeight="1" x14ac:dyDescent="0.3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8" customHeight="1" x14ac:dyDescent="0.3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8" customHeight="1" x14ac:dyDescent="0.3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8" customHeight="1" x14ac:dyDescent="0.3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8" customHeight="1" x14ac:dyDescent="0.3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8" customHeight="1" x14ac:dyDescent="0.3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8" customHeight="1" x14ac:dyDescent="0.3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8" customHeight="1" x14ac:dyDescent="0.3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8" customHeight="1" x14ac:dyDescent="0.3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8" customHeight="1" x14ac:dyDescent="0.3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8" customHeight="1" x14ac:dyDescent="0.3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8" customHeight="1" x14ac:dyDescent="0.3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8" customHeight="1" x14ac:dyDescent="0.3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8" customHeight="1" x14ac:dyDescent="0.3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8" customHeight="1" x14ac:dyDescent="0.3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8" customHeight="1" x14ac:dyDescent="0.3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8" customHeight="1" x14ac:dyDescent="0.3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8" customHeight="1" x14ac:dyDescent="0.3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8" customHeight="1" x14ac:dyDescent="0.3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8" customHeight="1" x14ac:dyDescent="0.3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8" customHeight="1" x14ac:dyDescent="0.3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8" customHeight="1" x14ac:dyDescent="0.3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8" customHeight="1" x14ac:dyDescent="0.3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8" customHeight="1" x14ac:dyDescent="0.3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8" customHeight="1" x14ac:dyDescent="0.3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8" customHeight="1" x14ac:dyDescent="0.3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8" customHeight="1" x14ac:dyDescent="0.3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8" customHeight="1" x14ac:dyDescent="0.3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8" customHeight="1" x14ac:dyDescent="0.3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8" customHeight="1" x14ac:dyDescent="0.3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8" customHeight="1" x14ac:dyDescent="0.3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8" customHeight="1" x14ac:dyDescent="0.3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8" customHeight="1" x14ac:dyDescent="0.3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8" customHeight="1" x14ac:dyDescent="0.3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8" customHeight="1" x14ac:dyDescent="0.3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8" customHeight="1" x14ac:dyDescent="0.3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8" customHeight="1" x14ac:dyDescent="0.3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8" customHeight="1" x14ac:dyDescent="0.3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8" customHeight="1" x14ac:dyDescent="0.3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8" customHeight="1" x14ac:dyDescent="0.3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8" customHeight="1" x14ac:dyDescent="0.3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8" customHeight="1" x14ac:dyDescent="0.3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8" customHeight="1" x14ac:dyDescent="0.3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8" customHeight="1" x14ac:dyDescent="0.3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8" customHeight="1" x14ac:dyDescent="0.3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8" customHeight="1" x14ac:dyDescent="0.3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8" customHeight="1" x14ac:dyDescent="0.3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8" customHeight="1" x14ac:dyDescent="0.3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8" customHeight="1" x14ac:dyDescent="0.3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8" customHeight="1" x14ac:dyDescent="0.3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8" customHeight="1" x14ac:dyDescent="0.3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8" customHeight="1" x14ac:dyDescent="0.3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8" customHeight="1" x14ac:dyDescent="0.3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8" customHeight="1" x14ac:dyDescent="0.3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8" customHeight="1" x14ac:dyDescent="0.3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8" customHeight="1" x14ac:dyDescent="0.3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8" customHeight="1" x14ac:dyDescent="0.3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8" customHeight="1" x14ac:dyDescent="0.3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8" customHeight="1" x14ac:dyDescent="0.3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8" customHeight="1" x14ac:dyDescent="0.3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5" customHeight="1" x14ac:dyDescent="0.3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8" customHeight="1" x14ac:dyDescent="0.3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8" customHeight="1" x14ac:dyDescent="0.3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8" customHeight="1" x14ac:dyDescent="0.3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8" customHeight="1" x14ac:dyDescent="0.3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8" customHeight="1" x14ac:dyDescent="0.3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8" customHeight="1" x14ac:dyDescent="0.3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8" customHeight="1" x14ac:dyDescent="0.3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8" customHeight="1" x14ac:dyDescent="0.3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8" customHeight="1" x14ac:dyDescent="0.3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8" customHeight="1" x14ac:dyDescent="0.3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8" customHeight="1" x14ac:dyDescent="0.3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8" customHeight="1" x14ac:dyDescent="0.3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8" customHeight="1" x14ac:dyDescent="0.3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8" customHeight="1" x14ac:dyDescent="0.3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8" customHeight="1" x14ac:dyDescent="0.3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8" customHeight="1" x14ac:dyDescent="0.3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8" customHeight="1" x14ac:dyDescent="0.3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8" customHeight="1" x14ac:dyDescent="0.3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8" customHeight="1" x14ac:dyDescent="0.3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8" customHeight="1" x14ac:dyDescent="0.3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8" customHeight="1" x14ac:dyDescent="0.3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8" customHeight="1" x14ac:dyDescent="0.3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8" customHeight="1" x14ac:dyDescent="0.3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8" customHeight="1" x14ac:dyDescent="0.3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8" customHeight="1" x14ac:dyDescent="0.3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8" customHeight="1" x14ac:dyDescent="0.3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8" customHeight="1" x14ac:dyDescent="0.3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8" customHeight="1" x14ac:dyDescent="0.3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8" customHeight="1" x14ac:dyDescent="0.3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8" customHeight="1" x14ac:dyDescent="0.3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8" customHeight="1" x14ac:dyDescent="0.3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8" customHeight="1" x14ac:dyDescent="0.3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8" customHeight="1" x14ac:dyDescent="0.3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8" customHeight="1" x14ac:dyDescent="0.3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8" customHeight="1" x14ac:dyDescent="0.3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8" customHeight="1" x14ac:dyDescent="0.3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8" customHeight="1" x14ac:dyDescent="0.3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8" customHeight="1" x14ac:dyDescent="0.3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8" customHeight="1" x14ac:dyDescent="0.3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8" customHeight="1" x14ac:dyDescent="0.3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8" customHeight="1" x14ac:dyDescent="0.3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8" customHeight="1" x14ac:dyDescent="0.3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8" customHeight="1" x14ac:dyDescent="0.3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8" customHeight="1" x14ac:dyDescent="0.3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8" customHeight="1" x14ac:dyDescent="0.3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8" customHeight="1" x14ac:dyDescent="0.3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8" customHeight="1" x14ac:dyDescent="0.3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8" customHeight="1" x14ac:dyDescent="0.3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8" customHeight="1" x14ac:dyDescent="0.3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1364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8" customHeight="1" x14ac:dyDescent="0.3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8" customHeight="1" x14ac:dyDescent="0.3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8" customHeight="1" x14ac:dyDescent="0.3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8" customHeight="1" x14ac:dyDescent="0.3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8" customHeight="1" x14ac:dyDescent="0.3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8" customHeight="1" x14ac:dyDescent="0.3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8" customHeight="1" x14ac:dyDescent="0.3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8" customHeight="1" x14ac:dyDescent="0.3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8" customHeight="1" x14ac:dyDescent="0.3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8" customHeight="1" x14ac:dyDescent="0.3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8" customHeight="1" x14ac:dyDescent="0.3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8" customHeight="1" x14ac:dyDescent="0.3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8" customHeight="1" x14ac:dyDescent="0.3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8" customHeight="1" x14ac:dyDescent="0.3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8" customHeight="1" x14ac:dyDescent="0.3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8" customHeight="1" x14ac:dyDescent="0.3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8" customHeight="1" x14ac:dyDescent="0.3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8" customHeight="1" x14ac:dyDescent="0.3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8" customHeight="1" x14ac:dyDescent="0.3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8" customHeight="1" x14ac:dyDescent="0.3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8" customHeight="1" x14ac:dyDescent="0.3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8" customHeight="1" x14ac:dyDescent="0.3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8" customHeight="1" x14ac:dyDescent="0.3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8" customHeight="1" x14ac:dyDescent="0.3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8" customHeight="1" x14ac:dyDescent="0.3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8" customHeight="1" x14ac:dyDescent="0.3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8" customHeight="1" x14ac:dyDescent="0.3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8" customHeight="1" x14ac:dyDescent="0.3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8" customHeight="1" x14ac:dyDescent="0.3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8" customHeight="1" x14ac:dyDescent="0.3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8" customHeight="1" x14ac:dyDescent="0.3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8" customHeight="1" x14ac:dyDescent="0.3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8" customHeight="1" x14ac:dyDescent="0.3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8" customHeight="1" x14ac:dyDescent="0.3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8" customHeight="1" x14ac:dyDescent="0.3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8" customHeight="1" x14ac:dyDescent="0.3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8" customHeight="1" x14ac:dyDescent="0.3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8" customHeight="1" x14ac:dyDescent="0.3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8" customHeight="1" x14ac:dyDescent="0.3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8" customHeight="1" x14ac:dyDescent="0.3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8" customHeight="1" x14ac:dyDescent="0.3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8" customHeight="1" x14ac:dyDescent="0.3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8" customHeight="1" x14ac:dyDescent="0.3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8" customHeight="1" x14ac:dyDescent="0.3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8" customHeight="1" x14ac:dyDescent="0.3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8" customHeight="1" x14ac:dyDescent="0.3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8" customHeight="1" x14ac:dyDescent="0.3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8" customHeight="1" x14ac:dyDescent="0.3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8" customHeight="1" x14ac:dyDescent="0.3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8" customHeight="1" x14ac:dyDescent="0.3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8" customHeight="1" x14ac:dyDescent="0.3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8" customHeight="1" x14ac:dyDescent="0.3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8" customHeight="1" x14ac:dyDescent="0.3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8" customHeight="1" x14ac:dyDescent="0.3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8" customHeight="1" x14ac:dyDescent="0.3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8" customHeight="1" x14ac:dyDescent="0.3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8" customHeight="1" x14ac:dyDescent="0.3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8" customHeight="1" x14ac:dyDescent="0.3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8" customHeight="1" x14ac:dyDescent="0.3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8" customHeight="1" x14ac:dyDescent="0.3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8" customHeight="1" x14ac:dyDescent="0.3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8" customHeight="1" x14ac:dyDescent="0.3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8" customHeight="1" x14ac:dyDescent="0.3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8" customHeight="1" x14ac:dyDescent="0.3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8" customHeight="1" x14ac:dyDescent="0.3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8" customHeight="1" x14ac:dyDescent="0.3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8" customHeight="1" x14ac:dyDescent="0.3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8" customHeight="1" x14ac:dyDescent="0.3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8" customHeight="1" x14ac:dyDescent="0.3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8" customHeight="1" x14ac:dyDescent="0.3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8" customHeight="1" x14ac:dyDescent="0.3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8" customHeight="1" x14ac:dyDescent="0.3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8" customHeight="1" x14ac:dyDescent="0.3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8" customHeight="1" x14ac:dyDescent="0.3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8" customHeight="1" x14ac:dyDescent="0.3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8" customHeight="1" x14ac:dyDescent="0.3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8" customHeight="1" x14ac:dyDescent="0.3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8" customHeight="1" x14ac:dyDescent="0.3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8" customHeight="1" x14ac:dyDescent="0.3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8" customHeight="1" x14ac:dyDescent="0.3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8" customHeight="1" x14ac:dyDescent="0.3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8" customHeight="1" x14ac:dyDescent="0.3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8" customHeight="1" x14ac:dyDescent="0.3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8" customHeight="1" x14ac:dyDescent="0.3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8" customHeight="1" x14ac:dyDescent="0.3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8" customHeight="1" x14ac:dyDescent="0.3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8" customHeight="1" x14ac:dyDescent="0.3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8" customHeight="1" x14ac:dyDescent="0.3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8" customHeight="1" x14ac:dyDescent="0.3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8" customHeight="1" x14ac:dyDescent="0.3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8" customHeight="1" x14ac:dyDescent="0.3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8" customHeight="1" x14ac:dyDescent="0.3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8" customHeight="1" x14ac:dyDescent="0.3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8" customHeight="1" x14ac:dyDescent="0.3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8" customHeight="1" x14ac:dyDescent="0.3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8" customHeight="1" x14ac:dyDescent="0.3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8" customHeight="1" x14ac:dyDescent="0.3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8" customHeight="1" x14ac:dyDescent="0.3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8" customHeight="1" x14ac:dyDescent="0.3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8" customHeight="1" x14ac:dyDescent="0.3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8" customHeight="1" x14ac:dyDescent="0.3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8" customHeight="1" x14ac:dyDescent="0.3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8" customHeight="1" x14ac:dyDescent="0.3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8" customHeight="1" x14ac:dyDescent="0.3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8" customHeight="1" x14ac:dyDescent="0.3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8" customHeight="1" x14ac:dyDescent="0.3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8" customHeight="1" x14ac:dyDescent="0.3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8" customHeight="1" x14ac:dyDescent="0.3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8" customHeight="1" x14ac:dyDescent="0.3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8" customHeight="1" x14ac:dyDescent="0.3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8" customHeight="1" x14ac:dyDescent="0.3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8" customHeight="1" x14ac:dyDescent="0.3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8" customHeight="1" x14ac:dyDescent="0.3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8" customHeight="1" x14ac:dyDescent="0.3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8" customHeight="1" x14ac:dyDescent="0.3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8" customHeight="1" x14ac:dyDescent="0.3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8" customHeight="1" x14ac:dyDescent="0.3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8" customHeight="1" x14ac:dyDescent="0.3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8" customHeight="1" x14ac:dyDescent="0.3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8" customHeight="1" x14ac:dyDescent="0.3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8" customHeight="1" x14ac:dyDescent="0.3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8" customHeight="1" x14ac:dyDescent="0.3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8" customHeight="1" x14ac:dyDescent="0.3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8" customHeight="1" x14ac:dyDescent="0.3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8" customHeight="1" x14ac:dyDescent="0.3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8" customHeight="1" x14ac:dyDescent="0.3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8" customHeight="1" x14ac:dyDescent="0.3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8" customHeight="1" x14ac:dyDescent="0.3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8" customHeight="1" x14ac:dyDescent="0.3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8" customHeight="1" x14ac:dyDescent="0.3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8" customHeight="1" x14ac:dyDescent="0.3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8" customHeight="1" x14ac:dyDescent="0.3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8" customHeight="1" x14ac:dyDescent="0.3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8" customHeight="1" x14ac:dyDescent="0.3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8" customHeight="1" x14ac:dyDescent="0.3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8" customHeight="1" x14ac:dyDescent="0.3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8" customHeight="1" x14ac:dyDescent="0.3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8" customHeight="1" x14ac:dyDescent="0.3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8" customHeight="1" x14ac:dyDescent="0.3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8" customHeight="1" x14ac:dyDescent="0.3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8" customHeight="1" x14ac:dyDescent="0.3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8" customHeight="1" x14ac:dyDescent="0.3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8" customHeight="1" x14ac:dyDescent="0.3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8" customHeight="1" x14ac:dyDescent="0.3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4.4" x14ac:dyDescent="0.3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8" customHeight="1" x14ac:dyDescent="0.3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8" customHeight="1" x14ac:dyDescent="0.3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8" customHeight="1" x14ac:dyDescent="0.3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8" customHeight="1" x14ac:dyDescent="0.3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8" customHeight="1" x14ac:dyDescent="0.3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8" customHeight="1" x14ac:dyDescent="0.3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8" customHeight="1" x14ac:dyDescent="0.3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8" customHeight="1" x14ac:dyDescent="0.3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8" customHeight="1" x14ac:dyDescent="0.3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8" customHeight="1" x14ac:dyDescent="0.3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8" customHeight="1" x14ac:dyDescent="0.3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8" customHeight="1" x14ac:dyDescent="0.3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8" customHeight="1" x14ac:dyDescent="0.3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8" customHeight="1" x14ac:dyDescent="0.3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8" customHeight="1" x14ac:dyDescent="0.3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8" customHeight="1" x14ac:dyDescent="0.3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8" customHeight="1" x14ac:dyDescent="0.3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8" customHeight="1" x14ac:dyDescent="0.3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8" customHeight="1" x14ac:dyDescent="0.3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8" customHeight="1" x14ac:dyDescent="0.3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8" customHeight="1" x14ac:dyDescent="0.3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8" customHeight="1" x14ac:dyDescent="0.3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8" customHeight="1" x14ac:dyDescent="0.3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8" customHeight="1" x14ac:dyDescent="0.3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8" customHeight="1" x14ac:dyDescent="0.3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8" customHeight="1" x14ac:dyDescent="0.3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8" customHeight="1" x14ac:dyDescent="0.3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8" customHeight="1" x14ac:dyDescent="0.3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8" customHeight="1" x14ac:dyDescent="0.3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8" customHeight="1" x14ac:dyDescent="0.3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8" customHeight="1" x14ac:dyDescent="0.3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8" customHeight="1" x14ac:dyDescent="0.3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8" customHeight="1" x14ac:dyDescent="0.3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8" customHeight="1" x14ac:dyDescent="0.3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8" customHeight="1" x14ac:dyDescent="0.3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8" customHeight="1" x14ac:dyDescent="0.3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8" customHeight="1" x14ac:dyDescent="0.3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8" customHeight="1" x14ac:dyDescent="0.3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8" customHeight="1" x14ac:dyDescent="0.3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8" customHeight="1" x14ac:dyDescent="0.3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8" customHeight="1" x14ac:dyDescent="0.3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8" customHeight="1" x14ac:dyDescent="0.3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8" customHeight="1" x14ac:dyDescent="0.3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8" customHeight="1" x14ac:dyDescent="0.3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8" customHeight="1" x14ac:dyDescent="0.3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8" customHeight="1" x14ac:dyDescent="0.3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8" customHeight="1" x14ac:dyDescent="0.3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8" customHeight="1" x14ac:dyDescent="0.3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8" customHeight="1" x14ac:dyDescent="0.3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8" customHeight="1" x14ac:dyDescent="0.3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8" customHeight="1" x14ac:dyDescent="0.3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8" customHeight="1" x14ac:dyDescent="0.3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8" customHeight="1" x14ac:dyDescent="0.3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1364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8" customHeight="1" x14ac:dyDescent="0.3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8" customHeight="1" x14ac:dyDescent="0.3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8" customHeight="1" x14ac:dyDescent="0.3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8" customHeight="1" x14ac:dyDescent="0.3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8" customHeight="1" x14ac:dyDescent="0.3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8" customHeight="1" x14ac:dyDescent="0.3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8" customHeight="1" x14ac:dyDescent="0.3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8" customHeight="1" x14ac:dyDescent="0.3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8" customHeight="1" x14ac:dyDescent="0.3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8" customHeight="1" x14ac:dyDescent="0.3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8" customHeight="1" x14ac:dyDescent="0.3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8" customHeight="1" x14ac:dyDescent="0.3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8" customHeight="1" x14ac:dyDescent="0.3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8" customHeight="1" x14ac:dyDescent="0.3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8" customHeight="1" x14ac:dyDescent="0.3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8" customHeight="1" x14ac:dyDescent="0.3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8" customHeight="1" x14ac:dyDescent="0.3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8" customHeight="1" x14ac:dyDescent="0.3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8" customHeight="1" x14ac:dyDescent="0.3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8" customHeight="1" x14ac:dyDescent="0.3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8" customHeight="1" x14ac:dyDescent="0.3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8" customHeight="1" x14ac:dyDescent="0.3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8" customHeight="1" x14ac:dyDescent="0.3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8" customHeight="1" x14ac:dyDescent="0.3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8" customHeight="1" x14ac:dyDescent="0.3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8" customHeight="1" x14ac:dyDescent="0.3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8" customHeight="1" x14ac:dyDescent="0.3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8" customHeight="1" x14ac:dyDescent="0.3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8" customHeight="1" x14ac:dyDescent="0.3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8" customHeight="1" x14ac:dyDescent="0.3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8" customHeight="1" x14ac:dyDescent="0.3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8" customHeight="1" x14ac:dyDescent="0.3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8" customHeight="1" x14ac:dyDescent="0.3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8" customHeight="1" x14ac:dyDescent="0.3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8" customHeight="1" x14ac:dyDescent="0.3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8" customHeight="1" x14ac:dyDescent="0.3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8" customHeight="1" x14ac:dyDescent="0.3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8" customHeight="1" x14ac:dyDescent="0.3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8" customHeight="1" x14ac:dyDescent="0.3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8" customHeight="1" x14ac:dyDescent="0.3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8" customHeight="1" x14ac:dyDescent="0.3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8" customHeight="1" x14ac:dyDescent="0.3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8" customHeight="1" x14ac:dyDescent="0.3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8" customHeight="1" x14ac:dyDescent="0.3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1364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8" customHeight="1" x14ac:dyDescent="0.3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8" customHeight="1" x14ac:dyDescent="0.3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8" customHeight="1" x14ac:dyDescent="0.3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8" customHeight="1" x14ac:dyDescent="0.3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8" customHeight="1" x14ac:dyDescent="0.3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8" customHeight="1" x14ac:dyDescent="0.3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8" customHeight="1" x14ac:dyDescent="0.3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8" customHeight="1" x14ac:dyDescent="0.3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8" customHeight="1" x14ac:dyDescent="0.3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8" customHeight="1" x14ac:dyDescent="0.3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8" customHeight="1" x14ac:dyDescent="0.3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8" customHeight="1" x14ac:dyDescent="0.3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8" customHeight="1" x14ac:dyDescent="0.3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8" customHeight="1" x14ac:dyDescent="0.3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8" customHeight="1" x14ac:dyDescent="0.3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8" customHeight="1" x14ac:dyDescent="0.3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8" customHeight="1" x14ac:dyDescent="0.3">
      <c r="A620" s="36" t="s">
        <v>904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8" customHeight="1" x14ac:dyDescent="0.3">
      <c r="A621" s="36" t="s">
        <v>905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8" customHeight="1" x14ac:dyDescent="0.3">
      <c r="A622" s="36" t="s">
        <v>906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8" customHeight="1" x14ac:dyDescent="0.3">
      <c r="A623" s="36" t="s">
        <v>907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8" customHeight="1" x14ac:dyDescent="0.3">
      <c r="A624" s="36" t="s">
        <v>908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8" customHeight="1" x14ac:dyDescent="0.3">
      <c r="A625" s="36" t="s">
        <v>909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8" customHeight="1" x14ac:dyDescent="0.3">
      <c r="A626" s="36" t="s">
        <v>910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8" customHeight="1" x14ac:dyDescent="0.3">
      <c r="A627" s="36" t="s">
        <v>911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8" customHeight="1" x14ac:dyDescent="0.3">
      <c r="A628" s="36" t="s">
        <v>912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8" customHeight="1" x14ac:dyDescent="0.3">
      <c r="A629" s="36" t="s">
        <v>913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8" customHeight="1" x14ac:dyDescent="0.3">
      <c r="A630" s="36" t="s">
        <v>914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8" customHeight="1" x14ac:dyDescent="0.3">
      <c r="A631" s="36" t="s">
        <v>915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8" customHeight="1" x14ac:dyDescent="0.3">
      <c r="A632" s="36" t="s">
        <v>916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8" customHeight="1" x14ac:dyDescent="0.3">
      <c r="A633" s="36" t="s">
        <v>917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8" customHeight="1" x14ac:dyDescent="0.3">
      <c r="A634" s="36" t="s">
        <v>918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919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8" customHeight="1" x14ac:dyDescent="0.3">
      <c r="A635" s="36" t="s">
        <v>920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8" customHeight="1" x14ac:dyDescent="0.3">
      <c r="A636" s="36" t="s">
        <v>921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8" customHeight="1" x14ac:dyDescent="0.3">
      <c r="A637" s="36" t="s">
        <v>922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8" customHeight="1" x14ac:dyDescent="0.3">
      <c r="A638" s="36" t="s">
        <v>923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8" customHeight="1" x14ac:dyDescent="0.3">
      <c r="A639" s="36" t="s">
        <v>924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8" customHeight="1" x14ac:dyDescent="0.3">
      <c r="A640" s="36" t="s">
        <v>925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8" customHeight="1" x14ac:dyDescent="0.3">
      <c r="A641" s="36" t="s">
        <v>926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8" customHeight="1" x14ac:dyDescent="0.3">
      <c r="A642" s="36" t="s">
        <v>927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8" customHeight="1" x14ac:dyDescent="0.3">
      <c r="A643" s="36" t="s">
        <v>928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8" customHeight="1" x14ac:dyDescent="0.3">
      <c r="A644" s="36" t="s">
        <v>929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930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8" customHeight="1" x14ac:dyDescent="0.3">
      <c r="A645" s="36" t="s">
        <v>931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8" customHeight="1" x14ac:dyDescent="0.3">
      <c r="A646" s="36" t="s">
        <v>932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8" customHeight="1" x14ac:dyDescent="0.3">
      <c r="A647" s="36" t="s">
        <v>933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8" customHeight="1" x14ac:dyDescent="0.3">
      <c r="A648" s="36" t="s">
        <v>934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8" customHeight="1" x14ac:dyDescent="0.3">
      <c r="A649" s="36" t="s">
        <v>935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8" customHeight="1" x14ac:dyDescent="0.3">
      <c r="A650" s="36" t="s">
        <v>936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8" customHeight="1" x14ac:dyDescent="0.3">
      <c r="A651" s="36" t="s">
        <v>937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8" customHeight="1" x14ac:dyDescent="0.3">
      <c r="A652" s="36" t="s">
        <v>938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8" customHeight="1" x14ac:dyDescent="0.3">
      <c r="A653" t="s">
        <v>940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8" customHeight="1" x14ac:dyDescent="0.3">
      <c r="A654" t="s">
        <v>941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8" customHeight="1" x14ac:dyDescent="0.3">
      <c r="A655" t="s">
        <v>942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8" customHeight="1" x14ac:dyDescent="0.3">
      <c r="A656" t="s">
        <v>943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8" customHeight="1" x14ac:dyDescent="0.3">
      <c r="A657" t="s">
        <v>944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8" customHeight="1" x14ac:dyDescent="0.3">
      <c r="A658" t="s">
        <v>945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8" customHeight="1" x14ac:dyDescent="0.3">
      <c r="A659" t="s">
        <v>946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8" customHeight="1" x14ac:dyDescent="0.3">
      <c r="A660" t="s">
        <v>947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8" customHeight="1" x14ac:dyDescent="0.3">
      <c r="A661" t="s">
        <v>948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8" customHeight="1" x14ac:dyDescent="0.3">
      <c r="A662" t="s">
        <v>949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8" customHeight="1" x14ac:dyDescent="0.3">
      <c r="A663" t="s">
        <v>950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8" customHeight="1" x14ac:dyDescent="0.3">
      <c r="A664" t="s">
        <v>951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8" customHeight="1" x14ac:dyDescent="0.3">
      <c r="A665" t="s">
        <v>952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8" customHeight="1" x14ac:dyDescent="0.3">
      <c r="A666" t="s">
        <v>953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8" customHeight="1" x14ac:dyDescent="0.3">
      <c r="A667" t="s">
        <v>954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919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8" customHeight="1" x14ac:dyDescent="0.3">
      <c r="A668" t="s">
        <v>955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8" customHeight="1" x14ac:dyDescent="0.3">
      <c r="A669" t="s">
        <v>956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8" customHeight="1" x14ac:dyDescent="0.3">
      <c r="A670" t="s">
        <v>957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958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8" customHeight="1" x14ac:dyDescent="0.3">
      <c r="A671" t="s">
        <v>959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8" customHeight="1" x14ac:dyDescent="0.3">
      <c r="A672" t="s">
        <v>960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8" customHeight="1" x14ac:dyDescent="0.3">
      <c r="A673" t="s">
        <v>961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8" customHeight="1" x14ac:dyDescent="0.3">
      <c r="A674" t="s">
        <v>962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8" customHeight="1" x14ac:dyDescent="0.3">
      <c r="A675" t="s">
        <v>963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8" customHeight="1" x14ac:dyDescent="0.3">
      <c r="A676" t="s">
        <v>964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8" customHeight="1" x14ac:dyDescent="0.3">
      <c r="A677" t="s">
        <v>965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8" customHeight="1" x14ac:dyDescent="0.3">
      <c r="A678" t="s">
        <v>966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8" customHeight="1" x14ac:dyDescent="0.3">
      <c r="A679" t="s">
        <v>967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8" customHeight="1" x14ac:dyDescent="0.3">
      <c r="A680" t="s">
        <v>968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8" customHeight="1" x14ac:dyDescent="0.3">
      <c r="A681" t="s">
        <v>969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930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8" customHeight="1" x14ac:dyDescent="0.3">
      <c r="A682" t="s">
        <v>970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8" customHeight="1" x14ac:dyDescent="0.3">
      <c r="A683" t="s">
        <v>971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8" customHeight="1" x14ac:dyDescent="0.3">
      <c r="A684" t="s">
        <v>972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8" customHeight="1" x14ac:dyDescent="0.3">
      <c r="A685" t="s">
        <v>973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8" customHeight="1" x14ac:dyDescent="0.3">
      <c r="A686" t="s">
        <v>974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8" customHeight="1" x14ac:dyDescent="0.3">
      <c r="A687" t="s">
        <v>975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8" customHeight="1" x14ac:dyDescent="0.3">
      <c r="A688" t="s">
        <v>976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8" customHeight="1" x14ac:dyDescent="0.3">
      <c r="A689" t="s">
        <v>977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8" customHeight="1" x14ac:dyDescent="0.3">
      <c r="A690" t="s">
        <v>978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8" customHeight="1" x14ac:dyDescent="0.3">
      <c r="A691" t="s">
        <v>979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8" customHeight="1" x14ac:dyDescent="0.3">
      <c r="A692" t="s">
        <v>980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8" customHeight="1" x14ac:dyDescent="0.3">
      <c r="A693" t="s">
        <v>981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8" customHeight="1" x14ac:dyDescent="0.3">
      <c r="A694" t="s">
        <v>982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8" customHeight="1" x14ac:dyDescent="0.3">
      <c r="A695" t="s">
        <v>983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919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8" customHeight="1" x14ac:dyDescent="0.3">
      <c r="A696" t="s">
        <v>984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8" customHeight="1" x14ac:dyDescent="0.3">
      <c r="A697" t="s">
        <v>985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8" customHeight="1" x14ac:dyDescent="0.3">
      <c r="A698" t="s">
        <v>986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8" customHeight="1" x14ac:dyDescent="0.3">
      <c r="A699" t="s">
        <v>987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5" customHeight="1" x14ac:dyDescent="0.3">
      <c r="A700" t="s">
        <v>988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8" customHeight="1" x14ac:dyDescent="0.3">
      <c r="A701" t="s">
        <v>989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930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8" customHeight="1" x14ac:dyDescent="0.3">
      <c r="A702" t="s">
        <v>990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8" customHeight="1" x14ac:dyDescent="0.3">
      <c r="A703" t="s">
        <v>991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8" customHeight="1" x14ac:dyDescent="0.3">
      <c r="A704" t="s">
        <v>992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8" customHeight="1" x14ac:dyDescent="0.3">
      <c r="A705" t="s">
        <v>993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8" customHeight="1" x14ac:dyDescent="0.3">
      <c r="A706" t="s">
        <v>994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8" customHeight="1" x14ac:dyDescent="0.3">
      <c r="A707" t="s">
        <v>995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8" customHeight="1" x14ac:dyDescent="0.3">
      <c r="A708" t="s">
        <v>996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8" customHeight="1" x14ac:dyDescent="0.3">
      <c r="A709" t="s">
        <v>997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8" customHeight="1" x14ac:dyDescent="0.3">
      <c r="A710" t="s">
        <v>998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8" customHeight="1" x14ac:dyDescent="0.3">
      <c r="A711" t="s">
        <v>999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8" customHeight="1" x14ac:dyDescent="0.3">
      <c r="A712" t="s">
        <v>1000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8" customHeight="1" x14ac:dyDescent="0.3">
      <c r="A713" t="s">
        <v>1001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8" customHeight="1" x14ac:dyDescent="0.3">
      <c r="A714" t="s">
        <v>1002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8" customHeight="1" x14ac:dyDescent="0.3">
      <c r="A715" t="s">
        <v>1003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8" customHeight="1" x14ac:dyDescent="0.3">
      <c r="A716" t="s">
        <v>1004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8" customHeight="1" x14ac:dyDescent="0.3">
      <c r="A717" t="s">
        <v>1005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8" customHeight="1" x14ac:dyDescent="0.3">
      <c r="A718" t="s">
        <v>1006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8" customHeight="1" x14ac:dyDescent="0.3">
      <c r="A719" t="s">
        <v>1007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8" customHeight="1" x14ac:dyDescent="0.3">
      <c r="A720" t="s">
        <v>1008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8" customHeight="1" x14ac:dyDescent="0.3">
      <c r="A721" t="s">
        <v>1009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8" customHeight="1" x14ac:dyDescent="0.3">
      <c r="A722" t="s">
        <v>1010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8" customHeight="1" x14ac:dyDescent="0.3">
      <c r="A723" t="s">
        <v>1011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8" customHeight="1" x14ac:dyDescent="0.3">
      <c r="A724" t="s">
        <v>1012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8" customHeight="1" x14ac:dyDescent="0.3">
      <c r="A725" t="s">
        <v>1013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8" customHeight="1" x14ac:dyDescent="0.3">
      <c r="A726" t="s">
        <v>1014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8" customHeight="1" x14ac:dyDescent="0.3">
      <c r="A727" t="s">
        <v>1015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8" customHeight="1" x14ac:dyDescent="0.3">
      <c r="A728" t="s">
        <v>1016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8" customHeight="1" x14ac:dyDescent="0.3">
      <c r="A729" t="s">
        <v>1017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8" customHeight="1" x14ac:dyDescent="0.3">
      <c r="A730" t="s">
        <v>1018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8" customHeight="1" x14ac:dyDescent="0.3">
      <c r="A731" t="s">
        <v>1019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8" customHeight="1" x14ac:dyDescent="0.3">
      <c r="A732" t="s">
        <v>1020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8" customHeight="1" x14ac:dyDescent="0.3">
      <c r="A733" t="s">
        <v>1021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8" customHeight="1" x14ac:dyDescent="0.3">
      <c r="A734" t="s">
        <v>1022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8" customHeight="1" x14ac:dyDescent="0.3">
      <c r="A735" t="s">
        <v>1023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8" customHeight="1" x14ac:dyDescent="0.3">
      <c r="A736" t="s">
        <v>1024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8" customHeight="1" x14ac:dyDescent="0.3">
      <c r="A737" t="s">
        <v>1025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8" customHeight="1" x14ac:dyDescent="0.3">
      <c r="A738" t="s">
        <v>1026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8" customHeight="1" x14ac:dyDescent="0.3">
      <c r="A739" t="s">
        <v>1027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8" customHeight="1" x14ac:dyDescent="0.3">
      <c r="A740" t="s">
        <v>1028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8" customHeight="1" x14ac:dyDescent="0.3">
      <c r="A741" t="s">
        <v>1029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8" customHeight="1" x14ac:dyDescent="0.3">
      <c r="A742" t="s">
        <v>1030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8" customHeight="1" x14ac:dyDescent="0.3">
      <c r="A743" t="s">
        <v>1031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8" customHeight="1" x14ac:dyDescent="0.3">
      <c r="A744" t="s">
        <v>1032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8" customHeight="1" x14ac:dyDescent="0.3">
      <c r="A745" t="s">
        <v>1033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8" customHeight="1" x14ac:dyDescent="0.3">
      <c r="A746" t="s">
        <v>1034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930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8" customHeight="1" x14ac:dyDescent="0.3">
      <c r="A747" t="s">
        <v>1035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8" customHeight="1" x14ac:dyDescent="0.3">
      <c r="A748" t="s">
        <v>1036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8" customHeight="1" x14ac:dyDescent="0.3">
      <c r="A749" t="s">
        <v>1037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8" customHeight="1" x14ac:dyDescent="0.3">
      <c r="A750" t="s">
        <v>1038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8" customHeight="1" x14ac:dyDescent="0.3">
      <c r="A751" t="s">
        <v>1039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8" customHeight="1" x14ac:dyDescent="0.3">
      <c r="A752" t="s">
        <v>1040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8" customHeight="1" x14ac:dyDescent="0.3">
      <c r="A753" t="s">
        <v>1041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8" customHeight="1" x14ac:dyDescent="0.3">
      <c r="A754" t="s">
        <v>1042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8" customHeight="1" x14ac:dyDescent="0.3">
      <c r="A755" t="s">
        <v>1043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8" customHeight="1" x14ac:dyDescent="0.3">
      <c r="A756" t="s">
        <v>1044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8" customHeight="1" x14ac:dyDescent="0.3">
      <c r="A757" t="s">
        <v>1045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8" customHeight="1" x14ac:dyDescent="0.3">
      <c r="A758" t="s">
        <v>1046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8" customHeight="1" x14ac:dyDescent="0.3">
      <c r="A759" t="s">
        <v>1047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8" customHeight="1" x14ac:dyDescent="0.3">
      <c r="A760" t="s">
        <v>1048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8" customHeight="1" x14ac:dyDescent="0.3">
      <c r="A761" t="s">
        <v>1049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8" customHeight="1" x14ac:dyDescent="0.3">
      <c r="A762" t="s">
        <v>1050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8" customHeight="1" x14ac:dyDescent="0.3">
      <c r="A763" t="s">
        <v>1051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8" customHeight="1" x14ac:dyDescent="0.3">
      <c r="A764" t="s">
        <v>1052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8" customHeight="1" x14ac:dyDescent="0.3">
      <c r="A765" t="s">
        <v>1053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8" customHeight="1" x14ac:dyDescent="0.3">
      <c r="A766" t="s">
        <v>1054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8" customHeight="1" x14ac:dyDescent="0.3">
      <c r="A767" t="s">
        <v>1055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8" customHeight="1" x14ac:dyDescent="0.3">
      <c r="A768" t="s">
        <v>1056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8" customHeight="1" x14ac:dyDescent="0.3">
      <c r="A769" t="s">
        <v>1057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8" customHeight="1" x14ac:dyDescent="0.3">
      <c r="A770" t="s">
        <v>1058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8" customHeight="1" x14ac:dyDescent="0.3">
      <c r="A771" t="s">
        <v>1059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8" customHeight="1" x14ac:dyDescent="0.3">
      <c r="A772" t="s">
        <v>1060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8" customHeight="1" x14ac:dyDescent="0.3">
      <c r="A773" t="s">
        <v>1061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8" customHeight="1" x14ac:dyDescent="0.3">
      <c r="A774" t="s">
        <v>1062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8" customHeight="1" x14ac:dyDescent="0.3">
      <c r="A775" t="s">
        <v>1063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8" customHeight="1" x14ac:dyDescent="0.3">
      <c r="A776" t="s">
        <v>1064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8" customHeight="1" x14ac:dyDescent="0.3">
      <c r="A777" t="s">
        <v>1065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8" customHeight="1" x14ac:dyDescent="0.3">
      <c r="A778" t="s">
        <v>1066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8" customHeight="1" x14ac:dyDescent="0.3">
      <c r="A779" t="s">
        <v>1067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8" customHeight="1" x14ac:dyDescent="0.3">
      <c r="A780" t="s">
        <v>1068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8" customHeight="1" x14ac:dyDescent="0.3">
      <c r="A781" t="s">
        <v>1069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8" customHeight="1" x14ac:dyDescent="0.3">
      <c r="A782" s="36" t="s">
        <v>1070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8" customHeight="1" x14ac:dyDescent="0.3">
      <c r="A783" s="36" t="s">
        <v>1071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8" customHeight="1" x14ac:dyDescent="0.3">
      <c r="A784" s="36" t="s">
        <v>1073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8" customHeight="1" x14ac:dyDescent="0.3">
      <c r="A785" s="36" t="s">
        <v>1074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6.95" customHeight="1" x14ac:dyDescent="0.3">
      <c r="A786" s="36" t="s">
        <v>1075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8" customHeight="1" x14ac:dyDescent="0.3">
      <c r="A787" s="36" t="s">
        <v>1076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8" customHeight="1" x14ac:dyDescent="0.3">
      <c r="A788" s="36" t="s">
        <v>1077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8" customHeight="1" x14ac:dyDescent="0.3">
      <c r="A789" s="36" t="s">
        <v>1078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8" customHeight="1" x14ac:dyDescent="0.3">
      <c r="A790" s="36" t="s">
        <v>1079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8" customHeight="1" x14ac:dyDescent="0.3">
      <c r="A791" s="36" t="s">
        <v>1080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8" customHeight="1" x14ac:dyDescent="0.3">
      <c r="A792" s="36" t="s">
        <v>1081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8" customHeight="1" x14ac:dyDescent="0.3">
      <c r="A793" s="36" t="s">
        <v>1082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8" customHeight="1" x14ac:dyDescent="0.3">
      <c r="A794" s="36" t="s">
        <v>1083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8" customHeight="1" x14ac:dyDescent="0.3">
      <c r="A795" s="36" t="s">
        <v>1084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8" customHeight="1" x14ac:dyDescent="0.3">
      <c r="A796" s="36" t="s">
        <v>1085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8" customHeight="1" x14ac:dyDescent="0.3">
      <c r="A797" s="36" t="s">
        <v>1086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8" customHeight="1" x14ac:dyDescent="0.3">
      <c r="A798" s="36" t="s">
        <v>1087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930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8" customHeight="1" x14ac:dyDescent="0.3">
      <c r="A799" s="36" t="s">
        <v>1088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8" customHeight="1" x14ac:dyDescent="0.3">
      <c r="A800" s="36" t="s">
        <v>1089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8" customHeight="1" x14ac:dyDescent="0.3">
      <c r="A801" s="36" t="s">
        <v>1090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8" customHeight="1" x14ac:dyDescent="0.3">
      <c r="A802" s="36" t="s">
        <v>1091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8" customHeight="1" x14ac:dyDescent="0.3">
      <c r="A803" s="36" t="s">
        <v>1092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8" customHeight="1" x14ac:dyDescent="0.3">
      <c r="A804" s="36" t="s">
        <v>1093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8" customHeight="1" x14ac:dyDescent="0.3">
      <c r="A805" s="36" t="s">
        <v>1094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8" customHeight="1" x14ac:dyDescent="0.3">
      <c r="A806" s="36" t="s">
        <v>1095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8" customHeight="1" x14ac:dyDescent="0.3">
      <c r="A807" s="36" t="s">
        <v>1096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8" customHeight="1" x14ac:dyDescent="0.3">
      <c r="A808" s="36" t="s">
        <v>1097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8" customHeight="1" x14ac:dyDescent="0.3">
      <c r="A809" s="36" t="s">
        <v>1098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8" customHeight="1" x14ac:dyDescent="0.3">
      <c r="A810" s="36" t="s">
        <v>1099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8" customHeight="1" x14ac:dyDescent="0.3">
      <c r="A811" s="36" t="s">
        <v>1100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8" customHeight="1" x14ac:dyDescent="0.3">
      <c r="A812" s="36" t="s">
        <v>1101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958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8" customHeight="1" x14ac:dyDescent="0.3">
      <c r="A813" s="36" t="s">
        <v>1102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8" customHeight="1" x14ac:dyDescent="0.3">
      <c r="A814" s="36" t="s">
        <v>1103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8" customHeight="1" x14ac:dyDescent="0.3">
      <c r="A815" s="36" t="s">
        <v>1104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8" customHeight="1" x14ac:dyDescent="0.3">
      <c r="A816" s="36" t="s">
        <v>1105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8" customHeight="1" x14ac:dyDescent="0.3">
      <c r="A817" s="36" t="s">
        <v>1106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8" customHeight="1" x14ac:dyDescent="0.3">
      <c r="A818" s="36" t="s">
        <v>1107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8" customHeight="1" x14ac:dyDescent="0.3">
      <c r="A819" s="36" t="s">
        <v>1108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8" customHeight="1" x14ac:dyDescent="0.3">
      <c r="A820" s="36" t="s">
        <v>1109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8" customHeight="1" x14ac:dyDescent="0.3">
      <c r="A821" s="36" t="s">
        <v>1110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8" customHeight="1" x14ac:dyDescent="0.3">
      <c r="A822" s="36" t="s">
        <v>1111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8" customHeight="1" x14ac:dyDescent="0.3">
      <c r="A823" s="36" t="s">
        <v>1112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8" customHeight="1" x14ac:dyDescent="0.3">
      <c r="A824" s="36" t="s">
        <v>1113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8" customHeight="1" x14ac:dyDescent="0.3">
      <c r="A825" s="36" t="s">
        <v>1114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8" customHeight="1" x14ac:dyDescent="0.3">
      <c r="A826" s="36" t="s">
        <v>1115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8" customHeight="1" x14ac:dyDescent="0.3">
      <c r="A827" s="36" t="s">
        <v>1116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8" customHeight="1" x14ac:dyDescent="0.3">
      <c r="A828" s="36" t="s">
        <v>1117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1364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8" customHeight="1" x14ac:dyDescent="0.3">
      <c r="A829" s="36" t="s">
        <v>1118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8" customHeight="1" x14ac:dyDescent="0.3">
      <c r="A830" s="36" t="s">
        <v>1119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8" customHeight="1" x14ac:dyDescent="0.3">
      <c r="A831" s="36" t="s">
        <v>1120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8" customHeight="1" x14ac:dyDescent="0.3">
      <c r="A832" s="36" t="s">
        <v>1121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958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8" customHeight="1" x14ac:dyDescent="0.3">
      <c r="A833" s="36" t="s">
        <v>1122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8" customHeight="1" x14ac:dyDescent="0.3">
      <c r="A834" s="36" t="s">
        <v>1123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930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8" customHeight="1" x14ac:dyDescent="0.3">
      <c r="A835" s="36" t="s">
        <v>1124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8" customHeight="1" x14ac:dyDescent="0.3">
      <c r="A836" s="36" t="s">
        <v>1125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8" customHeight="1" x14ac:dyDescent="0.3">
      <c r="A837" s="36" t="s">
        <v>1126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8" customHeight="1" x14ac:dyDescent="0.3">
      <c r="A838" s="36" t="s">
        <v>1127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8" customHeight="1" x14ac:dyDescent="0.3">
      <c r="A839" s="36" t="s">
        <v>1128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8" customHeight="1" x14ac:dyDescent="0.3">
      <c r="A840" s="36" t="s">
        <v>1129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8" customHeight="1" x14ac:dyDescent="0.3">
      <c r="A841" s="36" t="s">
        <v>1130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8" customHeight="1" x14ac:dyDescent="0.3">
      <c r="A842" s="36" t="s">
        <v>1131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8" customHeight="1" x14ac:dyDescent="0.3">
      <c r="A843" s="36" t="s">
        <v>1132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8" customHeight="1" x14ac:dyDescent="0.3">
      <c r="A844" s="36" t="s">
        <v>1133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8" customHeight="1" x14ac:dyDescent="0.3">
      <c r="A845" s="36" t="s">
        <v>1134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8" customHeight="1" x14ac:dyDescent="0.3">
      <c r="A846" s="36" t="s">
        <v>1135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8" customHeight="1" x14ac:dyDescent="0.3">
      <c r="A847" s="36" t="s">
        <v>1136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8" customHeight="1" x14ac:dyDescent="0.3">
      <c r="A848" s="36" t="s">
        <v>1137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8" customHeight="1" x14ac:dyDescent="0.3">
      <c r="A849" s="36" t="s">
        <v>1138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8" customHeight="1" x14ac:dyDescent="0.3">
      <c r="A850" s="36" t="s">
        <v>1139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8" customHeight="1" x14ac:dyDescent="0.3">
      <c r="A851" s="36" t="s">
        <v>1140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8" customHeight="1" x14ac:dyDescent="0.3">
      <c r="A852" s="36" t="s">
        <v>1141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8" customHeight="1" x14ac:dyDescent="0.3">
      <c r="A853" s="36" t="s">
        <v>1142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8" customHeight="1" x14ac:dyDescent="0.3">
      <c r="A854" s="36" t="s">
        <v>1143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8" customHeight="1" x14ac:dyDescent="0.3">
      <c r="A855" s="36" t="s">
        <v>1144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8" customHeight="1" x14ac:dyDescent="0.3">
      <c r="A856" s="36" t="s">
        <v>1145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8" customHeight="1" x14ac:dyDescent="0.3">
      <c r="A857" s="36" t="s">
        <v>1146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8" customHeight="1" x14ac:dyDescent="0.3">
      <c r="A858" s="36" t="s">
        <v>1147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8" customHeight="1" x14ac:dyDescent="0.3">
      <c r="A859" s="36" t="s">
        <v>1148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8" customHeight="1" x14ac:dyDescent="0.3">
      <c r="A860" s="36" t="s">
        <v>1149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8" customHeight="1" x14ac:dyDescent="0.3">
      <c r="A861" s="36" t="s">
        <v>1150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8" customHeight="1" x14ac:dyDescent="0.3">
      <c r="A862" s="36" t="s">
        <v>1151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8" customHeight="1" x14ac:dyDescent="0.3">
      <c r="A863" s="36" t="s">
        <v>1152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8" customHeight="1" x14ac:dyDescent="0.3">
      <c r="A864" s="36" t="s">
        <v>1153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8" customHeight="1" x14ac:dyDescent="0.3">
      <c r="A865" s="36" t="s">
        <v>1154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8" customHeight="1" x14ac:dyDescent="0.3">
      <c r="A866" s="36" t="s">
        <v>1155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8" customHeight="1" x14ac:dyDescent="0.3">
      <c r="A867" s="36" t="s">
        <v>1156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8" customHeight="1" x14ac:dyDescent="0.3">
      <c r="A868" s="36" t="s">
        <v>1157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8" customHeight="1" x14ac:dyDescent="0.3">
      <c r="A869" s="36" t="s">
        <v>1158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8" customHeight="1" x14ac:dyDescent="0.3">
      <c r="A870" s="36" t="s">
        <v>1159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8" customHeight="1" x14ac:dyDescent="0.3">
      <c r="A871" s="36" t="s">
        <v>1160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8" customHeight="1" x14ac:dyDescent="0.3">
      <c r="A872" s="36" t="s">
        <v>1161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8" customHeight="1" x14ac:dyDescent="0.3">
      <c r="A873" s="36" t="s">
        <v>1162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8" customHeight="1" x14ac:dyDescent="0.3">
      <c r="A874" s="36" t="s">
        <v>1169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8" customHeight="1" x14ac:dyDescent="0.3">
      <c r="A875" s="36" t="s">
        <v>1170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8" customHeight="1" x14ac:dyDescent="0.3">
      <c r="A876" s="36" t="s">
        <v>1171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8" customHeight="1" x14ac:dyDescent="0.3">
      <c r="A877" s="36" t="s">
        <v>1172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8" customHeight="1" x14ac:dyDescent="0.3">
      <c r="A878" s="36" t="s">
        <v>1173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8" customHeight="1" x14ac:dyDescent="0.3">
      <c r="A879" s="36" t="s">
        <v>1174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8" customHeight="1" x14ac:dyDescent="0.3">
      <c r="A880" s="36" t="s">
        <v>1175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1176</v>
      </c>
      <c r="J880" s="46" t="s">
        <v>1164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8" customHeight="1" x14ac:dyDescent="0.3">
      <c r="A881" s="36" t="s">
        <v>1177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8" customHeight="1" x14ac:dyDescent="0.3">
      <c r="A882" s="36" t="s">
        <v>1178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8" customHeight="1" x14ac:dyDescent="0.3">
      <c r="A883" s="36" t="s">
        <v>1179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8" customHeight="1" x14ac:dyDescent="0.3">
      <c r="A884" s="36" t="s">
        <v>1180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8" customHeight="1" x14ac:dyDescent="0.3">
      <c r="A885" s="36" t="s">
        <v>1181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8" customHeight="1" x14ac:dyDescent="0.3">
      <c r="A886" s="36" t="s">
        <v>1182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8" customHeight="1" x14ac:dyDescent="0.3">
      <c r="A887" s="36" t="s">
        <v>1183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8" customHeight="1" x14ac:dyDescent="0.3">
      <c r="A888" s="36" t="s">
        <v>1184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8" customHeight="1" x14ac:dyDescent="0.3">
      <c r="A889" s="36" t="s">
        <v>1185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8" customHeight="1" x14ac:dyDescent="0.3">
      <c r="A890" s="36" t="s">
        <v>1186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8" customHeight="1" x14ac:dyDescent="0.3">
      <c r="A891" s="36" t="s">
        <v>1187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8" customHeight="1" x14ac:dyDescent="0.3">
      <c r="A892" s="36" t="s">
        <v>1188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930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8" customHeight="1" x14ac:dyDescent="0.3">
      <c r="A893" s="36" t="s">
        <v>1189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8" customHeight="1" x14ac:dyDescent="0.3">
      <c r="A894" s="36" t="s">
        <v>1190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8" customHeight="1" x14ac:dyDescent="0.3">
      <c r="A895" s="36" t="s">
        <v>1191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8" customHeight="1" x14ac:dyDescent="0.3">
      <c r="A896" s="36" t="s">
        <v>1192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8" customHeight="1" x14ac:dyDescent="0.3">
      <c r="A897" s="36" t="s">
        <v>1193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8" customHeight="1" x14ac:dyDescent="0.3">
      <c r="A898" s="36" t="s">
        <v>1194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8" customHeight="1" x14ac:dyDescent="0.3">
      <c r="A899" s="36" t="s">
        <v>1195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8" customHeight="1" x14ac:dyDescent="0.3">
      <c r="A900" s="36" t="s">
        <v>1196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8" customHeight="1" x14ac:dyDescent="0.3">
      <c r="A901" s="36" t="s">
        <v>1197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1198</v>
      </c>
      <c r="J901" s="46" t="s">
        <v>1163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8" customHeight="1" x14ac:dyDescent="0.3">
      <c r="A902" s="36" t="s">
        <v>1199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8" customHeight="1" x14ac:dyDescent="0.3">
      <c r="A903" s="36" t="s">
        <v>1200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8" customHeight="1" x14ac:dyDescent="0.3">
      <c r="A904" s="36" t="s">
        <v>1201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8" customHeight="1" x14ac:dyDescent="0.3">
      <c r="A905" s="36" t="s">
        <v>1202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.05" customHeight="1" x14ac:dyDescent="0.3">
      <c r="A906" s="36" t="s">
        <v>1203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919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8" customHeight="1" x14ac:dyDescent="0.3">
      <c r="A907" s="36" t="s">
        <v>1204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8" customHeight="1" x14ac:dyDescent="0.3">
      <c r="A908" s="36" t="s">
        <v>1205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8" customHeight="1" x14ac:dyDescent="0.3">
      <c r="A909" s="36" t="s">
        <v>1206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8" customHeight="1" x14ac:dyDescent="0.3">
      <c r="A910" s="36" t="s">
        <v>1207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8" customHeight="1" x14ac:dyDescent="0.3">
      <c r="A911" s="36" t="s">
        <v>1208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1176</v>
      </c>
      <c r="J911" s="46" t="s">
        <v>1164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8" customHeight="1" x14ac:dyDescent="0.3">
      <c r="A912" s="36" t="s">
        <v>1209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8" customHeight="1" x14ac:dyDescent="0.3">
      <c r="A913" s="36" t="s">
        <v>1210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8" customHeight="1" x14ac:dyDescent="0.3">
      <c r="A914" s="36" t="s">
        <v>1212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8" customHeight="1" x14ac:dyDescent="0.3">
      <c r="A915" s="36" t="s">
        <v>1213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8" customHeight="1" x14ac:dyDescent="0.3">
      <c r="A916" s="36" t="s">
        <v>1214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8" customHeight="1" x14ac:dyDescent="0.3">
      <c r="A917" s="36" t="s">
        <v>1215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8" customHeight="1" x14ac:dyDescent="0.3">
      <c r="A918" s="36" t="s">
        <v>1216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8" customHeight="1" x14ac:dyDescent="0.3">
      <c r="A919" s="36" t="s">
        <v>1217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8" customHeight="1" x14ac:dyDescent="0.3">
      <c r="A920" s="36" t="s">
        <v>1218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8" customHeight="1" x14ac:dyDescent="0.3">
      <c r="A921" s="36" t="s">
        <v>1219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1364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8" customHeight="1" x14ac:dyDescent="0.3">
      <c r="A922" s="36" t="s">
        <v>1220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8" customHeight="1" x14ac:dyDescent="0.3">
      <c r="A923" s="36" t="s">
        <v>1221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8" customHeight="1" x14ac:dyDescent="0.3">
      <c r="A924" s="36" t="s">
        <v>1222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8" customHeight="1" x14ac:dyDescent="0.3">
      <c r="A925" s="36" t="s">
        <v>1223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3">
      <c r="A926" s="36" t="s">
        <v>1224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930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3">
      <c r="A927" s="36" t="s">
        <v>1225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8" customHeight="1" x14ac:dyDescent="0.3">
      <c r="A928" s="36" t="s">
        <v>1226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8" customHeight="1" x14ac:dyDescent="0.3">
      <c r="A929" s="36" t="s">
        <v>1227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8" customHeight="1" x14ac:dyDescent="0.3">
      <c r="A930" s="36" t="s">
        <v>1228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8" customHeight="1" x14ac:dyDescent="0.3">
      <c r="A931" s="36" t="s">
        <v>1229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8" customHeight="1" x14ac:dyDescent="0.3">
      <c r="A932" s="36" t="s">
        <v>1230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8" customHeight="1" x14ac:dyDescent="0.3">
      <c r="A933" s="36" t="s">
        <v>1231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8" customHeight="1" x14ac:dyDescent="0.3">
      <c r="A934" s="36" t="s">
        <v>1232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8" customHeight="1" x14ac:dyDescent="0.3">
      <c r="A935" s="36" t="s">
        <v>1233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8" customHeight="1" x14ac:dyDescent="0.3">
      <c r="A936" s="36" t="s">
        <v>1234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8" customHeight="1" x14ac:dyDescent="0.3">
      <c r="A937" s="36" t="s">
        <v>1235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8" customHeight="1" x14ac:dyDescent="0.3">
      <c r="A938" s="36" t="s">
        <v>1236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8" customHeight="1" x14ac:dyDescent="0.3">
      <c r="A939" s="36" t="s">
        <v>1237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8" customHeight="1" x14ac:dyDescent="0.3">
      <c r="A940" s="36" t="s">
        <v>1238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8" customHeight="1" x14ac:dyDescent="0.3">
      <c r="A941" s="36" t="s">
        <v>1239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8" customHeight="1" x14ac:dyDescent="0.3">
      <c r="A942" s="36" t="s">
        <v>1240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8" customHeight="1" x14ac:dyDescent="0.3">
      <c r="A943" s="36" t="s">
        <v>1241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1176</v>
      </c>
      <c r="J943" s="46" t="s">
        <v>1164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8" customHeight="1" x14ac:dyDescent="0.3">
      <c r="A944" s="36" t="s">
        <v>1242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8" customHeight="1" x14ac:dyDescent="0.3">
      <c r="A945" s="36" t="s">
        <v>1243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8" customHeight="1" x14ac:dyDescent="0.3">
      <c r="A946" s="36" t="s">
        <v>1244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8" customHeight="1" x14ac:dyDescent="0.3">
      <c r="A947" s="36" t="s">
        <v>1245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8" customHeight="1" x14ac:dyDescent="0.3">
      <c r="A948" s="36" t="s">
        <v>1246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8" customHeight="1" x14ac:dyDescent="0.3">
      <c r="A949" s="36" t="s">
        <v>1247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8" customHeight="1" x14ac:dyDescent="0.3">
      <c r="A950" s="36" t="s">
        <v>1248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8" customHeight="1" x14ac:dyDescent="0.3">
      <c r="A951" s="36" t="s">
        <v>1249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8" customHeight="1" x14ac:dyDescent="0.3">
      <c r="A952" s="36" t="s">
        <v>1250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8" customHeight="1" x14ac:dyDescent="0.3">
      <c r="A953" s="36" t="s">
        <v>1251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8" customHeight="1" x14ac:dyDescent="0.3">
      <c r="A954" s="36" t="s">
        <v>1252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8" customHeight="1" x14ac:dyDescent="0.3">
      <c r="A955" s="36" t="s">
        <v>1253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8" customHeight="1" x14ac:dyDescent="0.3">
      <c r="A956" s="36" t="s">
        <v>1254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8" customHeight="1" x14ac:dyDescent="0.3">
      <c r="A957" s="36" t="s">
        <v>1255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8" customHeight="1" x14ac:dyDescent="0.3">
      <c r="A958" s="36" t="s">
        <v>1256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8" customHeight="1" x14ac:dyDescent="0.3">
      <c r="A959" s="36" t="s">
        <v>1257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8" customHeight="1" x14ac:dyDescent="0.3">
      <c r="A960" s="36" t="s">
        <v>1258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8" customHeight="1" x14ac:dyDescent="0.3">
      <c r="A961" s="36" t="s">
        <v>1259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8" customHeight="1" x14ac:dyDescent="0.3">
      <c r="A962" s="36" t="s">
        <v>1260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8" customHeight="1" x14ac:dyDescent="0.3">
      <c r="A963" s="36" t="s">
        <v>1261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8" customHeight="1" x14ac:dyDescent="0.3">
      <c r="A964" s="36" t="s">
        <v>1262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8" customHeight="1" x14ac:dyDescent="0.3">
      <c r="A965" s="36" t="s">
        <v>1263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958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8" customHeight="1" x14ac:dyDescent="0.3">
      <c r="A966" s="36" t="s">
        <v>1264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8" customHeight="1" x14ac:dyDescent="0.3">
      <c r="A967" s="36" t="s">
        <v>1265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8" customHeight="1" x14ac:dyDescent="0.3">
      <c r="A968" s="36" t="s">
        <v>1266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8" customHeight="1" x14ac:dyDescent="0.3">
      <c r="A969" s="36" t="s">
        <v>1267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8" customHeight="1" x14ac:dyDescent="0.3">
      <c r="A970" s="36" t="s">
        <v>1268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8" customHeight="1" x14ac:dyDescent="0.3">
      <c r="A971" s="36" t="s">
        <v>1269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8" customHeight="1" x14ac:dyDescent="0.3">
      <c r="A972" s="36" t="s">
        <v>1270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8" customHeight="1" x14ac:dyDescent="0.3">
      <c r="A973" s="36" t="s">
        <v>1271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8" customHeight="1" x14ac:dyDescent="0.3">
      <c r="A974" s="36" t="s">
        <v>1272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8" customHeight="1" x14ac:dyDescent="0.3">
      <c r="A975" s="36" t="s">
        <v>1273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8" customHeight="1" x14ac:dyDescent="0.3">
      <c r="A976" s="36" t="s">
        <v>1274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8" customHeight="1" x14ac:dyDescent="0.3">
      <c r="A977" s="36" t="s">
        <v>1275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8" customHeight="1" x14ac:dyDescent="0.3">
      <c r="A978" s="36" t="s">
        <v>1276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8" customHeight="1" x14ac:dyDescent="0.3">
      <c r="A979" s="36" t="s">
        <v>1277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8" customHeight="1" x14ac:dyDescent="0.3">
      <c r="A980" s="36" t="s">
        <v>1278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1198</v>
      </c>
      <c r="J980" s="46" t="s">
        <v>1163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8" customHeight="1" x14ac:dyDescent="0.3">
      <c r="A981" s="36" t="s">
        <v>1279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8" customHeight="1" x14ac:dyDescent="0.3">
      <c r="A982" s="36" t="s">
        <v>1280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8" customHeight="1" x14ac:dyDescent="0.3">
      <c r="A983" s="36" t="s">
        <v>1281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1176</v>
      </c>
      <c r="J983" s="46" t="s">
        <v>1164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8" customHeight="1" x14ac:dyDescent="0.3">
      <c r="A984" s="36" t="s">
        <v>1282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8" customHeight="1" x14ac:dyDescent="0.3">
      <c r="A985" s="36" t="s">
        <v>1283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8" customHeight="1" x14ac:dyDescent="0.3">
      <c r="A986" s="36" t="s">
        <v>1284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8" customHeight="1" x14ac:dyDescent="0.3">
      <c r="A987" s="36" t="s">
        <v>1285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8" customHeight="1" x14ac:dyDescent="0.3">
      <c r="A988" s="36" t="s">
        <v>1286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8" customHeight="1" x14ac:dyDescent="0.3">
      <c r="A989" s="36" t="s">
        <v>1287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8" customHeight="1" x14ac:dyDescent="0.3">
      <c r="A990" s="36" t="s">
        <v>1288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8" customHeight="1" x14ac:dyDescent="0.3">
      <c r="A991" s="36" t="s">
        <v>1289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8" customHeight="1" x14ac:dyDescent="0.3">
      <c r="A992" s="36" t="s">
        <v>1290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8" customHeight="1" x14ac:dyDescent="0.3">
      <c r="A993" s="36" t="s">
        <v>1291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8" customHeight="1" x14ac:dyDescent="0.3">
      <c r="A994" s="36" t="s">
        <v>1306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1176</v>
      </c>
      <c r="J994" s="46" t="s">
        <v>1164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8" customHeight="1" x14ac:dyDescent="0.3">
      <c r="A995" s="36" t="s">
        <v>1307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8" customHeight="1" x14ac:dyDescent="0.3">
      <c r="A996" s="36" t="s">
        <v>1308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8" customHeight="1" x14ac:dyDescent="0.3">
      <c r="A997" s="36" t="s">
        <v>1309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8" customHeight="1" x14ac:dyDescent="0.3">
      <c r="A998" s="36" t="s">
        <v>1310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8" customHeight="1" x14ac:dyDescent="0.3">
      <c r="A999" s="36" t="s">
        <v>1311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8" customHeight="1" x14ac:dyDescent="0.3">
      <c r="A1000" s="36" t="s">
        <v>1312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8" customHeight="1" x14ac:dyDescent="0.3">
      <c r="A1001" s="36" t="s">
        <v>1313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8" customHeight="1" x14ac:dyDescent="0.3">
      <c r="A1002" s="36" t="s">
        <v>1314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1198</v>
      </c>
      <c r="J1002" s="46" t="s">
        <v>1163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8" customHeight="1" x14ac:dyDescent="0.3">
      <c r="A1003" s="36" t="s">
        <v>1315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8" customHeight="1" x14ac:dyDescent="0.3">
      <c r="A1004" s="36" t="s">
        <v>1316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8" customHeight="1" x14ac:dyDescent="0.3">
      <c r="A1005" s="36" t="s">
        <v>1317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8" customHeight="1" x14ac:dyDescent="0.3">
      <c r="A1006" s="36" t="s">
        <v>1318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8" customHeight="1" x14ac:dyDescent="0.3">
      <c r="A1007" s="36" t="s">
        <v>1319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8" customHeight="1" x14ac:dyDescent="0.3">
      <c r="A1008" s="36" t="s">
        <v>1320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8" customHeight="1" x14ac:dyDescent="0.3">
      <c r="A1009" s="36" t="s">
        <v>1321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8" customHeight="1" x14ac:dyDescent="0.3">
      <c r="A1010" s="36" t="s">
        <v>1322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919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8" customHeight="1" x14ac:dyDescent="0.3">
      <c r="A1011" s="36" t="s">
        <v>1323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8" customHeight="1" x14ac:dyDescent="0.3">
      <c r="A1012" s="36" t="s">
        <v>1324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8" customHeight="1" x14ac:dyDescent="0.3">
      <c r="A1013" s="36" t="s">
        <v>1325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8" customHeight="1" x14ac:dyDescent="0.3">
      <c r="A1014" s="36" t="s">
        <v>1326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8" customHeight="1" x14ac:dyDescent="0.3">
      <c r="A1015" s="36" t="s">
        <v>1327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8" customHeight="1" x14ac:dyDescent="0.3">
      <c r="A1016" s="36" t="s">
        <v>1328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8" customHeight="1" x14ac:dyDescent="0.3">
      <c r="A1017" s="36" t="s">
        <v>1329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8" customHeight="1" x14ac:dyDescent="0.3">
      <c r="A1018" s="36" t="s">
        <v>1330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8" customHeight="1" x14ac:dyDescent="0.3">
      <c r="A1019" s="36" t="s">
        <v>1331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8" customHeight="1" x14ac:dyDescent="0.3">
      <c r="A1020" s="36" t="s">
        <v>1332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8" customHeight="1" x14ac:dyDescent="0.3">
      <c r="A1021" s="36" t="s">
        <v>1333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8" customHeight="1" x14ac:dyDescent="0.3">
      <c r="A1022" s="36" t="s">
        <v>1334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1176</v>
      </c>
      <c r="J1022" s="46" t="s">
        <v>1164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8" customHeight="1" x14ac:dyDescent="0.3">
      <c r="A1023" s="36" t="s">
        <v>1335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8" customHeight="1" x14ac:dyDescent="0.3">
      <c r="A1024" s="36" t="s">
        <v>1336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8" customHeight="1" x14ac:dyDescent="0.3">
      <c r="A1025" s="36" t="s">
        <v>1337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8" customHeight="1" x14ac:dyDescent="0.3">
      <c r="A1026" s="36" t="s">
        <v>1338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8" customHeight="1" x14ac:dyDescent="0.3">
      <c r="A1027" s="36" t="s">
        <v>1339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8" customHeight="1" x14ac:dyDescent="0.3">
      <c r="A1028" s="36" t="s">
        <v>1340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8" customHeight="1" x14ac:dyDescent="0.3">
      <c r="A1029" s="36" t="s">
        <v>1341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8" customHeight="1" x14ac:dyDescent="0.3">
      <c r="A1030" s="36" t="s">
        <v>1342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8" customHeight="1" x14ac:dyDescent="0.3">
      <c r="A1031" s="36" t="s">
        <v>1343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8" customHeight="1" x14ac:dyDescent="0.3">
      <c r="A1032" s="36" t="s">
        <v>1344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8" customHeight="1" x14ac:dyDescent="0.3">
      <c r="A1033" s="36" t="s">
        <v>1345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8" customHeight="1" x14ac:dyDescent="0.3">
      <c r="A1034" s="36" t="s">
        <v>1346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8" customHeight="1" x14ac:dyDescent="0.3">
      <c r="A1035" s="36" t="s">
        <v>1347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8" customHeight="1" x14ac:dyDescent="0.3">
      <c r="A1036" s="36" t="s">
        <v>1348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8" customHeight="1" x14ac:dyDescent="0.3">
      <c r="A1037" s="36" t="s">
        <v>1349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3">
      <c r="A1038" s="36" t="s">
        <v>1350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8" customHeight="1" x14ac:dyDescent="0.3">
      <c r="A1039" s="36" t="s">
        <v>1351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8" customHeight="1" x14ac:dyDescent="0.3">
      <c r="A1040" s="36" t="s">
        <v>1352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8" customHeight="1" x14ac:dyDescent="0.3">
      <c r="A1041" s="36" t="s">
        <v>1353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8" customHeight="1" x14ac:dyDescent="0.3">
      <c r="A1042" s="36" t="s">
        <v>1354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8" customHeight="1" x14ac:dyDescent="0.3">
      <c r="A1043" s="36" t="s">
        <v>1355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8" customHeight="1" x14ac:dyDescent="0.3">
      <c r="A1044" s="36" t="s">
        <v>1356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8" customHeight="1" x14ac:dyDescent="0.3">
      <c r="A1045" s="36" t="s">
        <v>1357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8" customHeight="1" x14ac:dyDescent="0.3">
      <c r="A1046" s="36" t="s">
        <v>1358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8" customHeight="1" x14ac:dyDescent="0.3">
      <c r="A1047" s="36" t="s">
        <v>1359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8" customHeight="1" x14ac:dyDescent="0.3">
      <c r="A1048" s="36" t="s">
        <v>1360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8" customHeight="1" x14ac:dyDescent="0.3">
      <c r="A1049" s="36" t="s">
        <v>1361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8" customHeight="1" x14ac:dyDescent="0.3">
      <c r="A1050" s="36" t="s">
        <v>1362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8" customHeight="1" x14ac:dyDescent="0.3">
      <c r="A1051" s="36" t="s">
        <v>1363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8" customHeight="1" x14ac:dyDescent="0.3">
      <c r="A1052" s="36" t="s">
        <v>1365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8" customHeight="1" x14ac:dyDescent="0.3">
      <c r="A1053" s="36" t="s">
        <v>1366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8" customHeight="1" x14ac:dyDescent="0.3">
      <c r="A1054" s="36" t="s">
        <v>1367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1364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8" customHeight="1" x14ac:dyDescent="0.3">
      <c r="A1055" s="36" t="s">
        <v>1368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8" customHeight="1" x14ac:dyDescent="0.3">
      <c r="A1056" s="36" t="s">
        <v>1369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8" customHeight="1" x14ac:dyDescent="0.3">
      <c r="A1057" s="36" t="s">
        <v>1370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8" customHeight="1" x14ac:dyDescent="0.3">
      <c r="A1058" s="36" t="s">
        <v>1371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8" customHeight="1" x14ac:dyDescent="0.3">
      <c r="A1059" s="36" t="s">
        <v>1372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8" customHeight="1" x14ac:dyDescent="0.3">
      <c r="A1060" s="36" t="s">
        <v>1373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8" customHeight="1" x14ac:dyDescent="0.3">
      <c r="A1061" s="36" t="s">
        <v>1374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8" customHeight="1" x14ac:dyDescent="0.3">
      <c r="A1062" s="36" t="s">
        <v>1375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1376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8" customHeight="1" x14ac:dyDescent="0.3">
      <c r="A1063" s="36" t="s">
        <v>1377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8" customHeight="1" x14ac:dyDescent="0.3">
      <c r="A1064" s="36" t="s">
        <v>1378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1379</v>
      </c>
      <c r="J1064" s="46" t="s">
        <v>1305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8" customHeight="1" x14ac:dyDescent="0.3">
      <c r="A1065" s="36" t="s">
        <v>1380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8" customHeight="1" x14ac:dyDescent="0.3">
      <c r="A1066" s="36" t="s">
        <v>1381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1198</v>
      </c>
      <c r="J1066" s="46" t="s">
        <v>1163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8" customHeight="1" x14ac:dyDescent="0.3">
      <c r="A1067" s="36" t="s">
        <v>1382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8" customHeight="1" x14ac:dyDescent="0.3">
      <c r="A1068" s="36" t="s">
        <v>1383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8" customHeight="1" x14ac:dyDescent="0.3">
      <c r="A1069" s="36" t="s">
        <v>1384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8" customHeight="1" x14ac:dyDescent="0.3">
      <c r="A1070" s="36" t="s">
        <v>1385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8" customHeight="1" x14ac:dyDescent="0.3">
      <c r="A1071" s="36" t="s">
        <v>1386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8" customHeight="1" x14ac:dyDescent="0.3">
      <c r="A1072" s="36" t="s">
        <v>1387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8" customHeight="1" x14ac:dyDescent="0.3">
      <c r="A1073" s="36" t="s">
        <v>1388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8" customHeight="1" x14ac:dyDescent="0.3">
      <c r="A1074" s="36" t="s">
        <v>1389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8" customHeight="1" x14ac:dyDescent="0.3">
      <c r="A1075" s="36" t="s">
        <v>1390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8" customHeight="1" x14ac:dyDescent="0.3">
      <c r="A1076" s="36" t="s">
        <v>1391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8" customHeight="1" x14ac:dyDescent="0.3">
      <c r="A1077" s="36" t="s">
        <v>1392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8" customHeight="1" x14ac:dyDescent="0.3">
      <c r="A1078" s="36" t="s">
        <v>1393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8" customHeight="1" x14ac:dyDescent="0.3">
      <c r="A1079" s="36" t="s">
        <v>1394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8" customHeight="1" x14ac:dyDescent="0.3">
      <c r="A1080" s="36" t="s">
        <v>1395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8" customHeight="1" x14ac:dyDescent="0.3">
      <c r="A1081" s="36" t="s">
        <v>1396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1397</v>
      </c>
      <c r="J1081" s="46" t="s">
        <v>1294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8" customHeight="1" x14ac:dyDescent="0.3">
      <c r="A1082" s="36" t="s">
        <v>1398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8" customHeight="1" x14ac:dyDescent="0.3">
      <c r="A1083" s="36" t="s">
        <v>1399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8" customHeight="1" x14ac:dyDescent="0.3">
      <c r="A1084" s="36" t="s">
        <v>1400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8" customHeight="1" x14ac:dyDescent="0.3">
      <c r="A1085" s="36" t="s">
        <v>1401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8" customHeight="1" x14ac:dyDescent="0.3">
      <c r="A1086" s="36" t="s">
        <v>1402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8" customHeight="1" x14ac:dyDescent="0.3">
      <c r="A1087" s="36" t="s">
        <v>1403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8" customHeight="1" x14ac:dyDescent="0.3">
      <c r="A1088" s="36" t="s">
        <v>1404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8" customHeight="1" x14ac:dyDescent="0.3">
      <c r="A1089" s="36" t="s">
        <v>1405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8" customHeight="1" x14ac:dyDescent="0.3">
      <c r="A1090" s="36" t="s">
        <v>1406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8" customHeight="1" x14ac:dyDescent="0.3">
      <c r="A1091" s="36" t="s">
        <v>1407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8" customHeight="1" x14ac:dyDescent="0.3">
      <c r="A1092" s="36" t="s">
        <v>1408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8" customHeight="1" x14ac:dyDescent="0.3">
      <c r="A1093" s="36" t="s">
        <v>1409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8" customHeight="1" x14ac:dyDescent="0.3">
      <c r="A1094" s="36" t="s">
        <v>1410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8" customHeight="1" x14ac:dyDescent="0.3">
      <c r="A1095" s="36" t="s">
        <v>1411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8" customHeight="1" x14ac:dyDescent="0.3">
      <c r="A1096" s="36" t="s">
        <v>1412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8" customHeight="1" x14ac:dyDescent="0.3">
      <c r="A1097" s="36" t="s">
        <v>1413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8" customHeight="1" x14ac:dyDescent="0.3">
      <c r="A1098" s="36" t="s">
        <v>1414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8" customHeight="1" x14ac:dyDescent="0.3">
      <c r="A1099" s="36" t="s">
        <v>1415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8" customHeight="1" x14ac:dyDescent="0.3">
      <c r="A1100" s="36" t="s">
        <v>1416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1176</v>
      </c>
      <c r="J1100" s="46" t="s">
        <v>1164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8" customHeight="1" x14ac:dyDescent="0.3">
      <c r="A1101" s="36" t="s">
        <v>1417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8" customHeight="1" x14ac:dyDescent="0.3">
      <c r="A1102" s="36" t="s">
        <v>1418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8" customHeight="1" x14ac:dyDescent="0.3">
      <c r="A1103" s="36" t="s">
        <v>1419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930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8" customHeight="1" x14ac:dyDescent="0.3">
      <c r="A1104" s="36" t="s">
        <v>1420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8" customHeight="1" x14ac:dyDescent="0.3">
      <c r="A1105" s="36" t="s">
        <v>1421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8" customHeight="1" x14ac:dyDescent="0.3">
      <c r="A1106" s="36" t="s">
        <v>1422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8" customHeight="1" x14ac:dyDescent="0.3">
      <c r="A1107" s="36" t="s">
        <v>1423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1379</v>
      </c>
      <c r="J1107" s="46" t="s">
        <v>1305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8" customHeight="1" x14ac:dyDescent="0.3">
      <c r="A1108" s="36" t="s">
        <v>1424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8" customHeight="1" x14ac:dyDescent="0.3">
      <c r="A1109" s="36" t="s">
        <v>1425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8" customHeight="1" x14ac:dyDescent="0.3">
      <c r="A1110" s="36" t="s">
        <v>1426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8" customHeight="1" x14ac:dyDescent="0.3">
      <c r="A1111" s="36" t="s">
        <v>1427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8" customHeight="1" x14ac:dyDescent="0.3">
      <c r="A1112" s="36" t="s">
        <v>1428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1376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8" customHeight="1" x14ac:dyDescent="0.3">
      <c r="A1113" s="36" t="s">
        <v>1429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1430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8" customHeight="1" x14ac:dyDescent="0.3">
      <c r="A1114" s="36" t="s">
        <v>1431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8" customHeight="1" x14ac:dyDescent="0.3">
      <c r="A1115" s="36" t="s">
        <v>1432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8" customHeight="1" x14ac:dyDescent="0.3">
      <c r="A1116" s="36" t="s">
        <v>1433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8" customHeight="1" x14ac:dyDescent="0.3">
      <c r="A1117" s="36" t="s">
        <v>1434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8" customHeight="1" x14ac:dyDescent="0.3">
      <c r="A1118" s="36" t="s">
        <v>1435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8" customHeight="1" x14ac:dyDescent="0.3">
      <c r="A1119" s="36" t="s">
        <v>1436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8" customHeight="1" x14ac:dyDescent="0.3">
      <c r="A1120" s="36" t="s">
        <v>1442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8" customHeight="1" x14ac:dyDescent="0.3">
      <c r="A1121" s="36" t="s">
        <v>1443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8" customHeight="1" x14ac:dyDescent="0.3">
      <c r="A1122" s="36" t="s">
        <v>1444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8" customHeight="1" x14ac:dyDescent="0.3">
      <c r="A1123" s="36" t="s">
        <v>1445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8" customHeight="1" x14ac:dyDescent="0.3">
      <c r="A1124" s="36" t="s">
        <v>1446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8" customHeight="1" x14ac:dyDescent="0.3">
      <c r="A1125" s="36" t="s">
        <v>1447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8" customHeight="1" x14ac:dyDescent="0.3">
      <c r="A1126" s="36" t="s">
        <v>1448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8" customHeight="1" x14ac:dyDescent="0.3">
      <c r="A1127" s="36" t="s">
        <v>1449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8" customHeight="1" x14ac:dyDescent="0.3">
      <c r="A1128" s="36" t="s">
        <v>1450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8" customHeight="1" x14ac:dyDescent="0.3">
      <c r="A1129" s="36" t="s">
        <v>1451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1198</v>
      </c>
      <c r="J1129" s="46" t="s">
        <v>1163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8" customHeight="1" x14ac:dyDescent="0.3">
      <c r="A1130" s="36" t="s">
        <v>1452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8" customHeight="1" x14ac:dyDescent="0.3">
      <c r="A1131" s="36" t="s">
        <v>1453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8" customHeight="1" x14ac:dyDescent="0.3">
      <c r="A1132" s="36" t="s">
        <v>1454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1376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8" customHeight="1" x14ac:dyDescent="0.3">
      <c r="A1133" s="36" t="s">
        <v>1455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8" customHeight="1" x14ac:dyDescent="0.3">
      <c r="A1134" s="36" t="s">
        <v>1456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8" customHeight="1" x14ac:dyDescent="0.3">
      <c r="A1135" s="36" t="s">
        <v>1457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8" customHeight="1" x14ac:dyDescent="0.3">
      <c r="A1136" s="36" t="s">
        <v>1458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8" customHeight="1" x14ac:dyDescent="0.3">
      <c r="A1137" s="36" t="s">
        <v>1459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8" customHeight="1" x14ac:dyDescent="0.3">
      <c r="A1138" s="36" t="s">
        <v>1460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8" customHeight="1" x14ac:dyDescent="0.3">
      <c r="A1139" s="36" t="s">
        <v>1461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8" customHeight="1" x14ac:dyDescent="0.3">
      <c r="A1140" s="36" t="s">
        <v>1462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8" customHeight="1" x14ac:dyDescent="0.3">
      <c r="A1141" s="36" t="s">
        <v>1463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8" customHeight="1" x14ac:dyDescent="0.3">
      <c r="A1142" s="36" t="s">
        <v>1464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8" customHeight="1" x14ac:dyDescent="0.3">
      <c r="A1143" s="36" t="s">
        <v>1465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8" customHeight="1" x14ac:dyDescent="0.3">
      <c r="A1144" s="36" t="s">
        <v>1466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8" customHeight="1" x14ac:dyDescent="0.3">
      <c r="A1145" s="36" t="s">
        <v>1467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8" customHeight="1" x14ac:dyDescent="0.3">
      <c r="A1146" s="36" t="s">
        <v>1468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8" customHeight="1" x14ac:dyDescent="0.3">
      <c r="A1147" s="36" t="s">
        <v>1469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8" customHeight="1" x14ac:dyDescent="0.3">
      <c r="A1148" s="36" t="s">
        <v>1470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8" customHeight="1" x14ac:dyDescent="0.3">
      <c r="A1149" s="36" t="s">
        <v>1471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8" customHeight="1" x14ac:dyDescent="0.3">
      <c r="A1150" s="36" t="s">
        <v>1472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8" customHeight="1" x14ac:dyDescent="0.3">
      <c r="A1151" s="36" t="s">
        <v>1473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8" customHeight="1" x14ac:dyDescent="0.3">
      <c r="A1152" s="36" t="s">
        <v>1474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8" customHeight="1" x14ac:dyDescent="0.3">
      <c r="A1153" s="36" t="s">
        <v>1475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8" customHeight="1" x14ac:dyDescent="0.3">
      <c r="A1154" s="36" t="s">
        <v>1476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8" customHeight="1" x14ac:dyDescent="0.3">
      <c r="A1155" s="36" t="s">
        <v>1477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8" customHeight="1" x14ac:dyDescent="0.3">
      <c r="A1156" s="36" t="s">
        <v>1478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8" customHeight="1" x14ac:dyDescent="0.3">
      <c r="A1157" s="36" t="s">
        <v>1479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8" customHeight="1" x14ac:dyDescent="0.3">
      <c r="A1158" s="36" t="s">
        <v>1480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8" customHeight="1" x14ac:dyDescent="0.3">
      <c r="A1159" s="36" t="s">
        <v>1481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8" customHeight="1" x14ac:dyDescent="0.3">
      <c r="A1160" s="36" t="s">
        <v>1482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8" customHeight="1" x14ac:dyDescent="0.3">
      <c r="A1161" s="36" t="s">
        <v>1483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8" customHeight="1" x14ac:dyDescent="0.3">
      <c r="A1162" s="36" t="s">
        <v>1484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8" customHeight="1" x14ac:dyDescent="0.3">
      <c r="A1163" s="36" t="s">
        <v>1485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8" customHeight="1" x14ac:dyDescent="0.3">
      <c r="A1164" s="36" t="s">
        <v>1486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8" customHeight="1" x14ac:dyDescent="0.3">
      <c r="A1165" s="36" t="s">
        <v>1487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1364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8" customHeight="1" x14ac:dyDescent="0.3">
      <c r="A1166" s="36" t="s">
        <v>1488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8" customHeight="1" x14ac:dyDescent="0.3">
      <c r="A1167" s="36" t="s">
        <v>1489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8" customHeight="1" x14ac:dyDescent="0.3">
      <c r="A1168" s="36" t="s">
        <v>1490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8" customHeight="1" x14ac:dyDescent="0.3">
      <c r="A1169" s="36" t="s">
        <v>1491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8" customHeight="1" x14ac:dyDescent="0.3">
      <c r="A1170" s="36" t="s">
        <v>1492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8" customHeight="1" x14ac:dyDescent="0.3">
      <c r="A1171" s="36" t="s">
        <v>1493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8" customHeight="1" x14ac:dyDescent="0.3">
      <c r="A1172" s="36" t="s">
        <v>1494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8" customHeight="1" x14ac:dyDescent="0.3">
      <c r="A1173" s="36" t="s">
        <v>1495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8" customHeight="1" x14ac:dyDescent="0.3">
      <c r="A1174" s="36" t="s">
        <v>1496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1430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8" customHeight="1" x14ac:dyDescent="0.3">
      <c r="A1175" s="36" t="s">
        <v>1497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1379</v>
      </c>
      <c r="J1175" s="46" t="s">
        <v>1305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8" customHeight="1" x14ac:dyDescent="0.3">
      <c r="A1176" s="36" t="s">
        <v>1498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930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8" customHeight="1" x14ac:dyDescent="0.3">
      <c r="A1177" s="36" t="s">
        <v>1499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8" customHeight="1" x14ac:dyDescent="0.3">
      <c r="A1178" s="36" t="s">
        <v>1500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8" customHeight="1" x14ac:dyDescent="0.3">
      <c r="A1179" s="36" t="s">
        <v>1501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8" customHeight="1" x14ac:dyDescent="0.3">
      <c r="A1180" s="36" t="s">
        <v>1502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8" customHeight="1" x14ac:dyDescent="0.3">
      <c r="A1181" s="36" t="s">
        <v>1503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8" customHeight="1" x14ac:dyDescent="0.3">
      <c r="A1182" s="36" t="s">
        <v>1504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8" customHeight="1" x14ac:dyDescent="0.3">
      <c r="A1183" s="36" t="s">
        <v>1505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8" customHeight="1" x14ac:dyDescent="0.3">
      <c r="A1184" s="36" t="s">
        <v>1506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8" customHeight="1" x14ac:dyDescent="0.3">
      <c r="A1185" s="36" t="s">
        <v>1507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8" customHeight="1" x14ac:dyDescent="0.3">
      <c r="A1186" s="36" t="s">
        <v>1508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8" customHeight="1" x14ac:dyDescent="0.3">
      <c r="A1187" s="36" t="s">
        <v>1509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8" customHeight="1" x14ac:dyDescent="0.3">
      <c r="A1188" s="36" t="s">
        <v>1510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8" customHeight="1" x14ac:dyDescent="0.3">
      <c r="A1189" s="36" t="s">
        <v>1511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8" customHeight="1" x14ac:dyDescent="0.3">
      <c r="A1190" s="36" t="s">
        <v>1512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8" customHeight="1" x14ac:dyDescent="0.3">
      <c r="A1191" s="36" t="s">
        <v>1513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8" customHeight="1" x14ac:dyDescent="0.3">
      <c r="A1192" s="36" t="s">
        <v>1514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8" customHeight="1" x14ac:dyDescent="0.3">
      <c r="A1193" s="36" t="s">
        <v>1515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8" customHeight="1" x14ac:dyDescent="0.3">
      <c r="A1194" s="36" t="s">
        <v>1516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8" customHeight="1" x14ac:dyDescent="0.3">
      <c r="A1195" s="36" t="s">
        <v>1517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8" customHeight="1" x14ac:dyDescent="0.3">
      <c r="A1196" s="36" t="s">
        <v>1518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8" customHeight="1" x14ac:dyDescent="0.3">
      <c r="A1197" s="36" t="s">
        <v>1519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8" customHeight="1" x14ac:dyDescent="0.3">
      <c r="A1198" s="36" t="s">
        <v>1520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8" customHeight="1" x14ac:dyDescent="0.3">
      <c r="A1199" s="36" t="s">
        <v>1521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3">
      <c r="A1200" s="36" t="s">
        <v>1522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8" customHeight="1" x14ac:dyDescent="0.3">
      <c r="A1201" s="36" t="s">
        <v>1523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8" customHeight="1" x14ac:dyDescent="0.3">
      <c r="A1202" s="36" t="s">
        <v>1524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1198</v>
      </c>
      <c r="J1202" s="46" t="s">
        <v>1163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8" customHeight="1" x14ac:dyDescent="0.3">
      <c r="A1203" s="36" t="s">
        <v>1525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8" customHeight="1" x14ac:dyDescent="0.3">
      <c r="A1204" s="36" t="s">
        <v>1526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8" customHeight="1" x14ac:dyDescent="0.3">
      <c r="A1205" s="36" t="s">
        <v>1527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8" customHeight="1" x14ac:dyDescent="0.3">
      <c r="A1206" s="36" t="s">
        <v>1528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8" customHeight="1" x14ac:dyDescent="0.3">
      <c r="A1207" s="36" t="s">
        <v>1529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8" customHeight="1" x14ac:dyDescent="0.3">
      <c r="A1208" s="36" t="s">
        <v>1530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8" customHeight="1" x14ac:dyDescent="0.3">
      <c r="A1209" s="36" t="s">
        <v>1531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8" customHeight="1" x14ac:dyDescent="0.3">
      <c r="A1210" s="36" t="s">
        <v>1532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8" customHeight="1" x14ac:dyDescent="0.3">
      <c r="A1211" s="36" t="s">
        <v>1533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8" customHeight="1" x14ac:dyDescent="0.3">
      <c r="A1212" s="36" t="s">
        <v>1534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1430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8" customHeight="1" x14ac:dyDescent="0.3">
      <c r="A1213" s="36" t="s">
        <v>1535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930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8" customHeight="1" x14ac:dyDescent="0.3">
      <c r="A1214" s="36" t="s">
        <v>1536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8" customHeight="1" x14ac:dyDescent="0.3">
      <c r="A1215" s="36" t="s">
        <v>1537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8" customHeight="1" x14ac:dyDescent="0.3">
      <c r="A1216" s="36" t="s">
        <v>1538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8" customHeight="1" x14ac:dyDescent="0.3">
      <c r="A1217" s="36" t="s">
        <v>1539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8" customHeight="1" x14ac:dyDescent="0.3">
      <c r="A1218" s="36" t="s">
        <v>1540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8" customHeight="1" x14ac:dyDescent="0.3">
      <c r="A1219" s="36" t="s">
        <v>1541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8" customHeight="1" x14ac:dyDescent="0.3">
      <c r="A1220" s="36" t="s">
        <v>1542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1379</v>
      </c>
      <c r="J1220" s="46" t="s">
        <v>1305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8" customHeight="1" x14ac:dyDescent="0.3">
      <c r="A1221" s="36" t="s">
        <v>1543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8" customHeight="1" x14ac:dyDescent="0.3">
      <c r="A1222" s="36" t="s">
        <v>1544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8" customHeight="1" x14ac:dyDescent="0.3">
      <c r="A1223" s="36" t="s">
        <v>1545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8" customHeight="1" x14ac:dyDescent="0.3">
      <c r="A1224" s="36" t="s">
        <v>1546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8" customHeight="1" x14ac:dyDescent="0.3">
      <c r="A1225" s="36" t="s">
        <v>1547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8" customHeight="1" x14ac:dyDescent="0.3">
      <c r="A1226" s="36" t="s">
        <v>1548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8" customHeight="1" x14ac:dyDescent="0.3">
      <c r="A1227" s="36" t="s">
        <v>1549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8" customHeight="1" x14ac:dyDescent="0.3">
      <c r="A1228" s="36" t="s">
        <v>1550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8" customHeight="1" x14ac:dyDescent="0.3">
      <c r="A1229" s="36" t="s">
        <v>1551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8" customHeight="1" x14ac:dyDescent="0.3">
      <c r="A1230" s="36" t="s">
        <v>1552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8" customHeight="1" x14ac:dyDescent="0.3">
      <c r="A1231" s="36" t="s">
        <v>1553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8" customHeight="1" x14ac:dyDescent="0.3">
      <c r="A1232" s="36" t="s">
        <v>1554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8" customHeight="1" x14ac:dyDescent="0.3">
      <c r="A1233" s="36" t="s">
        <v>1555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8" customHeight="1" x14ac:dyDescent="0.3">
      <c r="A1234" s="36" t="s">
        <v>1556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8" customHeight="1" x14ac:dyDescent="0.3">
      <c r="A1235" s="36" t="s">
        <v>1557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1198</v>
      </c>
      <c r="J1235" s="46" t="s">
        <v>1163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8" customHeight="1" x14ac:dyDescent="0.3">
      <c r="A1236" s="36" t="s">
        <v>1558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8" customHeight="1" x14ac:dyDescent="0.3">
      <c r="A1237" s="36" t="s">
        <v>1559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8" customHeight="1" x14ac:dyDescent="0.3">
      <c r="A1238" s="36" t="s">
        <v>1560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8" customHeight="1" x14ac:dyDescent="0.3">
      <c r="A1239" s="36" t="s">
        <v>1561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8" customHeight="1" x14ac:dyDescent="0.3">
      <c r="A1240" s="36" t="s">
        <v>1562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8" customHeight="1" x14ac:dyDescent="0.3">
      <c r="A1241" s="36" t="s">
        <v>1563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8" customHeight="1" x14ac:dyDescent="0.3">
      <c r="A1242" s="36" t="s">
        <v>1564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8" customHeight="1" x14ac:dyDescent="0.3">
      <c r="A1243" s="36" t="s">
        <v>1565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8" customHeight="1" x14ac:dyDescent="0.3">
      <c r="A1244" s="36" t="s">
        <v>1566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8" customHeight="1" x14ac:dyDescent="0.3">
      <c r="A1245" s="36" t="s">
        <v>1567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8" customHeight="1" x14ac:dyDescent="0.3">
      <c r="A1246" s="36" t="s">
        <v>1568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8" customHeight="1" x14ac:dyDescent="0.3">
      <c r="A1247" s="36" t="s">
        <v>1569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930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8" customHeight="1" x14ac:dyDescent="0.3">
      <c r="A1248" s="36" t="s">
        <v>1570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8" customHeight="1" x14ac:dyDescent="0.3">
      <c r="A1249" s="36" t="s">
        <v>1571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8" customHeight="1" x14ac:dyDescent="0.3">
      <c r="A1250" s="36" t="s">
        <v>1572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8" customHeight="1" x14ac:dyDescent="0.3">
      <c r="A1251" s="36" t="s">
        <v>1573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8" customHeight="1" x14ac:dyDescent="0.3">
      <c r="A1252" s="36" t="s">
        <v>1574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8" customHeight="1" x14ac:dyDescent="0.3">
      <c r="A1253" s="36" t="s">
        <v>1575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8" customHeight="1" x14ac:dyDescent="0.3">
      <c r="A1254" s="36" t="s">
        <v>1576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8" customHeight="1" x14ac:dyDescent="0.3">
      <c r="A1255" s="36" t="s">
        <v>1577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8" customHeight="1" x14ac:dyDescent="0.3">
      <c r="A1256" s="36" t="s">
        <v>1578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8" customHeight="1" x14ac:dyDescent="0.3">
      <c r="A1257" s="36" t="s">
        <v>1579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8" customHeight="1" x14ac:dyDescent="0.3">
      <c r="A1258" s="36" t="s">
        <v>1580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8" customHeight="1" x14ac:dyDescent="0.3">
      <c r="A1259" s="36" t="s">
        <v>1581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1198</v>
      </c>
      <c r="J1259" s="46" t="s">
        <v>1163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8" customHeight="1" x14ac:dyDescent="0.3">
      <c r="A1260" s="36" t="s">
        <v>1582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8" customHeight="1" x14ac:dyDescent="0.3">
      <c r="A1261" s="36" t="s">
        <v>1583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8" customHeight="1" x14ac:dyDescent="0.3">
      <c r="A1262" s="36" t="s">
        <v>1584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8" customHeight="1" x14ac:dyDescent="0.3">
      <c r="A1263" s="36" t="s">
        <v>1585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8" customHeight="1" x14ac:dyDescent="0.3">
      <c r="A1264" s="36" t="s">
        <v>1601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1379</v>
      </c>
      <c r="J1264" s="46" t="s">
        <v>1305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8" customHeight="1" x14ac:dyDescent="0.3">
      <c r="A1265" s="36" t="s">
        <v>1602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8" customHeight="1" x14ac:dyDescent="0.3">
      <c r="A1266" s="36" t="s">
        <v>1603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8" customHeight="1" x14ac:dyDescent="0.3">
      <c r="A1267" s="36" t="s">
        <v>1604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8" customHeight="1" x14ac:dyDescent="0.3">
      <c r="A1268" s="36" t="s">
        <v>1605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1430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8" customHeight="1" x14ac:dyDescent="0.3">
      <c r="A1269" s="36" t="s">
        <v>1606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8" customHeight="1" x14ac:dyDescent="0.3">
      <c r="A1270" s="36" t="s">
        <v>1607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8" customHeight="1" x14ac:dyDescent="0.3">
      <c r="A1271" s="36" t="s">
        <v>1608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8" customHeight="1" x14ac:dyDescent="0.3">
      <c r="A1272" s="36" t="s">
        <v>1609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8" customHeight="1" x14ac:dyDescent="0.3">
      <c r="A1273" s="36" t="s">
        <v>1610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8" customHeight="1" x14ac:dyDescent="0.3">
      <c r="A1274" s="36" t="s">
        <v>1611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8" customHeight="1" x14ac:dyDescent="0.3">
      <c r="A1275" s="36" t="s">
        <v>1612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8" customHeight="1" x14ac:dyDescent="0.3">
      <c r="A1276" s="36" t="s">
        <v>1613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8" customHeight="1" x14ac:dyDescent="0.3">
      <c r="A1277" s="36" t="s">
        <v>1614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8" customHeight="1" x14ac:dyDescent="0.3">
      <c r="A1278" s="36" t="s">
        <v>1615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8" customHeight="1" x14ac:dyDescent="0.3">
      <c r="A1279" s="36" t="s">
        <v>1616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8" customHeight="1" x14ac:dyDescent="0.3">
      <c r="A1280" s="36" t="s">
        <v>1617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8" customHeight="1" x14ac:dyDescent="0.3">
      <c r="A1281" s="36" t="s">
        <v>1618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8" customHeight="1" x14ac:dyDescent="0.3">
      <c r="A1282" s="36" t="s">
        <v>1619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8" customHeight="1" x14ac:dyDescent="0.3">
      <c r="A1283" s="36" t="s">
        <v>1620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8" customHeight="1" x14ac:dyDescent="0.3">
      <c r="A1284" s="36" t="s">
        <v>1621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8" customHeight="1" x14ac:dyDescent="0.3">
      <c r="A1285" s="36" t="s">
        <v>1622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8" customHeight="1" x14ac:dyDescent="0.3">
      <c r="A1286" s="36" t="s">
        <v>1623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8" customHeight="1" x14ac:dyDescent="0.3">
      <c r="A1287" s="36" t="s">
        <v>1624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8" customHeight="1" x14ac:dyDescent="0.3">
      <c r="A1288" s="36" t="s">
        <v>1625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8" customHeight="1" x14ac:dyDescent="0.3">
      <c r="A1289" s="36" t="s">
        <v>1626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8" customHeight="1" x14ac:dyDescent="0.3">
      <c r="A1290" s="36" t="s">
        <v>1627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8" customHeight="1" x14ac:dyDescent="0.3">
      <c r="A1291" s="36" t="s">
        <v>1628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1198</v>
      </c>
      <c r="J1291" s="46" t="s">
        <v>1163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8" customHeight="1" x14ac:dyDescent="0.3">
      <c r="A1292" s="36" t="s">
        <v>1629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8" customHeight="1" x14ac:dyDescent="0.3">
      <c r="A1293" s="36" t="s">
        <v>1630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8" customHeight="1" x14ac:dyDescent="0.3">
      <c r="A1294" s="36" t="s">
        <v>1631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8" customHeight="1" x14ac:dyDescent="0.3">
      <c r="A1295" s="36" t="s">
        <v>1632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8" customHeight="1" x14ac:dyDescent="0.3">
      <c r="A1296" s="36" t="s">
        <v>1633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1591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8" customHeight="1" x14ac:dyDescent="0.3">
      <c r="A1297" s="36" t="s">
        <v>1634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1430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1591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8" customHeight="1" x14ac:dyDescent="0.3">
      <c r="A1298" s="36" t="s">
        <v>1635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1591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8" customHeight="1" x14ac:dyDescent="0.3">
      <c r="A1299" s="36" t="s">
        <v>1636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1591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8" customHeight="1" x14ac:dyDescent="0.3">
      <c r="A1300" s="36" t="s">
        <v>1637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1591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8" customHeight="1" x14ac:dyDescent="0.3">
      <c r="A1301" s="36" t="s">
        <v>1638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930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1591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8" customHeight="1" x14ac:dyDescent="0.3">
      <c r="A1302" s="36" t="s">
        <v>1639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1591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8" customHeight="1" x14ac:dyDescent="0.3">
      <c r="A1303" s="36" t="s">
        <v>1640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1591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8" customHeight="1" x14ac:dyDescent="0.3">
      <c r="A1304" s="36" t="s">
        <v>1641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1591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8" customHeight="1" x14ac:dyDescent="0.3">
      <c r="A1305" s="36" t="s">
        <v>1642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1591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8" customHeight="1" x14ac:dyDescent="0.3">
      <c r="A1306" s="36" t="s">
        <v>1643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1589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8" customHeight="1" x14ac:dyDescent="0.3">
      <c r="A1307" s="36" t="s">
        <v>1644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1589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8" customHeight="1" x14ac:dyDescent="0.3">
      <c r="A1308" s="36" t="s">
        <v>1645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1590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8" customHeight="1" x14ac:dyDescent="0.3">
      <c r="A1309" s="36" t="s">
        <v>1646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1590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8" customHeight="1" x14ac:dyDescent="0.3">
      <c r="A1310" s="36" t="s">
        <v>1647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1591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8" customHeight="1" x14ac:dyDescent="0.3">
      <c r="A1311" s="36" t="s">
        <v>1648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1591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8" customHeight="1" x14ac:dyDescent="0.3">
      <c r="A1312" s="36" t="s">
        <v>1649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1590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8" customHeight="1" x14ac:dyDescent="0.3">
      <c r="A1313" s="36" t="s">
        <v>1650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1590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8" customHeight="1" x14ac:dyDescent="0.3">
      <c r="A1314" s="36" t="s">
        <v>1651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1589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8" customHeight="1" x14ac:dyDescent="0.3">
      <c r="A1315" s="36" t="s">
        <v>1652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1589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8" customHeight="1" x14ac:dyDescent="0.3">
      <c r="A1316" s="36" t="s">
        <v>1653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1590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8" customHeight="1" x14ac:dyDescent="0.3">
      <c r="A1317" s="36" t="s">
        <v>1654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1590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8" customHeight="1" x14ac:dyDescent="0.3">
      <c r="A1318" s="36" t="s">
        <v>1655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1591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8" customHeight="1" x14ac:dyDescent="0.3">
      <c r="A1319" s="36" t="s">
        <v>1656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1591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8" customHeight="1" x14ac:dyDescent="0.3">
      <c r="A1320" s="36" t="s">
        <v>1657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1589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8" customHeight="1" x14ac:dyDescent="0.3">
      <c r="A1321" s="36" t="s">
        <v>1658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1589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8" customHeight="1" x14ac:dyDescent="0.3">
      <c r="A1322" s="36" t="s">
        <v>1659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1589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8" customHeight="1" x14ac:dyDescent="0.3">
      <c r="A1323" s="36" t="s">
        <v>1660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1589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8" customHeight="1" x14ac:dyDescent="0.3">
      <c r="A1324" s="36" t="s">
        <v>1661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1589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8" customHeight="1" x14ac:dyDescent="0.3">
      <c r="A1325" s="36" t="s">
        <v>1662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1589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8" customHeight="1" x14ac:dyDescent="0.3">
      <c r="A1326" s="36" t="s">
        <v>1663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1590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8" customHeight="1" x14ac:dyDescent="0.3">
      <c r="A1327" s="36" t="s">
        <v>1664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1364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1590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8" customHeight="1" x14ac:dyDescent="0.3">
      <c r="A1328" s="36" t="s">
        <v>1665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1590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8" customHeight="1" x14ac:dyDescent="0.3">
      <c r="A1329" s="36" t="s">
        <v>1666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1590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8" customHeight="1" x14ac:dyDescent="0.3">
      <c r="A1330" s="36" t="s">
        <v>1667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1589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8" customHeight="1" x14ac:dyDescent="0.3">
      <c r="A1331" s="36" t="s">
        <v>1668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1589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8" customHeight="1" x14ac:dyDescent="0.3">
      <c r="A1332" s="36" t="s">
        <v>1669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1589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8" customHeight="1" x14ac:dyDescent="0.3">
      <c r="A1333" s="36" t="s">
        <v>1670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1589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8" customHeight="1" x14ac:dyDescent="0.3">
      <c r="A1334" s="36" t="s">
        <v>1671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1589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8" customHeight="1" x14ac:dyDescent="0.3">
      <c r="A1335" s="36" t="s">
        <v>1672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1589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8" customHeight="1" x14ac:dyDescent="0.3">
      <c r="A1336" s="36" t="s">
        <v>1673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1590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8" customHeight="1" x14ac:dyDescent="0.3">
      <c r="A1337" s="36" t="s">
        <v>1674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930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1590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8" customHeight="1" x14ac:dyDescent="0.3">
      <c r="A1338" s="36" t="s">
        <v>1675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1589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8" customHeight="1" x14ac:dyDescent="0.3">
      <c r="A1339" s="36" t="s">
        <v>1676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1589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8" customHeight="1" x14ac:dyDescent="0.3">
      <c r="A1340" s="36" t="s">
        <v>1677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1591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8" customHeight="1" x14ac:dyDescent="0.3">
      <c r="A1341" s="36" t="s">
        <v>1678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1591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8" customHeight="1" x14ac:dyDescent="0.3">
      <c r="A1342" s="36" t="s">
        <v>1679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1198</v>
      </c>
      <c r="J1342" s="46" t="s">
        <v>1163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1590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8" customHeight="1" x14ac:dyDescent="0.3">
      <c r="A1343" s="36" t="s">
        <v>1680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1590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8" customHeight="1" x14ac:dyDescent="0.3">
      <c r="A1344" s="36" t="s">
        <v>1681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1590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8" customHeight="1" x14ac:dyDescent="0.3">
      <c r="A1345" s="36" t="s">
        <v>1682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1590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8" customHeight="1" x14ac:dyDescent="0.3">
      <c r="A1346" s="36" t="s">
        <v>1683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1591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8" customHeight="1" x14ac:dyDescent="0.3">
      <c r="A1347" s="36" t="s">
        <v>1684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1591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8" customHeight="1" x14ac:dyDescent="0.3">
      <c r="A1348" s="36" t="s">
        <v>1685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1590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8" customHeight="1" x14ac:dyDescent="0.3">
      <c r="A1349" s="36" t="s">
        <v>1686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1590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8" customHeight="1" x14ac:dyDescent="0.3">
      <c r="A1350" s="36" t="s">
        <v>1687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1430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1591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8" customHeight="1" x14ac:dyDescent="0.3">
      <c r="A1351" s="36" t="s">
        <v>1688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1591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8" customHeight="1" x14ac:dyDescent="0.3">
      <c r="A1352" s="36" t="s">
        <v>1689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1591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8" customHeight="1" x14ac:dyDescent="0.3">
      <c r="A1353" s="36" t="s">
        <v>1690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1591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8" customHeight="1" x14ac:dyDescent="0.3">
      <c r="A1354" s="36" t="s">
        <v>1691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1591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8" customHeight="1" x14ac:dyDescent="0.3">
      <c r="A1355" s="36" t="s">
        <v>1692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1591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8" customHeight="1" x14ac:dyDescent="0.3">
      <c r="A1356" s="36" t="s">
        <v>1693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1591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8" customHeight="1" x14ac:dyDescent="0.3">
      <c r="A1357" s="36" t="s">
        <v>1694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1591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8" customHeight="1" x14ac:dyDescent="0.3">
      <c r="A1358" s="36" t="s">
        <v>1695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1379</v>
      </c>
      <c r="J1358" s="46" t="s">
        <v>1305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1591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8" customHeight="1" x14ac:dyDescent="0.3">
      <c r="A1359" s="36" t="s">
        <v>1696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1591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8" customHeight="1" x14ac:dyDescent="0.3">
      <c r="A1360" s="36" t="s">
        <v>1697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1591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8" customHeight="1" x14ac:dyDescent="0.3">
      <c r="A1361" s="36" t="s">
        <v>1698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1591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8" customHeight="1" x14ac:dyDescent="0.3">
      <c r="A1362" s="36" t="s">
        <v>1699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1591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8" customHeight="1" x14ac:dyDescent="0.3">
      <c r="A1363" s="36" t="s">
        <v>1700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1591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8" customHeight="1" x14ac:dyDescent="0.3">
      <c r="A1364" s="36" t="s">
        <v>1701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1591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8" customHeight="1" x14ac:dyDescent="0.3">
      <c r="A1365" s="36" t="s">
        <v>1702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1591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8" customHeight="1" x14ac:dyDescent="0.3">
      <c r="A1366" s="36" t="s">
        <v>1703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1591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8" customHeight="1" x14ac:dyDescent="0.3">
      <c r="A1367" s="36" t="s">
        <v>1704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1591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8" customHeight="1" x14ac:dyDescent="0.3">
      <c r="A1368" s="36" t="s">
        <v>1705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930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1591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8" customHeight="1" x14ac:dyDescent="0.3">
      <c r="A1369" s="36" t="s">
        <v>1706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1591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8" customHeight="1" x14ac:dyDescent="0.3">
      <c r="A1370" s="36" t="s">
        <v>1707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1591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8" customHeight="1" x14ac:dyDescent="0.3">
      <c r="A1371" s="36" t="s">
        <v>1708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1364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1591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8" customHeight="1" x14ac:dyDescent="0.3">
      <c r="A1372" s="36" t="s">
        <v>1709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1591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8" customHeight="1" x14ac:dyDescent="0.3">
      <c r="A1373" s="36" t="s">
        <v>1710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1591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8" customHeight="1" x14ac:dyDescent="0.3">
      <c r="A1374" s="36" t="s">
        <v>1711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1591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8" customHeight="1" x14ac:dyDescent="0.3">
      <c r="A1375" s="36" t="s">
        <v>1712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1591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8" customHeight="1" x14ac:dyDescent="0.3">
      <c r="A1376" s="36" t="s">
        <v>1713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1591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8" customHeight="1" x14ac:dyDescent="0.3">
      <c r="A1377" s="36" t="s">
        <v>1714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1591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8" customHeight="1" x14ac:dyDescent="0.3">
      <c r="A1378" s="36" t="s">
        <v>1715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1591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8" customHeight="1" x14ac:dyDescent="0.3">
      <c r="A1379" s="36" t="s">
        <v>1716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1591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8" customHeight="1" x14ac:dyDescent="0.3">
      <c r="A1380" s="36" t="s">
        <v>1717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1591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8" customHeight="1" x14ac:dyDescent="0.3">
      <c r="A1381" s="36" t="s">
        <v>1718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1591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8" customHeight="1" x14ac:dyDescent="0.3">
      <c r="A1382" s="36" t="s">
        <v>1719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1591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8" customHeight="1" x14ac:dyDescent="0.3">
      <c r="A1383" s="36" t="s">
        <v>1720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1591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8" customHeight="1" x14ac:dyDescent="0.3">
      <c r="A1384" s="36" t="s">
        <v>1721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1591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8" customHeight="1" x14ac:dyDescent="0.3">
      <c r="A1385" s="36" t="s">
        <v>1722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1591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8" customHeight="1" x14ac:dyDescent="0.3">
      <c r="A1386" s="36" t="s">
        <v>1723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1590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8" customHeight="1" x14ac:dyDescent="0.3">
      <c r="A1387" s="36" t="s">
        <v>1724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1590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8" customHeight="1" x14ac:dyDescent="0.3">
      <c r="A1388" s="36" t="s">
        <v>1725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1591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8" customHeight="1" x14ac:dyDescent="0.3">
      <c r="A1389" s="36" t="s">
        <v>1726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1591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8" customHeight="1" x14ac:dyDescent="0.3">
      <c r="A1390" s="36" t="s">
        <v>1727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1591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8" customHeight="1" x14ac:dyDescent="0.3">
      <c r="A1391" s="36" t="s">
        <v>1728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1364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1591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8" customHeight="1" x14ac:dyDescent="0.3">
      <c r="A1392" s="36" t="s">
        <v>1729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1589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8" customHeight="1" x14ac:dyDescent="0.3">
      <c r="A1393" s="36" t="s">
        <v>1730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1589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8" customHeight="1" x14ac:dyDescent="0.3">
      <c r="A1394" s="36" t="s">
        <v>1731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1591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8" customHeight="1" x14ac:dyDescent="0.3">
      <c r="A1395" s="36" t="s">
        <v>1732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1591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8" customHeight="1" x14ac:dyDescent="0.3">
      <c r="A1396" s="36" t="s">
        <v>1735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1591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8" customHeight="1" x14ac:dyDescent="0.3">
      <c r="A1397" s="36" t="s">
        <v>1736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1591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8" customHeight="1" x14ac:dyDescent="0.3">
      <c r="A1398" s="36" t="s">
        <v>1737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1590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8" customHeight="1" x14ac:dyDescent="0.3">
      <c r="A1399" s="36" t="s">
        <v>1738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1590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8" customHeight="1" x14ac:dyDescent="0.3">
      <c r="A1400" s="36" t="s">
        <v>1739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1591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8" customHeight="1" x14ac:dyDescent="0.3">
      <c r="A1401" s="36" t="s">
        <v>1740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1591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8" customHeight="1" x14ac:dyDescent="0.3">
      <c r="A1402" s="36" t="s">
        <v>1741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1589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8" customHeight="1" x14ac:dyDescent="0.3">
      <c r="A1403" s="36" t="s">
        <v>1742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1589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8" customHeight="1" x14ac:dyDescent="0.3">
      <c r="A1404" s="36" t="s">
        <v>1743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1590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8" customHeight="1" x14ac:dyDescent="0.3">
      <c r="A1405" s="36" t="s">
        <v>1744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930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1590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8" customHeight="1" x14ac:dyDescent="0.3">
      <c r="A1406" s="36" t="s">
        <v>1745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1589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8" customHeight="1" x14ac:dyDescent="0.3">
      <c r="A1407" s="36" t="s">
        <v>1746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1589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8" customHeight="1" x14ac:dyDescent="0.3">
      <c r="A1408" s="36" t="s">
        <v>1747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1198</v>
      </c>
      <c r="J1408" s="46" t="s">
        <v>1163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1589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8" customHeight="1" x14ac:dyDescent="0.3">
      <c r="A1409" s="36" t="s">
        <v>1748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1589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8" customHeight="1" x14ac:dyDescent="0.3">
      <c r="A1410" s="36" t="s">
        <v>1749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1591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8" customHeight="1" x14ac:dyDescent="0.3">
      <c r="A1411" s="36" t="s">
        <v>1750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1751</v>
      </c>
      <c r="J1411" s="46" t="s">
        <v>1592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1591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8" customHeight="1" x14ac:dyDescent="0.3">
      <c r="A1412" s="36" t="s">
        <v>1752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1591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8" customHeight="1" x14ac:dyDescent="0.3">
      <c r="A1413" s="36" t="s">
        <v>1753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1591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8" customHeight="1" x14ac:dyDescent="0.3">
      <c r="A1414" s="36" t="s">
        <v>1754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1590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8" customHeight="1" x14ac:dyDescent="0.3">
      <c r="A1415" s="36" t="s">
        <v>1755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1590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8" customHeight="1" x14ac:dyDescent="0.3">
      <c r="A1416" s="36" t="s">
        <v>1756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1589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8" customHeight="1" x14ac:dyDescent="0.3">
      <c r="A1417" s="36" t="s">
        <v>1757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1589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8" customHeight="1" x14ac:dyDescent="0.3">
      <c r="A1418" s="36" t="s">
        <v>1758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1589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8" customHeight="1" x14ac:dyDescent="0.3">
      <c r="A1419" s="36" t="s">
        <v>1759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1379</v>
      </c>
      <c r="J1419" s="46" t="s">
        <v>1305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1589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8" customHeight="1" x14ac:dyDescent="0.3">
      <c r="A1420" s="36" t="s">
        <v>1760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1364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1591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8" customHeight="1" x14ac:dyDescent="0.3">
      <c r="A1421" s="36" t="s">
        <v>1761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1591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8" customHeight="1" x14ac:dyDescent="0.3">
      <c r="A1422" s="36" t="s">
        <v>1762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1591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8" customHeight="1" x14ac:dyDescent="0.3">
      <c r="A1423" s="36" t="s">
        <v>1763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1591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8" customHeight="1" x14ac:dyDescent="0.3">
      <c r="A1424" s="36" t="s">
        <v>1764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1591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8" customHeight="1" x14ac:dyDescent="0.3">
      <c r="A1425" s="36" t="s">
        <v>1765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1591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8" customHeight="1" x14ac:dyDescent="0.3">
      <c r="A1426" s="36" t="s">
        <v>1782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1176</v>
      </c>
      <c r="J1426" s="46" t="s">
        <v>1164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1591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8" customHeight="1" x14ac:dyDescent="0.3">
      <c r="A1427" s="36" t="s">
        <v>1783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1591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8" customHeight="1" x14ac:dyDescent="0.3">
      <c r="A1428" s="36" t="s">
        <v>1784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919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1591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8" customHeight="1" x14ac:dyDescent="0.3">
      <c r="A1429" s="36" t="s">
        <v>1785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1591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8" customHeight="1" x14ac:dyDescent="0.3">
      <c r="A1430" s="36" t="s">
        <v>1786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1591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8" customHeight="1" x14ac:dyDescent="0.3">
      <c r="A1431" s="36" t="s">
        <v>1787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1591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8" customHeight="1" x14ac:dyDescent="0.3">
      <c r="A1432" s="36" t="s">
        <v>1788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1590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8" customHeight="1" x14ac:dyDescent="0.3">
      <c r="A1433" s="36" t="s">
        <v>1789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1590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8" customHeight="1" x14ac:dyDescent="0.3">
      <c r="A1434" s="36" t="s">
        <v>1790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1590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8" customHeight="1" x14ac:dyDescent="0.3">
      <c r="A1435" s="36" t="s">
        <v>1791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1430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1590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8" customHeight="1" x14ac:dyDescent="0.3">
      <c r="A1436" s="36" t="s">
        <v>1792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930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1590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8" customHeight="1" x14ac:dyDescent="0.3">
      <c r="A1437" s="36" t="s">
        <v>1793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1590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8" customHeight="1" x14ac:dyDescent="0.3">
      <c r="A1438" s="36" t="s">
        <v>1794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1590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8" customHeight="1" x14ac:dyDescent="0.3">
      <c r="A1439" s="36" t="s">
        <v>1795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1590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8" customHeight="1" x14ac:dyDescent="0.3">
      <c r="A1440" s="36" t="s">
        <v>1796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1591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8" customHeight="1" x14ac:dyDescent="0.3">
      <c r="A1441" s="36" t="s">
        <v>1797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1591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8" customHeight="1" x14ac:dyDescent="0.3">
      <c r="A1442" s="36" t="s">
        <v>1798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1590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8" customHeight="1" x14ac:dyDescent="0.3">
      <c r="A1443" s="36" t="s">
        <v>1799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1590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8" customHeight="1" x14ac:dyDescent="0.3">
      <c r="A1444" s="36" t="s">
        <v>1800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1364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1591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8" customHeight="1" x14ac:dyDescent="0.3">
      <c r="A1445" s="36" t="s">
        <v>1801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1591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8" customHeight="1" x14ac:dyDescent="0.3">
      <c r="A1446" s="36" t="s">
        <v>1802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1591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8" customHeight="1" x14ac:dyDescent="0.3">
      <c r="A1447" s="36" t="s">
        <v>1803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1198</v>
      </c>
      <c r="J1447" s="46" t="s">
        <v>1163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1591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8" customHeight="1" x14ac:dyDescent="0.3">
      <c r="A1448" s="36" t="s">
        <v>1804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1591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8" customHeight="1" x14ac:dyDescent="0.3">
      <c r="A1449" s="36" t="s">
        <v>1805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1591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8" customHeight="1" x14ac:dyDescent="0.3">
      <c r="A1450" s="36" t="s">
        <v>1806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1591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8" customHeight="1" x14ac:dyDescent="0.3">
      <c r="A1451" s="36" t="s">
        <v>1807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1591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8" customHeight="1" x14ac:dyDescent="0.3">
      <c r="A1452" s="36" t="s">
        <v>1808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1591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8" customHeight="1" x14ac:dyDescent="0.3">
      <c r="A1453" s="36" t="s">
        <v>1809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1810</v>
      </c>
      <c r="J1453" s="46" t="s">
        <v>1767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1591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8" customHeight="1" x14ac:dyDescent="0.3">
      <c r="A1454" s="36" t="s">
        <v>1811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1591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8" customHeight="1" x14ac:dyDescent="0.3">
      <c r="A1455" s="36" t="s">
        <v>1812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1591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8" customHeight="1" x14ac:dyDescent="0.3">
      <c r="A1456" s="36" t="s">
        <v>1813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1591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8" customHeight="1" x14ac:dyDescent="0.3">
      <c r="A1457" s="36" t="s">
        <v>1814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1591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8" customHeight="1" x14ac:dyDescent="0.3">
      <c r="A1458" s="36" t="s">
        <v>1815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1591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8" customHeight="1" x14ac:dyDescent="0.3">
      <c r="A1459" s="36" t="s">
        <v>1816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1591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8" customHeight="1" x14ac:dyDescent="0.3">
      <c r="A1460" s="36" t="s">
        <v>1817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1591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8" customHeight="1" x14ac:dyDescent="0.3">
      <c r="A1461" s="36" t="s">
        <v>1818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1591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8" customHeight="1" x14ac:dyDescent="0.3">
      <c r="A1462" s="36" t="s">
        <v>1819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1591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8" customHeight="1" x14ac:dyDescent="0.3">
      <c r="A1463" s="36" t="s">
        <v>1820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1591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8" customHeight="1" x14ac:dyDescent="0.3">
      <c r="A1464" s="36" t="s">
        <v>1821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1591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8" customHeight="1" x14ac:dyDescent="0.3">
      <c r="A1465" s="36" t="s">
        <v>1822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1591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8" customHeight="1" x14ac:dyDescent="0.3">
      <c r="A1466" s="36" t="s">
        <v>1823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1591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8" customHeight="1" x14ac:dyDescent="0.3">
      <c r="A1467" s="36" t="s">
        <v>1824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1379</v>
      </c>
      <c r="J1467" s="46" t="s">
        <v>1305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1591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8" customHeight="1" x14ac:dyDescent="0.3">
      <c r="A1468" s="36" t="s">
        <v>1825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1590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8" customHeight="1" x14ac:dyDescent="0.3">
      <c r="A1469" s="36" t="s">
        <v>1826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1364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1590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8" customHeight="1" x14ac:dyDescent="0.3">
      <c r="A1470" s="36" t="s">
        <v>1827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1591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8" customHeight="1" x14ac:dyDescent="0.3">
      <c r="A1471" s="36" t="s">
        <v>1828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1591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8" customHeight="1" x14ac:dyDescent="0.3">
      <c r="A1472" s="36" t="s">
        <v>1829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1590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8" customHeight="1" x14ac:dyDescent="0.3">
      <c r="A1473" s="36" t="s">
        <v>1830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1590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8" customHeight="1" x14ac:dyDescent="0.3">
      <c r="A1474" s="36" t="s">
        <v>1831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1590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5" customHeight="1" x14ac:dyDescent="0.3">
      <c r="A1475" s="36" t="s">
        <v>1832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930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1590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8" customHeight="1" x14ac:dyDescent="0.3">
      <c r="A1476" s="36" t="s">
        <v>1833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1810</v>
      </c>
      <c r="J1476" s="46" t="s">
        <v>1767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1590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8" customHeight="1" x14ac:dyDescent="0.3">
      <c r="A1477" s="36" t="s">
        <v>1834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1590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8" customHeight="1" x14ac:dyDescent="0.3">
      <c r="A1478" s="36" t="s">
        <v>1835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1591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8" customHeight="1" x14ac:dyDescent="0.3">
      <c r="A1479" s="36" t="s">
        <v>1836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1591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8" customHeight="1" x14ac:dyDescent="0.3">
      <c r="A1480" s="36" t="s">
        <v>1837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1590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8" customHeight="1" x14ac:dyDescent="0.3">
      <c r="A1481" s="36" t="s">
        <v>1838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1590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8" customHeight="1" x14ac:dyDescent="0.3">
      <c r="A1482" s="36" t="s">
        <v>1839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1591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8" customHeight="1" x14ac:dyDescent="0.3">
      <c r="A1483" s="36" t="s">
        <v>1840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1591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8" customHeight="1" x14ac:dyDescent="0.3">
      <c r="A1484" s="36" t="s">
        <v>1841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1591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8" customHeight="1" x14ac:dyDescent="0.3">
      <c r="A1485" s="36" t="s">
        <v>1842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1591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8" customHeight="1" x14ac:dyDescent="0.3">
      <c r="A1486" s="36" t="s">
        <v>1843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1430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1590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8" customHeight="1" x14ac:dyDescent="0.3">
      <c r="A1487" s="36" t="s">
        <v>1844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1590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8" customHeight="1" x14ac:dyDescent="0.3">
      <c r="A1488" s="36" t="s">
        <v>1845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1591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8" customHeight="1" x14ac:dyDescent="0.3">
      <c r="A1489" s="36" t="s">
        <v>1846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1591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8" customHeight="1" x14ac:dyDescent="0.3">
      <c r="A1490" s="36" t="s">
        <v>1847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1591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8" customHeight="1" x14ac:dyDescent="0.3">
      <c r="A1491" s="36" t="s">
        <v>1848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1591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8" customHeight="1" x14ac:dyDescent="0.3">
      <c r="A1492" s="36" t="s">
        <v>1849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1591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8" customHeight="1" x14ac:dyDescent="0.3">
      <c r="A1493" s="36" t="s">
        <v>1850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1591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8" customHeight="1" x14ac:dyDescent="0.3">
      <c r="A1494" s="36" t="s">
        <v>1851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1591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8" customHeight="1" x14ac:dyDescent="0.3">
      <c r="A1495" s="36" t="s">
        <v>1852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1591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8" customHeight="1" x14ac:dyDescent="0.3">
      <c r="A1496" s="36" t="s">
        <v>1853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1591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8" customHeight="1" x14ac:dyDescent="0.3">
      <c r="A1497" s="36" t="s">
        <v>1854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919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1591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8" customHeight="1" x14ac:dyDescent="0.3">
      <c r="A1498" s="36" t="s">
        <v>1855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1591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8" customHeight="1" x14ac:dyDescent="0.3">
      <c r="A1499" s="36" t="s">
        <v>1856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1591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8" customHeight="1" x14ac:dyDescent="0.3">
      <c r="A1500" s="36" t="s">
        <v>1857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1591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8" customHeight="1" x14ac:dyDescent="0.3">
      <c r="A1501" s="36" t="s">
        <v>1858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1591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8" customHeight="1" x14ac:dyDescent="0.3">
      <c r="A1502" s="36" t="s">
        <v>1859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1591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8" customHeight="1" x14ac:dyDescent="0.3">
      <c r="A1503" s="36" t="s">
        <v>1860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1591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8" customHeight="1" x14ac:dyDescent="0.3">
      <c r="A1504" s="36" t="s">
        <v>1861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1591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8" customHeight="1" x14ac:dyDescent="0.3">
      <c r="A1505" s="36" t="s">
        <v>1862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1591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8" customHeight="1" x14ac:dyDescent="0.3">
      <c r="A1506" s="36" t="s">
        <v>1863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1591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8" customHeight="1" x14ac:dyDescent="0.3">
      <c r="A1507" s="36" t="s">
        <v>1864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1591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8" customHeight="1" x14ac:dyDescent="0.3">
      <c r="A1508" s="36" t="s">
        <v>1865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1591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8" customHeight="1" x14ac:dyDescent="0.3">
      <c r="A1509" s="36" t="s">
        <v>1866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1591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8" customHeight="1" x14ac:dyDescent="0.3">
      <c r="A1510" s="36" t="s">
        <v>1867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930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1591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8" customHeight="1" x14ac:dyDescent="0.3">
      <c r="A1511" s="36" t="s">
        <v>1868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1591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8" customHeight="1" x14ac:dyDescent="0.3">
      <c r="A1512" s="36" t="s">
        <v>1869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1591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8" customHeight="1" x14ac:dyDescent="0.3">
      <c r="A1513" s="36" t="s">
        <v>1870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1591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8" customHeight="1" x14ac:dyDescent="0.3">
      <c r="A1514" s="36" t="s">
        <v>1871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1591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8" customHeight="1" x14ac:dyDescent="0.3">
      <c r="A1515" s="36" t="s">
        <v>1872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1591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8" customHeight="1" x14ac:dyDescent="0.3">
      <c r="A1516" s="36" t="s">
        <v>1873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1591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8" customHeight="1" x14ac:dyDescent="0.3">
      <c r="A1517" s="36" t="s">
        <v>1874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1430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1591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8" customHeight="1" x14ac:dyDescent="0.3">
      <c r="A1518" s="36" t="s">
        <v>1875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1591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8" customHeight="1" x14ac:dyDescent="0.3">
      <c r="A1519" s="36" t="s">
        <v>1876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1364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1591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8" customHeight="1" x14ac:dyDescent="0.3">
      <c r="A1520" s="36" t="s">
        <v>1877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1591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8" customHeight="1" x14ac:dyDescent="0.3">
      <c r="A1521" s="36" t="s">
        <v>1878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1591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8" customHeight="1" x14ac:dyDescent="0.3">
      <c r="A1522" s="36" t="s">
        <v>1879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1591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8" customHeight="1" x14ac:dyDescent="0.3">
      <c r="A1523" s="36" t="s">
        <v>1880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1591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8" customHeight="1" x14ac:dyDescent="0.3">
      <c r="A1524" s="36" t="s">
        <v>1881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1591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8" customHeight="1" x14ac:dyDescent="0.3">
      <c r="A1525" s="36" t="s">
        <v>1882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1591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8" customHeight="1" x14ac:dyDescent="0.3">
      <c r="A1526" s="36" t="s">
        <v>1883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1591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8" customHeight="1" x14ac:dyDescent="0.3">
      <c r="A1527" s="36" t="s">
        <v>1884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1591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8" customHeight="1" x14ac:dyDescent="0.3">
      <c r="A1528" s="36" t="s">
        <v>1885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1591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8" customHeight="1" x14ac:dyDescent="0.3">
      <c r="A1529" s="36" t="s">
        <v>1886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1591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8" customHeight="1" x14ac:dyDescent="0.3">
      <c r="A1530" s="36" t="s">
        <v>1887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1591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8" customHeight="1" x14ac:dyDescent="0.3">
      <c r="A1531" s="36" t="s">
        <v>1888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1591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8" customHeight="1" x14ac:dyDescent="0.3">
      <c r="A1532" s="36" t="s">
        <v>1889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1591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8" customHeight="1" x14ac:dyDescent="0.3">
      <c r="A1533" s="36" t="s">
        <v>1890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1591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8" customHeight="1" x14ac:dyDescent="0.3">
      <c r="A1534" s="36" t="s">
        <v>1891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1364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1591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8" customHeight="1" x14ac:dyDescent="0.3">
      <c r="A1535" s="36" t="s">
        <v>1892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1591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8" customHeight="1" x14ac:dyDescent="0.3">
      <c r="A1536" s="36" t="s">
        <v>1893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1591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8" customHeight="1" x14ac:dyDescent="0.3">
      <c r="A1537" s="36" t="s">
        <v>1894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1591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8" customHeight="1" x14ac:dyDescent="0.3">
      <c r="A1538" s="36" t="s">
        <v>1895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1590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8" customHeight="1" x14ac:dyDescent="0.3">
      <c r="A1539" s="36" t="s">
        <v>1896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1590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8" customHeight="1" x14ac:dyDescent="0.3">
      <c r="A1540" s="36" t="s">
        <v>1897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1379</v>
      </c>
      <c r="J1540" s="46" t="s">
        <v>1305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1589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8" customHeight="1" x14ac:dyDescent="0.3">
      <c r="A1541" s="36" t="s">
        <v>1898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919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1589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8" customHeight="1" x14ac:dyDescent="0.3">
      <c r="A1542" s="36" t="s">
        <v>1899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1590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8" customHeight="1" x14ac:dyDescent="0.3">
      <c r="A1543" s="36" t="s">
        <v>1900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1430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1590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8" customHeight="1" x14ac:dyDescent="0.3">
      <c r="A1544" s="36" t="s">
        <v>1901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1590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8" customHeight="1" x14ac:dyDescent="0.3">
      <c r="A1545" s="36" t="s">
        <v>1902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1590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8" customHeight="1" x14ac:dyDescent="0.3">
      <c r="A1546" s="36" t="s">
        <v>1903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1590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8" customHeight="1" x14ac:dyDescent="0.3">
      <c r="A1547" s="36" t="s">
        <v>1904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1590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8" customHeight="1" x14ac:dyDescent="0.3">
      <c r="A1548" s="36" t="s">
        <v>1905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1590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8" customHeight="1" x14ac:dyDescent="0.3">
      <c r="A1549" s="36" t="s">
        <v>1906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1590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45" customHeight="1" x14ac:dyDescent="0.3">
      <c r="A1550" s="36" t="s">
        <v>1907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1591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8" customHeight="1" x14ac:dyDescent="0.3">
      <c r="A1551" s="36" t="s">
        <v>1908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1591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8" customHeight="1" x14ac:dyDescent="0.3">
      <c r="A1552" s="36" t="s">
        <v>1909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1591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8" customHeight="1" x14ac:dyDescent="0.3">
      <c r="A1553" s="36" t="s">
        <v>1910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1591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8" customHeight="1" x14ac:dyDescent="0.3">
      <c r="A1554" s="36" t="s">
        <v>1911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1591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8" customHeight="1" x14ac:dyDescent="0.3">
      <c r="A1555" s="36" t="s">
        <v>1912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1591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8" customHeight="1" x14ac:dyDescent="0.3">
      <c r="A1556" s="36" t="s">
        <v>1913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1590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8" customHeight="1" x14ac:dyDescent="0.3">
      <c r="A1557" s="36" t="s">
        <v>1914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1590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8" customHeight="1" x14ac:dyDescent="0.3">
      <c r="A1558" s="36" t="s">
        <v>1915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930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1590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8" customHeight="1" x14ac:dyDescent="0.3">
      <c r="A1559" s="36" t="s">
        <v>1916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1590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8" customHeight="1" x14ac:dyDescent="0.3">
      <c r="A1560" s="36" t="s">
        <v>1917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1590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8" customHeight="1" x14ac:dyDescent="0.3">
      <c r="A1561" s="36" t="s">
        <v>1918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1590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8" customHeight="1" x14ac:dyDescent="0.3">
      <c r="A1562" s="36" t="s">
        <v>1919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1590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8" customHeight="1" x14ac:dyDescent="0.3">
      <c r="A1563" s="36" t="s">
        <v>1920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1590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8" customHeight="1" x14ac:dyDescent="0.3">
      <c r="A1564" s="36" t="s">
        <v>1921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1591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8" customHeight="1" x14ac:dyDescent="0.3">
      <c r="A1565" s="36" t="s">
        <v>1922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1591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8" customHeight="1" x14ac:dyDescent="0.3">
      <c r="A1566" s="36" t="s">
        <v>1923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1590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8" customHeight="1" x14ac:dyDescent="0.3">
      <c r="A1567" s="36" t="s">
        <v>1924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1590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8" customHeight="1" x14ac:dyDescent="0.3">
      <c r="A1568" s="36" t="s">
        <v>1925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1590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8" customHeight="1" x14ac:dyDescent="0.3">
      <c r="A1569" s="36" t="s">
        <v>1926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1590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8" customHeight="1" x14ac:dyDescent="0.3">
      <c r="A1570" s="36" t="s">
        <v>1953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1589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8" customHeight="1" x14ac:dyDescent="0.3">
      <c r="A1571" s="36" t="s">
        <v>1954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1589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8" customHeight="1" x14ac:dyDescent="0.3">
      <c r="A1572" s="36" t="s">
        <v>1955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1301</v>
      </c>
      <c r="J1572" s="46" t="s">
        <v>1168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1591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8" customHeight="1" x14ac:dyDescent="0.3">
      <c r="A1573" s="36" t="s">
        <v>1956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732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1591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8" customHeight="1" x14ac:dyDescent="0.3">
      <c r="A1574" s="36" t="s">
        <v>1957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1591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8" customHeight="1" x14ac:dyDescent="0.3">
      <c r="A1575" s="36" t="s">
        <v>1958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1591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8" customHeight="1" x14ac:dyDescent="0.3">
      <c r="A1576" s="36" t="s">
        <v>1959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1590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8" customHeight="1" x14ac:dyDescent="0.3">
      <c r="A1577" s="36" t="s">
        <v>1960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1590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8" customHeight="1" x14ac:dyDescent="0.3">
      <c r="A1578" s="36" t="s">
        <v>1961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1590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8" customHeight="1" x14ac:dyDescent="0.3">
      <c r="A1579" s="36" t="s">
        <v>1962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1590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8" customHeight="1" x14ac:dyDescent="0.3">
      <c r="A1580" s="36" t="s">
        <v>1963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1591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8" customHeight="1" x14ac:dyDescent="0.3">
      <c r="A1581" s="36" t="s">
        <v>1964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1591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8" customHeight="1" x14ac:dyDescent="0.3">
      <c r="A1582" s="36" t="s">
        <v>1965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1590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8" customHeight="1" x14ac:dyDescent="0.3">
      <c r="A1583" s="36" t="s">
        <v>1966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1590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8" customHeight="1" x14ac:dyDescent="0.3">
      <c r="A1584" s="36" t="s">
        <v>1967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1591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8" customHeight="1" x14ac:dyDescent="0.3">
      <c r="A1585" s="36" t="s">
        <v>1968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1364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1591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8" customHeight="1" x14ac:dyDescent="0.3">
      <c r="A1586" s="36" t="s">
        <v>1969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838</v>
      </c>
      <c r="J1586" s="46" t="s">
        <v>804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1591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8" customHeight="1" x14ac:dyDescent="0.3">
      <c r="A1587" s="36" t="s">
        <v>1970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1591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8" customHeight="1" x14ac:dyDescent="0.3">
      <c r="A1588" s="36" t="s">
        <v>1971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1591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8" customHeight="1" x14ac:dyDescent="0.3">
      <c r="A1589" s="36" t="s">
        <v>1972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1591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8" customHeight="1" x14ac:dyDescent="0.3">
      <c r="A1590" s="36" t="s">
        <v>1973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1376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1591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8" customHeight="1" x14ac:dyDescent="0.3">
      <c r="A1591" s="36" t="s">
        <v>1974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1975</v>
      </c>
      <c r="J1591" s="46" t="s">
        <v>1293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1591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8" customHeight="1" x14ac:dyDescent="0.3">
      <c r="A1592" s="36" t="s">
        <v>1976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1590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8" customHeight="1" x14ac:dyDescent="0.3">
      <c r="A1593" s="36" t="s">
        <v>1977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1176</v>
      </c>
      <c r="J1593" s="46" t="s">
        <v>1164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1590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8" customHeight="1" x14ac:dyDescent="0.3">
      <c r="A1594" s="36" t="s">
        <v>1978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1591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8" customHeight="1" x14ac:dyDescent="0.3">
      <c r="A1595" s="36" t="s">
        <v>1979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1591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8" customHeight="1" x14ac:dyDescent="0.3">
      <c r="A1596" s="36" t="s">
        <v>1980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1591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8" customHeight="1" x14ac:dyDescent="0.3">
      <c r="A1597" s="36" t="s">
        <v>1981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1591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8" customHeight="1" x14ac:dyDescent="0.3">
      <c r="A1598" s="36" t="s">
        <v>1982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1983</v>
      </c>
      <c r="J1598" s="36" t="s">
        <v>1933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1591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8" customHeight="1" x14ac:dyDescent="0.3">
      <c r="A1599" s="36" t="s">
        <v>1984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1591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8" customHeight="1" x14ac:dyDescent="0.3">
      <c r="A1600" s="36" t="s">
        <v>1985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1591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8" customHeight="1" x14ac:dyDescent="0.3">
      <c r="A1601" s="36" t="s">
        <v>1986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1591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8" customHeight="1" x14ac:dyDescent="0.3">
      <c r="A1602" s="36" t="s">
        <v>1987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1591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8" customHeight="1" x14ac:dyDescent="0.3">
      <c r="A1603" s="36" t="s">
        <v>1988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1591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8" customHeight="1" x14ac:dyDescent="0.3">
      <c r="A1604" s="36" t="s">
        <v>1989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1590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8" customHeight="1" x14ac:dyDescent="0.3">
      <c r="A1605" s="36" t="s">
        <v>1990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1590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8" customHeight="1" x14ac:dyDescent="0.3">
      <c r="A1606" s="36" t="s">
        <v>1991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1430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1591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8" customHeight="1" x14ac:dyDescent="0.3">
      <c r="A1607" s="36" t="s">
        <v>1992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1591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8" customHeight="1" x14ac:dyDescent="0.3">
      <c r="A1608" s="36" t="s">
        <v>1993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1590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8" customHeight="1" x14ac:dyDescent="0.3">
      <c r="A1609" s="36" t="s">
        <v>1994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1590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8" customHeight="1" x14ac:dyDescent="0.3">
      <c r="A1610" s="36" t="s">
        <v>1995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1590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8" customHeight="1" x14ac:dyDescent="0.3">
      <c r="A1611" s="36" t="s">
        <v>1996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930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1590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8" customHeight="1" x14ac:dyDescent="0.3">
      <c r="A1612" s="36" t="s">
        <v>1997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1590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8" customHeight="1" x14ac:dyDescent="0.3">
      <c r="A1613" s="36" t="s">
        <v>1998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1590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8" customHeight="1" x14ac:dyDescent="0.3">
      <c r="A1614" s="36" t="s">
        <v>1999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1590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8" customHeight="1" x14ac:dyDescent="0.3">
      <c r="A1615" s="36" t="s">
        <v>2000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1590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8" customHeight="1" x14ac:dyDescent="0.3">
      <c r="A1616" s="36" t="s">
        <v>2001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1591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8" customHeight="1" x14ac:dyDescent="0.3">
      <c r="A1617" s="36" t="s">
        <v>2002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1591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8" customHeight="1" x14ac:dyDescent="0.3">
      <c r="A1618" s="36" t="s">
        <v>2003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1590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8" customHeight="1" x14ac:dyDescent="0.3">
      <c r="A1619" s="36" t="s">
        <v>2004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1590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8" customHeight="1" x14ac:dyDescent="0.3">
      <c r="A1620" s="36" t="s">
        <v>2005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1301</v>
      </c>
      <c r="J1620" s="46" t="s">
        <v>1168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1589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8" customHeight="1" x14ac:dyDescent="0.3">
      <c r="A1621" s="36" t="s">
        <v>2006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1589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8" customHeight="1" x14ac:dyDescent="0.3">
      <c r="A1622" s="36" t="s">
        <v>2007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1591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8" customHeight="1" x14ac:dyDescent="0.3">
      <c r="A1623" s="36" t="s">
        <v>2008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1591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8" customHeight="1" x14ac:dyDescent="0.3">
      <c r="A1624" s="36" t="s">
        <v>2009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1983</v>
      </c>
      <c r="J1624" s="46" t="s">
        <v>1933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1591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8" customHeight="1" x14ac:dyDescent="0.3">
      <c r="A1625" s="36" t="s">
        <v>2010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1591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8" customHeight="1" x14ac:dyDescent="0.3">
      <c r="A1626" s="36" t="s">
        <v>2011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1590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8" customHeight="1" x14ac:dyDescent="0.3">
      <c r="A1627" s="36" t="s">
        <v>2012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1590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8" customHeight="1" x14ac:dyDescent="0.3">
      <c r="A1628" s="36" t="s">
        <v>2013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1590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8" customHeight="1" x14ac:dyDescent="0.3">
      <c r="A1629" s="36" t="s">
        <v>2014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1590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8" customHeight="1" x14ac:dyDescent="0.3">
      <c r="A1630" s="36" t="s">
        <v>2015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1591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8" customHeight="1" x14ac:dyDescent="0.3">
      <c r="A1631" s="36" t="s">
        <v>2016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1591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8" customHeight="1" x14ac:dyDescent="0.3">
      <c r="A1632" s="36" t="s">
        <v>2017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1591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8" customHeight="1" x14ac:dyDescent="0.3">
      <c r="A1633" s="36" t="s">
        <v>2018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1591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8" customHeight="1" x14ac:dyDescent="0.3">
      <c r="A1634" s="36" t="s">
        <v>2019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1590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8" customHeight="1" x14ac:dyDescent="0.3">
      <c r="A1635" s="36" t="s">
        <v>2020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1376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1590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8" customHeight="1" x14ac:dyDescent="0.3">
      <c r="A1636" s="36" t="s">
        <v>2021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1589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8" customHeight="1" x14ac:dyDescent="0.3">
      <c r="A1637" s="36" t="s">
        <v>2022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1589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8" customHeight="1" x14ac:dyDescent="0.3">
      <c r="A1638" s="36" t="s">
        <v>2023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1590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8" customHeight="1" x14ac:dyDescent="0.3">
      <c r="A1639" s="36" t="s">
        <v>2024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930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1590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8" customHeight="1" x14ac:dyDescent="0.3">
      <c r="A1640" s="36" t="s">
        <v>2025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1591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8" customHeight="1" x14ac:dyDescent="0.3">
      <c r="A1641" s="36" t="s">
        <v>2026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1591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8" customHeight="1" x14ac:dyDescent="0.3">
      <c r="A1642" s="36" t="s">
        <v>2027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1591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8" customHeight="1" x14ac:dyDescent="0.3">
      <c r="A1643" s="36" t="s">
        <v>2028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1591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8" customHeight="1" x14ac:dyDescent="0.3">
      <c r="A1644" s="36" t="s">
        <v>2029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1591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8" customHeight="1" x14ac:dyDescent="0.3">
      <c r="A1645" s="36" t="s">
        <v>2030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1591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8" customHeight="1" x14ac:dyDescent="0.3">
      <c r="A1646" s="36" t="s">
        <v>2031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1430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1591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8" customHeight="1" x14ac:dyDescent="0.3">
      <c r="A1647" s="36" t="s">
        <v>2032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1591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8" customHeight="1" x14ac:dyDescent="0.3">
      <c r="A1648" s="36" t="s">
        <v>2033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1589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8" customHeight="1" x14ac:dyDescent="0.3">
      <c r="A1649" s="36" t="s">
        <v>2034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1589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8" customHeight="1" x14ac:dyDescent="0.3">
      <c r="A1650" s="36" t="s">
        <v>2035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1591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8" customHeight="1" x14ac:dyDescent="0.3">
      <c r="A1651" s="36" t="s">
        <v>2036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1591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8" customHeight="1" x14ac:dyDescent="0.3">
      <c r="A1652" s="36" t="s">
        <v>2037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1590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8" customHeight="1" x14ac:dyDescent="0.3">
      <c r="A1653" s="36" t="s">
        <v>2038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1590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8" customHeight="1" x14ac:dyDescent="0.3">
      <c r="A1654" s="36" t="s">
        <v>2039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1591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8" customHeight="1" x14ac:dyDescent="0.3">
      <c r="A1655" s="36" t="s">
        <v>2040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1591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8" customHeight="1" x14ac:dyDescent="0.3">
      <c r="A1656" s="36" t="s">
        <v>2041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1590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8" customHeight="1" x14ac:dyDescent="0.3">
      <c r="A1657" s="36" t="s">
        <v>2042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1590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8" customHeight="1" x14ac:dyDescent="0.3">
      <c r="A1658" s="36" t="s">
        <v>2043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1590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8" customHeight="1" x14ac:dyDescent="0.3">
      <c r="A1659" s="36" t="s">
        <v>2044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1590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8" customHeight="1" x14ac:dyDescent="0.3">
      <c r="A1660" s="36" t="s">
        <v>2045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1983</v>
      </c>
      <c r="J1660" s="46" t="s">
        <v>1933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1591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8" customHeight="1" x14ac:dyDescent="0.3">
      <c r="A1661" s="36" t="s">
        <v>2046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1591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8" customHeight="1" x14ac:dyDescent="0.3">
      <c r="A1662" s="36" t="s">
        <v>2047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1591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8" customHeight="1" x14ac:dyDescent="0.3">
      <c r="A1663" s="36" t="s">
        <v>2048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1376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1591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8" customHeight="1" x14ac:dyDescent="0.3">
      <c r="A1664" s="36" t="s">
        <v>2049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1591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8" customHeight="1" x14ac:dyDescent="0.3">
      <c r="A1665" s="36" t="s">
        <v>2050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1591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8" customHeight="1" x14ac:dyDescent="0.3">
      <c r="A1666" s="36" t="s">
        <v>2051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1589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8" customHeight="1" x14ac:dyDescent="0.3">
      <c r="A1667" s="36" t="s">
        <v>2052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1589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8" customHeight="1" x14ac:dyDescent="0.3">
      <c r="A1668" s="36" t="s">
        <v>2053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1591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8" customHeight="1" x14ac:dyDescent="0.3">
      <c r="A1669" s="36" t="s">
        <v>2054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1591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8" customHeight="1" x14ac:dyDescent="0.3">
      <c r="A1670" s="36" t="s">
        <v>2055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1591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8" customHeight="1" x14ac:dyDescent="0.3">
      <c r="A1671" s="36" t="s">
        <v>2056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1591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8" customHeight="1" x14ac:dyDescent="0.3">
      <c r="A1672" s="36" t="s">
        <v>2057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1591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8" customHeight="1" x14ac:dyDescent="0.3">
      <c r="A1673" s="36" t="s">
        <v>2058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706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1591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8" customHeight="1" x14ac:dyDescent="0.3">
      <c r="A1674" s="36" t="s">
        <v>2059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1591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8" customHeight="1" x14ac:dyDescent="0.3">
      <c r="A1675" s="36" t="s">
        <v>2060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1591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8" customHeight="1" x14ac:dyDescent="0.3">
      <c r="A1676" s="36" t="s">
        <v>2061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1589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8" customHeight="1" x14ac:dyDescent="0.3">
      <c r="A1677" s="36" t="s">
        <v>2062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1589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8" customHeight="1" x14ac:dyDescent="0.3">
      <c r="A1678" s="36" t="s">
        <v>2063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1591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8" customHeight="1" x14ac:dyDescent="0.3">
      <c r="A1679" s="36" t="s">
        <v>2064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1591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8" customHeight="1" x14ac:dyDescent="0.3">
      <c r="A1680" s="36" t="s">
        <v>2065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1301</v>
      </c>
      <c r="J1680" s="36" t="s">
        <v>1168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1591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8" customHeight="1" x14ac:dyDescent="0.3">
      <c r="A1681" s="36" t="s">
        <v>2066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1591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8" customHeight="1" x14ac:dyDescent="0.3">
      <c r="A1682" s="36" t="s">
        <v>2067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1591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8" customHeight="1" x14ac:dyDescent="0.3">
      <c r="A1683" s="36" t="s">
        <v>2068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1591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8" customHeight="1" x14ac:dyDescent="0.3">
      <c r="A1684" s="36" t="s">
        <v>2069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1591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8" customHeight="1" x14ac:dyDescent="0.3">
      <c r="A1685" s="36" t="s">
        <v>2070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1591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8" customHeight="1" x14ac:dyDescent="0.3">
      <c r="A1686" s="36" t="s">
        <v>2071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1591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8" customHeight="1" x14ac:dyDescent="0.3">
      <c r="A1687" s="36" t="s">
        <v>2072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1983</v>
      </c>
      <c r="J1687" s="46" t="s">
        <v>1933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1591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8" customHeight="1" x14ac:dyDescent="0.3">
      <c r="A1688" s="36" t="s">
        <v>2073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1591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8" customHeight="1" x14ac:dyDescent="0.3">
      <c r="A1689" s="36" t="s">
        <v>2074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1591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8" customHeight="1" x14ac:dyDescent="0.3">
      <c r="A1690" s="36" t="s">
        <v>2075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1591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8" customHeight="1" x14ac:dyDescent="0.3">
      <c r="A1691" s="36" t="s">
        <v>2076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1591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8" customHeight="1" x14ac:dyDescent="0.3">
      <c r="A1692" s="36" t="s">
        <v>2077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1591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8" customHeight="1" x14ac:dyDescent="0.3">
      <c r="A1693" s="36" t="s">
        <v>2078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1591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8" customHeight="1" x14ac:dyDescent="0.3">
      <c r="A1694" s="36" t="s">
        <v>2079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1591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8" customHeight="1" x14ac:dyDescent="0.3">
      <c r="A1695" s="36" t="s">
        <v>2080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1591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8" customHeight="1" x14ac:dyDescent="0.3">
      <c r="A1696" s="36" t="s">
        <v>2081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1591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8" customHeight="1" x14ac:dyDescent="0.3">
      <c r="A1697" s="36" t="s">
        <v>2082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1591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8" customHeight="1" x14ac:dyDescent="0.3">
      <c r="A1698" s="36" t="s">
        <v>2083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1591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8" customHeight="1" x14ac:dyDescent="0.3">
      <c r="A1699" s="36" t="s">
        <v>2084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1751</v>
      </c>
      <c r="J1699" s="46" t="s">
        <v>1592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1591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8" customHeight="1" x14ac:dyDescent="0.3">
      <c r="A1700" s="36" t="s">
        <v>2085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706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1591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8" customHeight="1" x14ac:dyDescent="0.3">
      <c r="A1701" s="36" t="s">
        <v>2086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930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1591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8" customHeight="1" x14ac:dyDescent="0.3">
      <c r="A1702" s="36" t="s">
        <v>2087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1591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8" customHeight="1" x14ac:dyDescent="0.3">
      <c r="A1703" s="36" t="s">
        <v>2088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1591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8" customHeight="1" x14ac:dyDescent="0.3">
      <c r="A1704" s="36" t="s">
        <v>2089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1591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8" customHeight="1" x14ac:dyDescent="0.3">
      <c r="A1705" s="36" t="s">
        <v>2090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1302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1591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8" customHeight="1" x14ac:dyDescent="0.3">
      <c r="A1706" s="36" t="s">
        <v>2091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1430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1591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8" customHeight="1" x14ac:dyDescent="0.3">
      <c r="A1707" s="36" t="s">
        <v>2092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1591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8" customHeight="1" x14ac:dyDescent="0.3">
      <c r="A1708" s="36" t="s">
        <v>2093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1591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8" customHeight="1" x14ac:dyDescent="0.3">
      <c r="A1709" s="36" t="s">
        <v>2094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1591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8" customHeight="1" x14ac:dyDescent="0.3">
      <c r="A1710" s="36" t="s">
        <v>2095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1591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ht="16.8" customHeight="1" x14ac:dyDescent="0.3">
      <c r="A1711" t="str">
        <f t="shared" ref="A1711:A1727" si="11">B1711&amp;" "&amp;E1711</f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ref="I1711:I1720" si="12">E1711&amp;" "&amp;J1711</f>
        <v>CGY Dustin Wolf</v>
      </c>
      <c r="J1711" s="33" t="s">
        <v>151</v>
      </c>
      <c r="K1711" s="14">
        <v>2.96</v>
      </c>
      <c r="L1711" s="13">
        <v>0.15</v>
      </c>
      <c r="M1711" s="28">
        <v>0.1</v>
      </c>
      <c r="N1711">
        <f>IFERROR(_xlfn.XLOOKUP(A1711,Params!A:A,Params!D:D),0)</f>
        <v>2.94999999999999</v>
      </c>
      <c r="O1711">
        <f t="shared" ref="O1711" si="13">N1710</f>
        <v>3.0499999999999901</v>
      </c>
      <c r="P1711" s="68">
        <f t="shared" ref="P1711" si="14">N1711</f>
        <v>2.94999999999999</v>
      </c>
      <c r="Q1711">
        <f t="shared" ref="Q1711" si="15">P1710</f>
        <v>3.0499999999999901</v>
      </c>
      <c r="R1711" s="5">
        <f t="shared" ref="R1711" si="16">N1711/W1711/X1711/Z1710/AB1710/AA1711</f>
        <v>2.622580055637902</v>
      </c>
      <c r="S1711" s="5">
        <f t="shared" ref="S1711" si="17">O1711/W1710/Y1711/Z1711/AA1710/AB1711</f>
        <v>3.3005249331985151</v>
      </c>
      <c r="T1711" s="5">
        <f t="shared" ref="T1711" si="18">P1711/W1711/X1711/Z1710/AB1710</f>
        <v>2.5701284545251437</v>
      </c>
      <c r="U1711" s="5">
        <f t="shared" ref="U1711" si="19">Q1711/W1710/Y1711/Z1711/AA1710</f>
        <v>3.3005249331985151</v>
      </c>
      <c r="V1711" s="5">
        <f>_xlfn.XLOOKUP(H1711,'Rest - Home'!A:A,'Rest - Home'!B:B)</f>
        <v>1.048</v>
      </c>
      <c r="W1711" s="5">
        <f>_xlfn.XLOOKUP(H1711,'Rest - Home'!A:A,'Rest - Home'!C:C)</f>
        <v>1.0491546019013618</v>
      </c>
      <c r="X1711" s="5">
        <f t="shared" ref="X1711" si="20">AM1710/K1711</f>
        <v>1.1166950426749824</v>
      </c>
      <c r="Y1711" s="5">
        <f t="shared" ref="Y1711" si="21">AK1710/K1711</f>
        <v>1.0642229517831665</v>
      </c>
      <c r="Z1711" s="5">
        <f>IF(J1711="",1,(_xlfn.XLOOKUP(I1711,Goalies!B:B,Goalies!J:J)))</f>
        <v>0.98499999999999999</v>
      </c>
      <c r="AA1711" s="23">
        <v>0.98</v>
      </c>
      <c r="AB1711" s="23">
        <v>1</v>
      </c>
      <c r="AC1711" s="23">
        <f>_xlfn.XLOOKUP(E1711,'Game Adjustments'!A:A,'Game Adjustments'!B:B)</f>
        <v>1</v>
      </c>
      <c r="AD1711" s="23">
        <f>_xlfn.XLOOKUP(E1711,'Game Adjustments'!A:A,'Game Adjustments'!C:C)</f>
        <v>1</v>
      </c>
      <c r="AE1711" s="23">
        <f>IF(D1711="A",_xlfn.XLOOKUP(E1711,'Rest - Home'!F:F,'Rest - Home'!J:J),_xlfn.XLOOKUP(E1711,'Rest - Home'!F:F,'Rest - Home'!I:I))</f>
        <v>1</v>
      </c>
      <c r="AF1711" s="23">
        <f>IF(D1711="A",_xlfn.XLOOKUP(E1711,'Rest - Home'!F:F,'Rest - Home'!L:L),_xlfn.XLOOKUP(E1711,'Rest - Home'!F:F,'Rest - Home'!K:K))</f>
        <v>1</v>
      </c>
      <c r="AG1711" s="26">
        <v>1</v>
      </c>
      <c r="AH1711" s="26">
        <v>1</v>
      </c>
      <c r="AI1711" s="53" cm="1">
        <f t="array" ref="AI1711">MAX(IF($E$63:E1710=E1711,ROW($E$63:E1710)-MIN(ROW($E$63:E1710))+1))</f>
        <v>1613</v>
      </c>
      <c r="AJ1711" s="53" cm="1">
        <f t="array" ref="AJ1711">MAX(IF($I$105:I1710=I1711,ROW($I$105:I1710)-MIN(ROW($I$105:I1710))+1))</f>
        <v>1543</v>
      </c>
      <c r="AK1711" s="23">
        <f>IF(AI1711=0,_xlfn.XLOOKUP(E1711,'Starting GF'!A:A,'Starting GF'!B:B),INDEX($AL$63:$AL1711,AI1711))</f>
        <v>2.6808540869444841</v>
      </c>
      <c r="AL1711" s="23">
        <f t="shared" ref="AL1711" si="22">IF(R1711=0,AK1711,R1711*L1711*(1-M1711)+T1711*L1711*M1711+AK1711*(1-L1711))</f>
        <v>2.6713262082318052</v>
      </c>
      <c r="AM1711" s="23">
        <f>IF(AI1711=0,_xlfn.XLOOKUP(E1711,'Starting GF'!A:A,'Starting GF'!C:C),INDEX($AN$63:$AN1711,AI1711))</f>
        <v>3.2512488478125401</v>
      </c>
      <c r="AN1711" s="23">
        <f t="shared" ref="AN1711" si="23">IF(S1711=0,AM1711,S1711*L1711+AM1711*(1-L1711))</f>
        <v>3.2586402606204365</v>
      </c>
      <c r="AO1711" s="23">
        <f>IF(AJ1711=0,_xlfn.XLOOKUP(I1711,Goalies!B:B,Goalies!I:I),INDEX($AP$105:$AP1711,AJ1711))</f>
        <v>3.1755838834082821</v>
      </c>
      <c r="AP1711" s="23">
        <f t="shared" ref="AP1711" si="24">IF(S1711=0,AO1711,S1711*L1711*Z1711+AO1711*(1-L1711))</f>
        <v>3.1868988597771204</v>
      </c>
      <c r="AQ1711" s="23">
        <f t="shared" ref="AQ1711" si="25">AM1711*Z1711</f>
        <v>3.2024801150953519</v>
      </c>
      <c r="AR1711" s="66">
        <v>0</v>
      </c>
      <c r="AS1711" s="96" t="s">
        <v>1591</v>
      </c>
      <c r="AT1711" s="20">
        <f t="shared" ref="AT1711" si="26">(AK1711*V1711*X1711*Z1710*AA1711*AB1710*AC1711*AD1710*AG1711*AH1710)+AR1711</f>
        <v>3.0122307073109003</v>
      </c>
      <c r="AU1711" s="20">
        <f t="shared" ref="AU1711" si="27">AT1710</f>
        <v>2.9949143091286374</v>
      </c>
      <c r="AV1711" s="12">
        <f t="shared" ref="AV1711" si="28">AK1711*W1711*X1711*Z1710*AA1711*AB1710</f>
        <v>3.0155493402326576</v>
      </c>
      <c r="AW1711" s="12">
        <f t="shared" ref="AW1711" si="29">AV1710</f>
        <v>2.9949143091286374</v>
      </c>
      <c r="AX1711" s="8">
        <f t="shared" ref="AX1711" si="30">(AT1711-N1711)</f>
        <v>6.2230707310910294E-2</v>
      </c>
      <c r="AY1711" s="8">
        <f t="shared" ref="AY1711" si="31">(AU1711-O1711)</f>
        <v>-5.5085690871352622E-2</v>
      </c>
      <c r="AZ1711" s="8">
        <f t="shared" ref="AZ1711" si="32">SUM(AX1711:AY1711)</f>
        <v>7.1450164395576721E-3</v>
      </c>
      <c r="BA1711" s="8">
        <f t="shared" ref="BA1711" si="33">AX1711-AY1711</f>
        <v>0.11731639818226292</v>
      </c>
      <c r="BB1711" s="62">
        <f t="shared" ref="BB1711" si="34">IF(BF1711=0.5,100,IF(BF1711&gt;0.5,-ROUND(100*BF1711/(1-BF1711),0),ROUND(100*(1-BF1711)/BF1711,0)))</f>
        <v>-103</v>
      </c>
      <c r="BC1711" s="21">
        <f t="shared" ref="BC1711" si="35">IF(BG1711=0.5,100,IF(BG1711&gt;0.5,-ROUND(100*BG1711/(1-BG1711),0),ROUND(100*(1-BG1711)/BG1711,0)))</f>
        <v>129</v>
      </c>
      <c r="BD1711" s="21">
        <f t="shared" ref="BD1711" si="36">IF(BH1711=0.5,100,IF(BH1711&gt;0.5,-ROUND(100*BH1711/(1-BH1711),0),ROUND(100*(1-BH1711)/BH1711,0)))</f>
        <v>103</v>
      </c>
      <c r="BE1711" s="21">
        <f t="shared" ref="BE1711" si="37">IF(BI1711=0.5,100,IF(BI1711&gt;0.5,-ROUND(100*BI1711/(1-BI1711),0),ROUND(100*(1-BI1711)/BI1711,0)))</f>
        <v>-122</v>
      </c>
      <c r="BF1711" s="94">
        <f t="shared" ref="BF1711:BF1779" si="38">1-BF1710</f>
        <v>0.50745543052039133</v>
      </c>
      <c r="BG1711" s="22">
        <f t="shared" ref="BG1711" si="39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0.43667528068822775</v>
      </c>
      <c r="BH1711" s="22">
        <f t="shared" ref="BH1711" si="40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0.4924973973853658</v>
      </c>
      <c r="BI1711" s="22">
        <f t="shared" ref="BI1711" si="41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0.55002443019967995</v>
      </c>
      <c r="BJ1711" s="21">
        <f t="shared" ref="BJ1711" si="42">IF(BN1711=0.5,100,IF(BN1711&gt;0.5,-ROUND(100*BN1711/(1-BN1711),0),ROUND(100*(1-BN1711)/BN1711,0)))</f>
        <v>-103</v>
      </c>
      <c r="BK1711" s="21">
        <f t="shared" ref="BK1711" si="43">IF(BO1711=0.5,100,IF(BO1711&gt;0.5,-ROUND(100*BO1711/(1-BO1711),0),ROUND(100*(1-BO1711)/BO1711,0)))</f>
        <v>129</v>
      </c>
      <c r="BL1711" s="21">
        <f t="shared" ref="BL1711" si="44">IF(BP1711=0.5,100,IF(BP1711&gt;0.5,-ROUND(100*BP1711/(1-BP1711),0),ROUND(100*(1-BP1711)/BP1711,0)))</f>
        <v>103</v>
      </c>
      <c r="BM1711" s="21">
        <f t="shared" ref="BM1711" si="45">IF(BQ1711=0.5,100,IF(BQ1711&gt;0.5,-ROUND(100*BQ1711/(1-BQ1711),0),ROUND(100*(1-BQ1711)/BQ1711,0)))</f>
        <v>-122</v>
      </c>
      <c r="BN1711" s="22">
        <f t="shared" ref="BN1711:BN1779" si="46">1-BN1710</f>
        <v>0.50781891751334973</v>
      </c>
      <c r="BO1711" s="22">
        <f t="shared" ref="BO1711" si="47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0.43617746522046019</v>
      </c>
      <c r="BP1711" s="22">
        <f t="shared" ref="BP1711" si="48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0.49200041714474568</v>
      </c>
      <c r="BQ1711" s="22">
        <f t="shared" ref="BQ1711" si="49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0.54964374393104443</v>
      </c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8" customHeight="1" x14ac:dyDescent="0.3">
      <c r="A1712" t="str">
        <f t="shared" si="11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2"/>
        <v>BOS Joonas Korpisalo</v>
      </c>
      <c r="J1712" s="33" t="s">
        <v>149</v>
      </c>
      <c r="K1712" s="14">
        <v>2.96</v>
      </c>
      <c r="L1712" s="13">
        <v>0.15</v>
      </c>
      <c r="M1712" s="28">
        <v>0.1</v>
      </c>
      <c r="N1712">
        <f>IFERROR(_xlfn.XLOOKUP(A1712,Params!A:A,Params!D:D),0)</f>
        <v>3.2499999999999898</v>
      </c>
      <c r="O1712">
        <f t="shared" ref="O1712" si="50">N1713</f>
        <v>3.0999999999999899</v>
      </c>
      <c r="P1712" s="68">
        <f t="shared" ref="P1712:P1721" si="51">N1712</f>
        <v>3.2499999999999898</v>
      </c>
      <c r="Q1712">
        <f t="shared" ref="Q1712" si="52">P1713</f>
        <v>3.0999999999999899</v>
      </c>
      <c r="R1712" s="5">
        <f t="shared" ref="R1712" si="53">N1712/W1712/X1712/Z1713/AB1713/AA1712</f>
        <v>3.04582660465136</v>
      </c>
      <c r="S1712" s="5">
        <f t="shared" ref="S1712" si="54">O1712/W1713/Y1712/Z1712/AA1713/AB1712</f>
        <v>3.030572159371435</v>
      </c>
      <c r="T1712" s="5">
        <f t="shared" ref="T1712" si="55">P1712/W1712/X1712/Z1713/AB1713</f>
        <v>3.04582660465136</v>
      </c>
      <c r="U1712" s="5">
        <f t="shared" ref="U1712" si="56">Q1712/W1713/Y1712/Z1712/AA1713</f>
        <v>3.0608778809651493</v>
      </c>
      <c r="V1712" s="5">
        <f>_xlfn.XLOOKUP(H1712,'Rest - Home'!A:A,'Rest - Home'!B:B)</f>
        <v>0.97</v>
      </c>
      <c r="W1712" s="5">
        <f>_xlfn.XLOOKUP(H1712,'Rest - Home'!A:A,'Rest - Home'!C:C)</f>
        <v>0.95751047349149665</v>
      </c>
      <c r="X1712" s="5">
        <f t="shared" ref="X1712" si="57">AM1713/K1712</f>
        <v>1.0304054054054053</v>
      </c>
      <c r="Y1712" s="5">
        <f t="shared" ref="Y1712" si="58">AK1713/K1712</f>
        <v>0.94594594594594594</v>
      </c>
      <c r="Z1712" s="5">
        <f>IF(J1712="",1,(_xlfn.XLOOKUP(I1712,Goalies!B:B,Goalies!J:J)))</f>
        <v>1.04</v>
      </c>
      <c r="AA1712" s="23">
        <v>1</v>
      </c>
      <c r="AB1712" s="23">
        <v>1.01</v>
      </c>
      <c r="AC1712" s="23">
        <f>_xlfn.XLOOKUP(E1712,'Game Adjustments'!A:A,'Game Adjustments'!B:B)</f>
        <v>1</v>
      </c>
      <c r="AD1712" s="23">
        <f>_xlfn.XLOOKUP(E1712,'Game Adjustments'!A:A,'Game Adjustments'!C:C)</f>
        <v>1</v>
      </c>
      <c r="AE1712" s="23">
        <f>IF(D1712="A",_xlfn.XLOOKUP(E1712,'Rest - Home'!F:F,'Rest - Home'!J:J),_xlfn.XLOOKUP(E1712,'Rest - Home'!F:F,'Rest - Home'!I:I))</f>
        <v>1</v>
      </c>
      <c r="AF1712" s="23">
        <f>IF(D1712="A",_xlfn.XLOOKUP(E1712,'Rest - Home'!F:F,'Rest - Home'!L:L),_xlfn.XLOOKUP(E1712,'Rest - Home'!F:F,'Rest - Home'!K:K))</f>
        <v>1</v>
      </c>
      <c r="AG1712" s="26">
        <v>1</v>
      </c>
      <c r="AH1712" s="26">
        <v>1</v>
      </c>
      <c r="AI1712" s="53" cm="1">
        <f t="array" ref="AI1712">MAX(IF($E$63:E1711=E1712,ROW($E$63:E1711)-MIN(ROW($E$63:E1711))+1))</f>
        <v>1629</v>
      </c>
      <c r="AJ1712" s="53" cm="1">
        <f t="array" ref="AJ1712">MAX(IF($I$105:I1711=I1712,ROW($I$105:I1711)-MIN(ROW($I$105:I1711))+1))</f>
        <v>1553</v>
      </c>
      <c r="AK1712" s="23">
        <f>IF(AI1712=0,_xlfn.XLOOKUP(E1712,'Starting GF'!A:A,'Starting GF'!B:B),INDEX($AL$63:$AL1712,AI1712))</f>
        <v>2.9247258345411327</v>
      </c>
      <c r="AL1712" s="23">
        <f t="shared" ref="AL1712:AL1721" si="59">IF(R1712=0,AK1712,R1712*L1712*(1-M1712)+T1712*L1712*M1712+AK1712*(1-L1712))</f>
        <v>2.9428909500576665</v>
      </c>
      <c r="AM1712" s="23">
        <f>IF(AI1712=0,_xlfn.XLOOKUP(E1712,'Starting GF'!A:A,'Starting GF'!C:C),INDEX($AN$63:$AN1712,AI1712))</f>
        <v>3.0854037598222042</v>
      </c>
      <c r="AN1712" s="23">
        <f t="shared" ref="AN1712:AN1721" si="60">IF(S1712=0,AM1712,S1712*L1712+AM1712*(1-L1712))</f>
        <v>3.0771790197545883</v>
      </c>
      <c r="AO1712" s="23">
        <f>IF(AJ1712=0,_xlfn.XLOOKUP(I1712,Goalies!B:B,Goalies!I:I),INDEX($AP$105:$AP1712,AJ1712))</f>
        <v>3.2507621854920612</v>
      </c>
      <c r="AP1712" s="23">
        <f t="shared" ref="AP1712:AP1721" si="61">IF(S1712=0,AO1712,S1712*L1712*Z1712+AO1712*(1-L1712))</f>
        <v>3.2359171145301957</v>
      </c>
      <c r="AQ1712" s="23">
        <f t="shared" ref="AQ1712:AQ1721" si="62">AM1712*Z1712</f>
        <v>3.2088199102150923</v>
      </c>
      <c r="AR1712" s="66">
        <v>0.05</v>
      </c>
      <c r="AS1712" s="96" t="s">
        <v>1591</v>
      </c>
      <c r="AT1712" s="20">
        <f t="shared" ref="AT1712" si="63">(AK1712*V1712*X1712*Z1713*AA1712*AB1713*AC1712*AD1713*AG1712*AH1713)+AR1712</f>
        <v>3.2114880723247872</v>
      </c>
      <c r="AU1712" s="20">
        <f t="shared" ref="AU1712" si="64">AT1713</f>
        <v>3.1216446474944703</v>
      </c>
      <c r="AV1712" s="12">
        <f t="shared" ref="AV1712" si="65">AK1712*V1712*X1712*Z1713*AA1712*AB1713</f>
        <v>3.1614880723247873</v>
      </c>
      <c r="AW1712" s="12">
        <f t="shared" ref="AW1712" si="66">AV1713</f>
        <v>3.1560877459629957</v>
      </c>
      <c r="AX1712" s="8">
        <f t="shared" ref="AX1712:AX1721" si="67">(AT1712-N1712)</f>
        <v>-3.8511927675202617E-2</v>
      </c>
      <c r="AY1712" s="8">
        <f t="shared" ref="AY1712:AY1721" si="68">(AU1712-O1712)</f>
        <v>2.1644647494480473E-2</v>
      </c>
      <c r="AZ1712" s="8">
        <f t="shared" ref="AZ1712:AZ1721" si="69">SUM(AX1712:AY1712)</f>
        <v>-1.6867280180722144E-2</v>
      </c>
      <c r="BA1712" s="8">
        <f t="shared" ref="BA1712:BA1721" si="70">AX1712-AY1712</f>
        <v>-6.0156575169683091E-2</v>
      </c>
      <c r="BB1712" s="62">
        <f t="shared" ref="BB1712:BB1721" si="71">IF(BF1712=0.5,100,IF(BF1712&gt;0.5,-ROUND(100*BF1712/(1-BF1712),0),ROUND(100*(1-BF1712)/BF1712,0)))</f>
        <v>-107</v>
      </c>
      <c r="BC1712" s="21">
        <f t="shared" ref="BC1712:BC1721" si="72">IF(BG1712=0.5,100,IF(BG1712&gt;0.5,-ROUND(100*BG1712/(1-BG1712),0),ROUND(100*(1-BG1712)/BG1712,0)))</f>
        <v>-159</v>
      </c>
      <c r="BD1712" s="21">
        <f t="shared" ref="BD1712:BD1721" si="73">IF(BH1712=0.5,100,IF(BH1712&gt;0.5,-ROUND(100*BH1712/(1-BH1712),0),ROUND(100*(1-BH1712)/BH1712,0)))</f>
        <v>-130</v>
      </c>
      <c r="BE1712" s="21">
        <f t="shared" ref="BE1712:BE1721" si="74">IF(BI1712=0.5,100,IF(BI1712&gt;0.5,-ROUND(100*BI1712/(1-BI1712),0),ROUND(100*(1-BI1712)/BI1712,0)))</f>
        <v>-101</v>
      </c>
      <c r="BF1712" s="94">
        <f t="shared" ref="BF1712" si="7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IF(AT1712&gt;AT1713, 1-_xlpm.interp, _xlpm.interp)
)</f>
        <v>0.51787461109114996</v>
      </c>
      <c r="BG1712" s="22">
        <f t="shared" ref="BG1712:BI1778" si="76">1-BG1713</f>
        <v>0.61393341739284046</v>
      </c>
      <c r="BH1712" s="22">
        <f t="shared" si="76"/>
        <v>0.56585771205813673</v>
      </c>
      <c r="BI1712" s="22">
        <f t="shared" si="76"/>
        <v>0.50319990959358707</v>
      </c>
      <c r="BJ1712" s="21">
        <f t="shared" ref="BJ1712:BJ1721" si="77">IF(BN1712=0.5,100,IF(BN1712&gt;0.5,-ROUND(100*BN1712/(1-BN1712),0),ROUND(100*(1-BN1712)/BN1712,0)))</f>
        <v>-103</v>
      </c>
      <c r="BK1712" s="21">
        <f t="shared" ref="BK1712:BK1721" si="78">IF(BO1712=0.5,100,IF(BO1712&gt;0.5,-ROUND(100*BO1712/(1-BO1712),0),ROUND(100*(1-BO1712)/BO1712,0)))</f>
        <v>-158</v>
      </c>
      <c r="BL1712" s="21">
        <f t="shared" ref="BL1712:BL1721" si="79">IF(BP1712=0.5,100,IF(BP1712&gt;0.5,-ROUND(100*BP1712/(1-BP1712),0),ROUND(100*(1-BP1712)/BP1712,0)))</f>
        <v>-129</v>
      </c>
      <c r="BM1712" s="21">
        <f t="shared" ref="BM1712:BM1721" si="80">IF(BQ1712=0.5,100,IF(BQ1712&gt;0.5,-ROUND(100*BQ1712/(1-BQ1712),0),ROUND(100*(1-BQ1712)/BQ1712,0)))</f>
        <v>-100</v>
      </c>
      <c r="BN1712" s="22">
        <f t="shared" ref="BN1712" si="81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IF(AV1712&gt;AV1713, 1-_xlpm.interp, _xlpm.interp)
)</f>
        <v>0.5069308426477368</v>
      </c>
      <c r="BO1712" s="22">
        <f t="shared" ref="BO1712:BQ1778" si="82">1-BO1713</f>
        <v>0.6124738198772961</v>
      </c>
      <c r="BP1712" s="22">
        <f t="shared" si="82"/>
        <v>0.56377175172760619</v>
      </c>
      <c r="BQ1712" s="22">
        <f t="shared" si="82"/>
        <v>0.50083460801289503</v>
      </c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8" customHeight="1" x14ac:dyDescent="0.3">
      <c r="A1713" t="str">
        <f t="shared" si="11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2"/>
        <v>NYR Jonathan Quick</v>
      </c>
      <c r="J1713" s="33" t="s">
        <v>178</v>
      </c>
      <c r="K1713" s="14">
        <v>2.96</v>
      </c>
      <c r="L1713" s="13">
        <v>0.15</v>
      </c>
      <c r="M1713" s="28">
        <v>0.1</v>
      </c>
      <c r="N1713">
        <f>IFERROR(_xlfn.XLOOKUP(A1713,Params!A:A,Params!D:D),0)</f>
        <v>3.0999999999999899</v>
      </c>
      <c r="O1713">
        <f t="shared" ref="O1713" si="83">N1712</f>
        <v>3.2499999999999898</v>
      </c>
      <c r="P1713" s="68">
        <f t="shared" si="51"/>
        <v>3.0999999999999899</v>
      </c>
      <c r="Q1713">
        <f t="shared" ref="Q1713" si="84">P1712</f>
        <v>3.2499999999999898</v>
      </c>
      <c r="R1713" s="5">
        <f t="shared" ref="R1713" si="85">N1713/W1713/X1713/Z1712/AB1712/AA1713</f>
        <v>2.7502403921128948</v>
      </c>
      <c r="S1713" s="5">
        <f t="shared" ref="S1713" si="86">O1713/W1712/Y1713/Z1713/AA1712/AB1713</f>
        <v>3.1762878538815729</v>
      </c>
      <c r="T1713" s="5">
        <f t="shared" ref="T1713" si="87">P1713/W1713/X1713/Z1712/AB1712</f>
        <v>2.7227379881917657</v>
      </c>
      <c r="U1713" s="5">
        <f t="shared" ref="U1713" si="88">Q1713/W1712/Y1713/Z1713/AA1712</f>
        <v>3.2715764894980199</v>
      </c>
      <c r="V1713" s="5">
        <f>_xlfn.XLOOKUP(H1713,'Rest - Home'!A:A,'Rest - Home'!B:B)</f>
        <v>1.0449999999999999</v>
      </c>
      <c r="W1713" s="5">
        <f>_xlfn.XLOOKUP(H1713,'Rest - Home'!A:A,'Rest - Home'!C:C)</f>
        <v>1.0398742800952707</v>
      </c>
      <c r="X1713" s="5">
        <f t="shared" ref="X1713" si="89">AM1712/K1713</f>
        <v>1.042366135075069</v>
      </c>
      <c r="Y1713" s="5">
        <f t="shared" ref="Y1713" si="90">AK1712/K1713</f>
        <v>0.98808305220984216</v>
      </c>
      <c r="Z1713" s="5">
        <f>IF(J1713="",1,(_xlfn.XLOOKUP(I1713,Goalies!B:B,Goalies!J:J)))</f>
        <v>1.05</v>
      </c>
      <c r="AA1713" s="23">
        <v>0.99</v>
      </c>
      <c r="AB1713" s="23">
        <v>1.03</v>
      </c>
      <c r="AC1713" s="23">
        <f>_xlfn.XLOOKUP(E1713,'Game Adjustments'!A:A,'Game Adjustments'!B:B)</f>
        <v>1</v>
      </c>
      <c r="AD1713" s="23">
        <f>_xlfn.XLOOKUP(E1713,'Game Adjustments'!A:A,'Game Adjustments'!C:C)</f>
        <v>1</v>
      </c>
      <c r="AE1713" s="23">
        <f>IF(D1713="A",_xlfn.XLOOKUP(E1713,'Rest - Home'!F:F,'Rest - Home'!J:J),_xlfn.XLOOKUP(E1713,'Rest - Home'!F:F,'Rest - Home'!I:I))</f>
        <v>1</v>
      </c>
      <c r="AF1713" s="23">
        <f>IF(D1713="A",_xlfn.XLOOKUP(E1713,'Rest - Home'!F:F,'Rest - Home'!L:L),_xlfn.XLOOKUP(E1713,'Rest - Home'!F:F,'Rest - Home'!K:K))</f>
        <v>1</v>
      </c>
      <c r="AG1713" s="26">
        <v>1</v>
      </c>
      <c r="AH1713" s="26">
        <v>1</v>
      </c>
      <c r="AI1713" s="53" cm="1">
        <f t="array" ref="AI1713">MAX(IF($E$63:E1712=E1713,ROW($E$63:E1712)-MIN(ROW($E$63:E1712))+1))</f>
        <v>1618</v>
      </c>
      <c r="AJ1713" s="53" cm="1">
        <f t="array" ref="AJ1713">MAX(IF($I$105:I1712=I1713,ROW($I$105:I1712)-MIN(ROW($I$105:I1712))+1))</f>
        <v>1532</v>
      </c>
      <c r="AK1713" s="23">
        <f>IF(AI1713=0,_xlfn.XLOOKUP(E1713,'Starting GF'!A:A,'Starting GF'!B:B),INDEX($AL$63:$AL1713,AI1713))</f>
        <v>2.8</v>
      </c>
      <c r="AL1713" s="23">
        <f t="shared" si="59"/>
        <v>2.7921235227581174</v>
      </c>
      <c r="AM1713" s="23">
        <f>IF(AI1713=0,_xlfn.XLOOKUP(E1713,'Starting GF'!A:A,'Starting GF'!C:C),INDEX($AN$63:$AN1713,AI1713))</f>
        <v>3.05</v>
      </c>
      <c r="AN1713" s="23">
        <f t="shared" si="60"/>
        <v>3.0689431780822356</v>
      </c>
      <c r="AO1713" s="23">
        <f>IF(AJ1713=0,_xlfn.XLOOKUP(I1713,Goalies!B:B,Goalies!I:I),INDEX($AP$105:$AP1713,AJ1713))</f>
        <v>3.0725869575359201</v>
      </c>
      <c r="AP1713" s="23">
        <f t="shared" si="61"/>
        <v>3.1119642508918801</v>
      </c>
      <c r="AQ1713" s="23">
        <f t="shared" si="62"/>
        <v>3.2025000000000001</v>
      </c>
      <c r="AR1713" s="66">
        <v>-0.05</v>
      </c>
      <c r="AS1713" s="96" t="s">
        <v>1591</v>
      </c>
      <c r="AT1713" s="20">
        <f t="shared" ref="AT1713" si="91">(AK1713*V1713*X1713*Z1712*AA1713*AB1712*AC1713*AD1712*AG1713*AH1712)+AR1713</f>
        <v>3.1216446474944703</v>
      </c>
      <c r="AU1713" s="20">
        <f t="shared" ref="AU1713" si="92">AT1712</f>
        <v>3.2114880723247872</v>
      </c>
      <c r="AV1713" s="12">
        <f t="shared" ref="AV1713" si="93">AK1713*W1713*X1713*Z1712*AA1713*AB1712</f>
        <v>3.1560877459629957</v>
      </c>
      <c r="AW1713" s="12">
        <f t="shared" ref="AW1713" si="94">AV1712</f>
        <v>3.1614880723247873</v>
      </c>
      <c r="AX1713" s="8">
        <f t="shared" si="67"/>
        <v>2.1644647494480473E-2</v>
      </c>
      <c r="AY1713" s="8">
        <f t="shared" si="68"/>
        <v>-3.8511927675202617E-2</v>
      </c>
      <c r="AZ1713" s="8">
        <f t="shared" si="69"/>
        <v>-1.6867280180722144E-2</v>
      </c>
      <c r="BA1713" s="8">
        <f t="shared" si="70"/>
        <v>6.0156575169683091E-2</v>
      </c>
      <c r="BB1713" s="62">
        <f t="shared" si="71"/>
        <v>107</v>
      </c>
      <c r="BC1713" s="21">
        <f t="shared" si="72"/>
        <v>159</v>
      </c>
      <c r="BD1713" s="21">
        <f t="shared" si="73"/>
        <v>130</v>
      </c>
      <c r="BE1713" s="21">
        <f t="shared" si="74"/>
        <v>101</v>
      </c>
      <c r="BF1713" s="94">
        <f t="shared" si="38"/>
        <v>0.48212538890885004</v>
      </c>
      <c r="BG1713" s="22">
        <f t="shared" ref="BG1713" si="95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0.38606658260715954</v>
      </c>
      <c r="BH1713" s="22">
        <f t="shared" ref="BH1713" si="96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0.43414228794186327</v>
      </c>
      <c r="BI1713" s="22">
        <f t="shared" ref="BI1713" si="97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0.49680009040641288</v>
      </c>
      <c r="BJ1713" s="21">
        <f t="shared" si="77"/>
        <v>103</v>
      </c>
      <c r="BK1713" s="21">
        <f t="shared" si="78"/>
        <v>158</v>
      </c>
      <c r="BL1713" s="21">
        <f t="shared" si="79"/>
        <v>129</v>
      </c>
      <c r="BM1713" s="21">
        <f t="shared" si="80"/>
        <v>100</v>
      </c>
      <c r="BN1713" s="22">
        <f t="shared" si="46"/>
        <v>0.4930691573522632</v>
      </c>
      <c r="BO1713" s="22">
        <f t="shared" ref="BO1713" si="98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0.3875261801227039</v>
      </c>
      <c r="BP1713" s="22">
        <f t="shared" ref="BP1713" si="99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0.43622824827239387</v>
      </c>
      <c r="BQ1713" s="22">
        <f t="shared" ref="BQ1713" si="100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0.49916539198710497</v>
      </c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8" customHeight="1" x14ac:dyDescent="0.3">
      <c r="A1714" t="str">
        <f t="shared" si="11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2"/>
        <v>LAK Darcy Kuemper</v>
      </c>
      <c r="J1714" s="33" t="s">
        <v>167</v>
      </c>
      <c r="K1714" s="14">
        <v>2.96</v>
      </c>
      <c r="L1714" s="13">
        <v>0.15</v>
      </c>
      <c r="M1714" s="28">
        <v>0.1</v>
      </c>
      <c r="N1714">
        <f>IFERROR(_xlfn.XLOOKUP(A1714,Params!A:A,Params!D:D),0)</f>
        <v>0</v>
      </c>
      <c r="O1714">
        <f t="shared" ref="O1714" si="101">N1715</f>
        <v>0</v>
      </c>
      <c r="P1714" s="68">
        <f t="shared" si="51"/>
        <v>0</v>
      </c>
      <c r="Q1714">
        <f t="shared" ref="Q1714" si="102">P1715</f>
        <v>0</v>
      </c>
      <c r="R1714" s="5">
        <f t="shared" ref="R1714" si="103">N1714/W1714/X1714/Z1715/AB1715/AA1714</f>
        <v>0</v>
      </c>
      <c r="S1714" s="5">
        <f t="shared" ref="S1714" si="104">O1714/W1715/Y1714/Z1714/AA1715/AB1714</f>
        <v>0</v>
      </c>
      <c r="T1714" s="5">
        <f t="shared" ref="T1714" si="105">P1714/W1714/X1714/Z1715/AB1715</f>
        <v>0</v>
      </c>
      <c r="U1714" s="5">
        <f t="shared" ref="U1714" si="106">Q1714/W1715/Y1714/Z1714/AA1715</f>
        <v>0</v>
      </c>
      <c r="V1714" s="5">
        <f>_xlfn.XLOOKUP(H1714,'Rest - Home'!A:A,'Rest - Home'!B:B)</f>
        <v>0.95</v>
      </c>
      <c r="W1714" s="5">
        <f>_xlfn.XLOOKUP(H1714,'Rest - Home'!A:A,'Rest - Home'!C:C)</f>
        <v>0.95302926576458757</v>
      </c>
      <c r="X1714" s="5">
        <f t="shared" ref="X1714" si="107">AM1715/K1714</f>
        <v>1.060810810810811</v>
      </c>
      <c r="Y1714" s="5">
        <f t="shared" ref="Y1714" si="108">AK1715/K1714</f>
        <v>1.027027027027027</v>
      </c>
      <c r="Z1714" s="5">
        <f>IF(J1714="",1,(_xlfn.XLOOKUP(I1714,Goalies!B:B,Goalies!J:J)))</f>
        <v>0.97499999999999998</v>
      </c>
      <c r="AA1714" s="23">
        <v>0.96</v>
      </c>
      <c r="AB1714" s="23">
        <v>1.01</v>
      </c>
      <c r="AC1714" s="23">
        <f>_xlfn.XLOOKUP(E1714,'Game Adjustments'!A:A,'Game Adjustments'!B:B)</f>
        <v>1</v>
      </c>
      <c r="AD1714" s="23">
        <f>_xlfn.XLOOKUP(E1714,'Game Adjustments'!A:A,'Game Adjustments'!C:C)</f>
        <v>1</v>
      </c>
      <c r="AE1714" s="23">
        <f>IF(D1714="A",_xlfn.XLOOKUP(E1714,'Rest - Home'!F:F,'Rest - Home'!J:J),_xlfn.XLOOKUP(E1714,'Rest - Home'!F:F,'Rest - Home'!I:I))</f>
        <v>1</v>
      </c>
      <c r="AF1714" s="23">
        <f>IF(D1714="A",_xlfn.XLOOKUP(E1714,'Rest - Home'!F:F,'Rest - Home'!L:L),_xlfn.XLOOKUP(E1714,'Rest - Home'!F:F,'Rest - Home'!K:K))</f>
        <v>1</v>
      </c>
      <c r="AG1714" s="26">
        <v>1</v>
      </c>
      <c r="AH1714" s="26">
        <v>1</v>
      </c>
      <c r="AI1714" s="53" cm="1">
        <f t="array" ref="AI1714">MAX(IF($E$63:E1713=E1714,ROW($E$63:E1713)-MIN(ROW($E$63:E1713))+1))</f>
        <v>1632</v>
      </c>
      <c r="AJ1714" s="53" cm="1">
        <f t="array" ref="AJ1714">MAX(IF($I$105:I1713=I1714,ROW($I$105:I1713)-MIN(ROW($I$105:I1713))+1))</f>
        <v>1590</v>
      </c>
      <c r="AK1714" s="23">
        <f>IF(AI1714=0,_xlfn.XLOOKUP(E1714,'Starting GF'!A:A,'Starting GF'!B:B),INDEX($AL$63:$AL1714,AI1714))</f>
        <v>2.8447414852776705</v>
      </c>
      <c r="AL1714" s="23">
        <f t="shared" si="59"/>
        <v>2.8447414852776705</v>
      </c>
      <c r="AM1714" s="23">
        <f>IF(AI1714=0,_xlfn.XLOOKUP(E1714,'Starting GF'!A:A,'Starting GF'!C:C),INDEX($AN$63:$AN1714,AI1714))</f>
        <v>2.8</v>
      </c>
      <c r="AN1714" s="23">
        <f t="shared" si="60"/>
        <v>2.8</v>
      </c>
      <c r="AO1714" s="23">
        <f>IF(AJ1714=0,_xlfn.XLOOKUP(I1714,Goalies!B:B,Goalies!I:I),INDEX($AP$105:$AP1714,AJ1714))</f>
        <v>2.7735085344756891</v>
      </c>
      <c r="AP1714" s="23">
        <f t="shared" si="61"/>
        <v>2.7735085344756891</v>
      </c>
      <c r="AQ1714" s="23">
        <f t="shared" si="62"/>
        <v>2.73</v>
      </c>
      <c r="AR1714" s="66">
        <v>0.05</v>
      </c>
      <c r="AS1714" s="96" t="s">
        <v>1591</v>
      </c>
      <c r="AT1714" s="20">
        <f t="shared" ref="AT1714" si="109">(AK1714*V1714*X1714*Z1715*AA1714*AB1715*AC1714*AD1715*AG1714*AH1715)+AR1714</f>
        <v>2.7333677581574189</v>
      </c>
      <c r="AU1714" s="20">
        <f t="shared" ref="AU1714" si="110">AT1715</f>
        <v>2.9029103141621628</v>
      </c>
      <c r="AV1714" s="12">
        <f t="shared" ref="AV1714" si="111">AK1714*V1714*X1714*Z1715*AA1714*AB1715</f>
        <v>2.6833677581574191</v>
      </c>
      <c r="AW1714" s="12">
        <f t="shared" ref="AW1714" si="112">AV1715</f>
        <v>2.9561635926576604</v>
      </c>
      <c r="AX1714" s="8">
        <f t="shared" si="67"/>
        <v>2.7333677581574189</v>
      </c>
      <c r="AY1714" s="8">
        <f t="shared" si="68"/>
        <v>2.9029103141621628</v>
      </c>
      <c r="AZ1714" s="8">
        <f t="shared" si="69"/>
        <v>5.6362780723195822</v>
      </c>
      <c r="BA1714" s="8">
        <f t="shared" si="70"/>
        <v>-0.16954255600474388</v>
      </c>
      <c r="BB1714" s="62">
        <f t="shared" si="71"/>
        <v>114</v>
      </c>
      <c r="BC1714" s="21">
        <f t="shared" si="72"/>
        <v>-100</v>
      </c>
      <c r="BD1714" s="21">
        <f t="shared" si="73"/>
        <v>128</v>
      </c>
      <c r="BE1714" s="21">
        <f t="shared" si="74"/>
        <v>157</v>
      </c>
      <c r="BF1714" s="94">
        <f t="shared" ref="BF1714" si="113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IF(AT1714&gt;AT1715, 1-_xlpm.interp, _xlpm.interp)
)</f>
        <v>0.46716250999110409</v>
      </c>
      <c r="BG1714" s="22">
        <f t="shared" si="76"/>
        <v>0.50033227475293884</v>
      </c>
      <c r="BH1714" s="22">
        <f t="shared" si="76"/>
        <v>0.4377345133833852</v>
      </c>
      <c r="BI1714" s="22">
        <f t="shared" si="76"/>
        <v>0.38900371750959528</v>
      </c>
      <c r="BJ1714" s="21">
        <f t="shared" si="77"/>
        <v>122</v>
      </c>
      <c r="BK1714" s="21">
        <f t="shared" si="78"/>
        <v>-101</v>
      </c>
      <c r="BL1714" s="21">
        <f t="shared" si="79"/>
        <v>128</v>
      </c>
      <c r="BM1714" s="21">
        <f t="shared" si="80"/>
        <v>157</v>
      </c>
      <c r="BN1714" s="22">
        <f t="shared" ref="BN1714" si="114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IF(AV1714&gt;AV1715, 1-_xlpm.interp, _xlpm.interp)
)</f>
        <v>0.45123318215221975</v>
      </c>
      <c r="BO1714" s="22">
        <f t="shared" si="82"/>
        <v>0.50237227545082108</v>
      </c>
      <c r="BP1714" s="22">
        <f t="shared" si="82"/>
        <v>0.4385102661776068</v>
      </c>
      <c r="BQ1714" s="22">
        <f t="shared" si="82"/>
        <v>0.38863436784430216</v>
      </c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8" customHeight="1" x14ac:dyDescent="0.3">
      <c r="A1715" t="str">
        <f t="shared" si="11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2"/>
        <v>CBJ Jet Greaves</v>
      </c>
      <c r="J1715" s="33" t="s">
        <v>227</v>
      </c>
      <c r="K1715" s="14">
        <v>2.96</v>
      </c>
      <c r="L1715" s="13">
        <v>0.15</v>
      </c>
      <c r="M1715" s="28">
        <v>0.1</v>
      </c>
      <c r="N1715">
        <f>IFERROR(_xlfn.XLOOKUP(A1715,Params!A:A,Params!D:D),0)</f>
        <v>0</v>
      </c>
      <c r="O1715">
        <f t="shared" ref="O1715" si="115">N1714</f>
        <v>0</v>
      </c>
      <c r="P1715" s="68">
        <f t="shared" si="51"/>
        <v>0</v>
      </c>
      <c r="Q1715">
        <f t="shared" ref="Q1715" si="116">P1714</f>
        <v>0</v>
      </c>
      <c r="R1715" s="5">
        <f t="shared" ref="R1715" si="117">N1715/W1715/X1715/Z1714/AB1714/AA1715</f>
        <v>0</v>
      </c>
      <c r="S1715" s="5">
        <f t="shared" ref="S1715" si="118">O1715/W1714/Y1715/Z1715/AA1714/AB1715</f>
        <v>0</v>
      </c>
      <c r="T1715" s="5">
        <f t="shared" ref="T1715" si="119">P1715/W1715/X1715/Z1714/AB1714</f>
        <v>0</v>
      </c>
      <c r="U1715" s="5">
        <f t="shared" ref="U1715" si="120">Q1715/W1714/Y1715/Z1715/AA1714</f>
        <v>0</v>
      </c>
      <c r="V1715" s="5">
        <f>_xlfn.XLOOKUP(H1715,'Rest - Home'!A:A,'Rest - Home'!B:B)</f>
        <v>1.048</v>
      </c>
      <c r="W1715" s="5">
        <f>_xlfn.XLOOKUP(H1715,'Rest - Home'!A:A,'Rest - Home'!C:C)</f>
        <v>1.0491546019013618</v>
      </c>
      <c r="X1715" s="5">
        <f t="shared" ref="X1715" si="121">AM1714/K1715</f>
        <v>0.94594594594594594</v>
      </c>
      <c r="Y1715" s="5">
        <f t="shared" ref="Y1715" si="122">AK1714/K1715</f>
        <v>0.96106131259380756</v>
      </c>
      <c r="Z1715" s="5">
        <f>IF(J1715="",1,(_xlfn.XLOOKUP(I1715,Goalies!B:B,Goalies!J:J)))</f>
        <v>0.97499999999999998</v>
      </c>
      <c r="AA1715" s="23">
        <v>0.995</v>
      </c>
      <c r="AB1715" s="23">
        <v>1</v>
      </c>
      <c r="AC1715" s="23">
        <f>_xlfn.XLOOKUP(E1715,'Game Adjustments'!A:A,'Game Adjustments'!B:B)</f>
        <v>1</v>
      </c>
      <c r="AD1715" s="23">
        <f>_xlfn.XLOOKUP(E1715,'Game Adjustments'!A:A,'Game Adjustments'!C:C)</f>
        <v>1</v>
      </c>
      <c r="AE1715" s="23">
        <f>IF(D1715="A",_xlfn.XLOOKUP(E1715,'Rest - Home'!F:F,'Rest - Home'!J:J),_xlfn.XLOOKUP(E1715,'Rest - Home'!F:F,'Rest - Home'!I:I))</f>
        <v>1</v>
      </c>
      <c r="AF1715" s="23">
        <f>IF(D1715="A",_xlfn.XLOOKUP(E1715,'Rest - Home'!F:F,'Rest - Home'!L:L),_xlfn.XLOOKUP(E1715,'Rest - Home'!F:F,'Rest - Home'!K:K))</f>
        <v>1</v>
      </c>
      <c r="AG1715" s="26">
        <v>1</v>
      </c>
      <c r="AH1715" s="26">
        <v>1</v>
      </c>
      <c r="AI1715" s="53" cm="1">
        <f t="array" ref="AI1715">MAX(IF($E$63:E1714=E1715,ROW($E$63:E1714)-MIN(ROW($E$63:E1714))+1))</f>
        <v>1631</v>
      </c>
      <c r="AJ1715" s="53" cm="1">
        <f t="array" ref="AJ1715">MAX(IF($I$105:I1714=I1715,ROW($I$105:I1714)-MIN(ROW($I$105:I1714))+1))</f>
        <v>1589</v>
      </c>
      <c r="AK1715" s="23">
        <f>IF(AI1715=0,_xlfn.XLOOKUP(E1715,'Starting GF'!A:A,'Starting GF'!B:B),INDEX($AL$63:$AL1715,AI1715))</f>
        <v>3.04</v>
      </c>
      <c r="AL1715" s="23">
        <f t="shared" si="59"/>
        <v>3.04</v>
      </c>
      <c r="AM1715" s="23">
        <f>IF(AI1715=0,_xlfn.XLOOKUP(E1715,'Starting GF'!A:A,'Starting GF'!C:C),INDEX($AN$63:$AN1715,AI1715))</f>
        <v>3.14</v>
      </c>
      <c r="AN1715" s="23">
        <f t="shared" si="60"/>
        <v>3.14</v>
      </c>
      <c r="AO1715" s="23">
        <f>IF(AJ1715=0,_xlfn.XLOOKUP(I1715,Goalies!B:B,Goalies!I:I),INDEX($AP$105:$AP1715,AJ1715))</f>
        <v>3.1809982885183388</v>
      </c>
      <c r="AP1715" s="23">
        <f t="shared" si="61"/>
        <v>3.1809982885183388</v>
      </c>
      <c r="AQ1715" s="23">
        <f t="shared" si="62"/>
        <v>3.0615000000000001</v>
      </c>
      <c r="AR1715" s="66">
        <v>-0.05</v>
      </c>
      <c r="AS1715" s="96" t="s">
        <v>1591</v>
      </c>
      <c r="AT1715" s="20">
        <f t="shared" ref="AT1715" si="123">(AK1715*V1715*X1715*Z1714*AA1715*AB1714*AC1715*AD1714*AG1715*AH1714)+AR1715</f>
        <v>2.9029103141621628</v>
      </c>
      <c r="AU1715" s="20">
        <f t="shared" ref="AU1715" si="124">AT1714</f>
        <v>2.7333677581574189</v>
      </c>
      <c r="AV1715" s="12">
        <f t="shared" ref="AV1715" si="125">AK1715*W1715*X1715*Z1714*AA1715*AB1714</f>
        <v>2.9561635926576604</v>
      </c>
      <c r="AW1715" s="12">
        <f t="shared" ref="AW1715" si="126">AV1714</f>
        <v>2.6833677581574191</v>
      </c>
      <c r="AX1715" s="8">
        <f t="shared" si="67"/>
        <v>2.9029103141621628</v>
      </c>
      <c r="AY1715" s="8">
        <f t="shared" si="68"/>
        <v>2.7333677581574189</v>
      </c>
      <c r="AZ1715" s="8">
        <f t="shared" si="69"/>
        <v>5.6362780723195822</v>
      </c>
      <c r="BA1715" s="8">
        <f t="shared" si="70"/>
        <v>0.16954255600474388</v>
      </c>
      <c r="BB1715" s="62">
        <f t="shared" si="71"/>
        <v>-114</v>
      </c>
      <c r="BC1715" s="21">
        <f t="shared" si="72"/>
        <v>100</v>
      </c>
      <c r="BD1715" s="21">
        <f t="shared" si="73"/>
        <v>-128</v>
      </c>
      <c r="BE1715" s="21">
        <f t="shared" si="74"/>
        <v>-157</v>
      </c>
      <c r="BF1715" s="94">
        <f t="shared" si="38"/>
        <v>0.53283749000889591</v>
      </c>
      <c r="BG1715" s="22">
        <f t="shared" ref="BG1715" si="127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0.49966772524706116</v>
      </c>
      <c r="BH1715" s="22">
        <f t="shared" ref="BH1715" si="128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0.5622654866166148</v>
      </c>
      <c r="BI1715" s="22">
        <f t="shared" ref="BI1715" si="129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0.61099628249040472</v>
      </c>
      <c r="BJ1715" s="21">
        <f t="shared" si="77"/>
        <v>-122</v>
      </c>
      <c r="BK1715" s="21">
        <f t="shared" si="78"/>
        <v>101</v>
      </c>
      <c r="BL1715" s="21">
        <f t="shared" si="79"/>
        <v>-128</v>
      </c>
      <c r="BM1715" s="21">
        <f t="shared" si="80"/>
        <v>-157</v>
      </c>
      <c r="BN1715" s="22">
        <f t="shared" si="46"/>
        <v>0.54876681784778025</v>
      </c>
      <c r="BO1715" s="22">
        <f t="shared" ref="BO1715" si="130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0.49762772454917886</v>
      </c>
      <c r="BP1715" s="22">
        <f t="shared" ref="BP1715" si="131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0.5614897338223932</v>
      </c>
      <c r="BQ1715" s="22">
        <f t="shared" ref="BQ1715" si="132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0.61136563215569784</v>
      </c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8" customHeight="1" x14ac:dyDescent="0.3">
      <c r="A1716" t="str">
        <f t="shared" si="11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2"/>
        <v>NYI Ilya Sorokin</v>
      </c>
      <c r="J1716" s="33" t="s">
        <v>175</v>
      </c>
      <c r="K1716" s="14">
        <v>2.96</v>
      </c>
      <c r="L1716" s="13">
        <v>0.15</v>
      </c>
      <c r="M1716" s="28">
        <v>0.1</v>
      </c>
      <c r="N1716">
        <f>IFERROR(_xlfn.XLOOKUP(A1716,Params!A:A,Params!D:D),0)</f>
        <v>2.8999999999999901</v>
      </c>
      <c r="O1716">
        <f t="shared" ref="O1716" si="133">N1717</f>
        <v>2.94999999999999</v>
      </c>
      <c r="P1716" s="68">
        <f t="shared" si="51"/>
        <v>2.8999999999999901</v>
      </c>
      <c r="Q1716">
        <f t="shared" ref="Q1716" si="134">P1717</f>
        <v>2.94999999999999</v>
      </c>
      <c r="R1716" s="5">
        <f t="shared" ref="R1716" si="135">N1716/W1716/X1716/Z1717/AB1717/AA1716</f>
        <v>2.9264022981197906</v>
      </c>
      <c r="S1716" s="5">
        <f t="shared" ref="S1716" si="136">O1716/W1717/Y1716/Z1716/AA1717/AB1716</f>
        <v>3.0592724253378596</v>
      </c>
      <c r="T1716" s="5">
        <f t="shared" ref="T1716" si="137">P1716/W1716/X1716/Z1717/AB1717</f>
        <v>2.8386102291761968</v>
      </c>
      <c r="U1716" s="5">
        <f t="shared" ref="U1716" si="138">Q1716/W1717/Y1716/Z1716/AA1717</f>
        <v>3.0898651495912381</v>
      </c>
      <c r="V1716" s="5">
        <f>_xlfn.XLOOKUP(H1716,'Rest - Home'!A:A,'Rest - Home'!B:B)</f>
        <v>0.97</v>
      </c>
      <c r="W1716" s="5">
        <f>_xlfn.XLOOKUP(H1716,'Rest - Home'!A:A,'Rest - Home'!C:C)</f>
        <v>0.95751047349149665</v>
      </c>
      <c r="X1716" s="5">
        <f t="shared" ref="X1716" si="139">AM1717/K1716</f>
        <v>1.0259244073406864</v>
      </c>
      <c r="Y1716" s="5">
        <f t="shared" ref="Y1716" si="140">AK1717/K1716</f>
        <v>0.95608108108108114</v>
      </c>
      <c r="Z1716" s="5">
        <f>IF(J1716="",1,(_xlfn.XLOOKUP(I1716,Goalies!B:B,Goalies!J:J)))</f>
        <v>0.97</v>
      </c>
      <c r="AA1716" s="23">
        <v>0.97</v>
      </c>
      <c r="AB1716" s="23">
        <v>1.01</v>
      </c>
      <c r="AC1716" s="23">
        <f>_xlfn.XLOOKUP(E1716,'Game Adjustments'!A:A,'Game Adjustments'!B:B)</f>
        <v>1</v>
      </c>
      <c r="AD1716" s="23">
        <f>_xlfn.XLOOKUP(E1716,'Game Adjustments'!A:A,'Game Adjustments'!C:C)</f>
        <v>1</v>
      </c>
      <c r="AE1716" s="23">
        <f>IF(D1716="A",_xlfn.XLOOKUP(E1716,'Rest - Home'!F:F,'Rest - Home'!J:J),_xlfn.XLOOKUP(E1716,'Rest - Home'!F:F,'Rest - Home'!I:I))</f>
        <v>1</v>
      </c>
      <c r="AF1716" s="23">
        <f>IF(D1716="A",_xlfn.XLOOKUP(E1716,'Rest - Home'!F:F,'Rest - Home'!L:L),_xlfn.XLOOKUP(E1716,'Rest - Home'!F:F,'Rest - Home'!K:K))</f>
        <v>1</v>
      </c>
      <c r="AG1716" s="26">
        <v>1</v>
      </c>
      <c r="AH1716" s="26">
        <v>1</v>
      </c>
      <c r="AI1716" s="53" cm="1">
        <f t="array" ref="AI1716">MAX(IF($E$63:E1715=E1716,ROW($E$63:E1715)-MIN(ROW($E$63:E1715))+1))</f>
        <v>1621</v>
      </c>
      <c r="AJ1716" s="53" cm="1">
        <f t="array" ref="AJ1716">MAX(IF($I$105:I1715=I1716,ROW($I$105:I1715)-MIN(ROW($I$105:I1715))+1))</f>
        <v>1540</v>
      </c>
      <c r="AK1716" s="23">
        <f>IF(AI1716=0,_xlfn.XLOOKUP(E1716,'Starting GF'!A:A,'Starting GF'!B:B),INDEX($AL$63:$AL1716,AI1716))</f>
        <v>2.89</v>
      </c>
      <c r="AL1716" s="23">
        <v>2.91</v>
      </c>
      <c r="AM1716" s="23">
        <f>IF(AI1716=0,_xlfn.XLOOKUP(E1716,'Starting GF'!A:A,'Starting GF'!C:C),INDEX($AN$63:$AN1716,AI1716))</f>
        <v>2.95</v>
      </c>
      <c r="AN1716" s="23">
        <v>2.96</v>
      </c>
      <c r="AO1716" s="23">
        <f>IF(AJ1716=0,_xlfn.XLOOKUP(I1716,Goalies!B:B,Goalies!I:I),INDEX($AP$105:$AP1716,AJ1716))</f>
        <v>2.9004255765479861</v>
      </c>
      <c r="AP1716" s="23">
        <f t="shared" si="61"/>
        <v>2.9104858779524463</v>
      </c>
      <c r="AQ1716" s="23">
        <f t="shared" si="62"/>
        <v>2.8614999999999999</v>
      </c>
      <c r="AR1716" s="66">
        <v>-0.03</v>
      </c>
      <c r="AS1716" s="96" t="s">
        <v>1591</v>
      </c>
      <c r="AT1716" s="20">
        <f t="shared" ref="AT1716" si="141">(AK1716*V1716*X1716*Z1717*AA1716*AB1717*AC1716*AD1717*AG1716*AH1717)+AR1716</f>
        <v>2.8712824613398098</v>
      </c>
      <c r="AU1716" s="20">
        <f t="shared" ref="AU1716" si="142">AT1717</f>
        <v>2.8886522903032095</v>
      </c>
      <c r="AV1716" s="12">
        <f t="shared" ref="AV1716" si="143">AK1716*V1716*X1716*Z1717*AA1716*AB1717</f>
        <v>2.9012824613398096</v>
      </c>
      <c r="AW1716" s="12">
        <f t="shared" ref="AW1716" si="144">AV1717</f>
        <v>2.8446306147576528</v>
      </c>
      <c r="AX1716" s="8">
        <f t="shared" si="67"/>
        <v>-2.8717538660180342E-2</v>
      </c>
      <c r="AY1716" s="8">
        <f t="shared" si="68"/>
        <v>-6.1347709696780495E-2</v>
      </c>
      <c r="AZ1716" s="8">
        <f t="shared" si="69"/>
        <v>-9.0065248356960836E-2</v>
      </c>
      <c r="BA1716" s="8">
        <f t="shared" si="70"/>
        <v>3.2630171036600153E-2</v>
      </c>
      <c r="BB1716" s="62">
        <f t="shared" si="71"/>
        <v>105</v>
      </c>
      <c r="BC1716" s="21">
        <f t="shared" si="72"/>
        <v>-109</v>
      </c>
      <c r="BD1716" s="21">
        <f t="shared" si="73"/>
        <v>117</v>
      </c>
      <c r="BE1716" s="21">
        <f t="shared" si="74"/>
        <v>145</v>
      </c>
      <c r="BF1716" s="94">
        <f t="shared" ref="BF1716" si="145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IF(AT1716&gt;AT1717, 1-_xlpm.interp, _xlpm.interp)
)</f>
        <v>0.48890561224034912</v>
      </c>
      <c r="BG1716" s="22">
        <f t="shared" si="76"/>
        <v>0.52238840893868399</v>
      </c>
      <c r="BH1716" s="22">
        <f t="shared" si="76"/>
        <v>0.46070994295361212</v>
      </c>
      <c r="BI1716" s="22">
        <f t="shared" si="76"/>
        <v>0.40801213335657882</v>
      </c>
      <c r="BJ1716" s="21">
        <f t="shared" si="77"/>
        <v>-106</v>
      </c>
      <c r="BK1716" s="21">
        <f t="shared" si="78"/>
        <v>-108</v>
      </c>
      <c r="BL1716" s="21">
        <f t="shared" si="79"/>
        <v>119</v>
      </c>
      <c r="BM1716" s="21">
        <f t="shared" si="80"/>
        <v>147</v>
      </c>
      <c r="BN1716" s="22">
        <f t="shared" ref="BN1716" si="146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IF(AV1716&gt;AV1717, 1-_xlpm.interp, _xlpm.interp)
)</f>
        <v>0.51567421340443886</v>
      </c>
      <c r="BO1716" s="22">
        <f t="shared" si="82"/>
        <v>0.51869544586853</v>
      </c>
      <c r="BP1716" s="22">
        <f t="shared" si="82"/>
        <v>0.45677346812052577</v>
      </c>
      <c r="BQ1716" s="22">
        <f t="shared" si="82"/>
        <v>0.40470442511974836</v>
      </c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8" customHeight="1" x14ac:dyDescent="0.3">
      <c r="A1717" t="str">
        <f t="shared" si="11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2"/>
        <v>PHI Samuel Ersson</v>
      </c>
      <c r="J1717" s="33" t="s">
        <v>231</v>
      </c>
      <c r="K1717" s="14">
        <v>2.96</v>
      </c>
      <c r="L1717" s="13">
        <v>0.15</v>
      </c>
      <c r="M1717" s="28">
        <v>0.1</v>
      </c>
      <c r="N1717">
        <f>IFERROR(_xlfn.XLOOKUP(A1717,Params!A:A,Params!D:D),0)</f>
        <v>2.94999999999999</v>
      </c>
      <c r="O1717">
        <f t="shared" ref="O1717" si="147">N1716</f>
        <v>2.8999999999999901</v>
      </c>
      <c r="P1717" s="68">
        <f t="shared" si="51"/>
        <v>2.94999999999999</v>
      </c>
      <c r="Q1717">
        <f t="shared" ref="Q1717" si="148">P1716</f>
        <v>2.8999999999999901</v>
      </c>
      <c r="R1717" s="5">
        <f t="shared" ref="R1717" si="149">N1717/W1717/X1717/Z1716/AB1716/AA1717</f>
        <v>2.9348274453241161</v>
      </c>
      <c r="S1717" s="5">
        <f t="shared" ref="S1717" si="150">O1717/W1716/Y1717/Z1717/AA1716/AB1717</f>
        <v>3.0749868263956217</v>
      </c>
      <c r="T1717" s="5">
        <f t="shared" ref="T1717" si="151">P1717/W1717/X1717/Z1716/AB1716</f>
        <v>2.9054791708708749</v>
      </c>
      <c r="U1717" s="5">
        <f t="shared" ref="U1717" si="152">Q1717/W1716/Y1717/Z1717/AA1716</f>
        <v>3.0749868263956217</v>
      </c>
      <c r="V1717" s="5">
        <f>_xlfn.XLOOKUP(H1717,'Rest - Home'!A:A,'Rest - Home'!B:B)</f>
        <v>1.0449999999999999</v>
      </c>
      <c r="W1717" s="5">
        <f>_xlfn.XLOOKUP(H1717,'Rest - Home'!A:A,'Rest - Home'!C:C)</f>
        <v>1.0398742800952707</v>
      </c>
      <c r="X1717" s="5">
        <f t="shared" ref="X1717" si="153">AM1716/K1717</f>
        <v>0.99662162162162171</v>
      </c>
      <c r="Y1717" s="5">
        <f t="shared" ref="Y1717" si="154">AK1716/K1717</f>
        <v>0.97635135135135143</v>
      </c>
      <c r="Z1717" s="5">
        <f>IF(J1717="",1,(_xlfn.XLOOKUP(I1717,Goalies!B:B,Goalies!J:J)))</f>
        <v>1.04</v>
      </c>
      <c r="AA1717" s="23">
        <v>0.99</v>
      </c>
      <c r="AB1717" s="23">
        <v>1</v>
      </c>
      <c r="AC1717" s="23">
        <f>_xlfn.XLOOKUP(E1717,'Game Adjustments'!A:A,'Game Adjustments'!B:B)</f>
        <v>1</v>
      </c>
      <c r="AD1717" s="23">
        <f>_xlfn.XLOOKUP(E1717,'Game Adjustments'!A:A,'Game Adjustments'!C:C)</f>
        <v>1</v>
      </c>
      <c r="AE1717" s="23">
        <f>IF(D1717="A",_xlfn.XLOOKUP(E1717,'Rest - Home'!F:F,'Rest - Home'!J:J),_xlfn.XLOOKUP(E1717,'Rest - Home'!F:F,'Rest - Home'!I:I))</f>
        <v>1</v>
      </c>
      <c r="AF1717" s="23">
        <f>IF(D1717="A",_xlfn.XLOOKUP(E1717,'Rest - Home'!F:F,'Rest - Home'!L:L),_xlfn.XLOOKUP(E1717,'Rest - Home'!F:F,'Rest - Home'!K:K))</f>
        <v>1</v>
      </c>
      <c r="AG1717" s="26">
        <v>1</v>
      </c>
      <c r="AH1717" s="26">
        <v>1</v>
      </c>
      <c r="AI1717" s="53" cm="1">
        <f t="array" ref="AI1717">MAX(IF($E$63:E1716=E1717,ROW($E$63:E1716)-MIN(ROW($E$63:E1716))+1))</f>
        <v>1610</v>
      </c>
      <c r="AJ1717" s="53" cm="1">
        <f t="array" ref="AJ1717">MAX(IF($I$105:I1716=I1717,ROW($I$105:I1716)-MIN(ROW($I$105:I1716))+1))</f>
        <v>1568</v>
      </c>
      <c r="AK1717" s="23">
        <f>IF(AI1717=0,_xlfn.XLOOKUP(E1717,'Starting GF'!A:A,'Starting GF'!B:B),INDEX($AL$63:$AL1717,AI1717))</f>
        <v>2.83</v>
      </c>
      <c r="AL1717" s="23">
        <v>2.83</v>
      </c>
      <c r="AM1717" s="23">
        <f>IF(AI1717=0,_xlfn.XLOOKUP(E1717,'Starting GF'!A:A,'Starting GF'!C:C),INDEX($AN$63:$AN1717,AI1717))</f>
        <v>3.0367362457284313</v>
      </c>
      <c r="AN1717" s="23">
        <v>3.05</v>
      </c>
      <c r="AO1717" s="23">
        <f>IF(AJ1717=0,_xlfn.XLOOKUP(I1717,Goalies!B:B,Goalies!I:I),INDEX($AP$105:$AP1717,AJ1717))</f>
        <v>3.1308737033124348</v>
      </c>
      <c r="AP1717" s="23">
        <f t="shared" si="61"/>
        <v>3.1409405927332861</v>
      </c>
      <c r="AQ1717" s="23">
        <f t="shared" si="62"/>
        <v>3.1582056955575686</v>
      </c>
      <c r="AR1717" s="66">
        <v>0.03</v>
      </c>
      <c r="AS1717" s="96" t="s">
        <v>1591</v>
      </c>
      <c r="AT1717" s="20">
        <f t="shared" ref="AT1717" si="155">(AK1717*V1717*X1717*Z1716*AA1717*AB1716*AC1717*AD1716*AG1717*AH1716)+AR1717</f>
        <v>2.8886522903032095</v>
      </c>
      <c r="AU1717" s="20">
        <f t="shared" ref="AU1717" si="156">AT1716</f>
        <v>2.8712824613398098</v>
      </c>
      <c r="AV1717" s="12">
        <f t="shared" ref="AV1717" si="157">AK1717*W1717*X1717*Z1716*AA1717*AB1716</f>
        <v>2.8446306147576528</v>
      </c>
      <c r="AW1717" s="12">
        <f t="shared" ref="AW1717" si="158">AV1716</f>
        <v>2.9012824613398096</v>
      </c>
      <c r="AX1717" s="8">
        <f t="shared" si="67"/>
        <v>-6.1347709696780495E-2</v>
      </c>
      <c r="AY1717" s="8">
        <f t="shared" si="68"/>
        <v>-2.8717538660180342E-2</v>
      </c>
      <c r="AZ1717" s="8">
        <f t="shared" si="69"/>
        <v>-9.0065248356960836E-2</v>
      </c>
      <c r="BA1717" s="8">
        <f t="shared" si="70"/>
        <v>-3.2630171036600153E-2</v>
      </c>
      <c r="BB1717" s="62">
        <f t="shared" si="71"/>
        <v>-105</v>
      </c>
      <c r="BC1717" s="21">
        <f t="shared" si="72"/>
        <v>109</v>
      </c>
      <c r="BD1717" s="21">
        <f t="shared" si="73"/>
        <v>-117</v>
      </c>
      <c r="BE1717" s="21">
        <f t="shared" si="74"/>
        <v>-145</v>
      </c>
      <c r="BF1717" s="94">
        <f t="shared" si="38"/>
        <v>0.51109438775965088</v>
      </c>
      <c r="BG1717" s="22">
        <f t="shared" ref="BG1717" si="159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0.47761159106131601</v>
      </c>
      <c r="BH1717" s="22">
        <f t="shared" ref="BH1717" si="160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0.53929005704638788</v>
      </c>
      <c r="BI1717" s="22">
        <f t="shared" ref="BI1717" si="161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0.59198786664342118</v>
      </c>
      <c r="BJ1717" s="21">
        <f t="shared" si="77"/>
        <v>106</v>
      </c>
      <c r="BK1717" s="21">
        <f t="shared" si="78"/>
        <v>108</v>
      </c>
      <c r="BL1717" s="21">
        <f t="shared" si="79"/>
        <v>-119</v>
      </c>
      <c r="BM1717" s="21">
        <f t="shared" si="80"/>
        <v>-147</v>
      </c>
      <c r="BN1717" s="22">
        <f t="shared" si="46"/>
        <v>0.48432578659556114</v>
      </c>
      <c r="BO1717" s="22">
        <f t="shared" ref="BO1717" si="162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0.48130455413147</v>
      </c>
      <c r="BP1717" s="22">
        <f t="shared" ref="BP1717" si="163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0.54322653187947423</v>
      </c>
      <c r="BQ1717" s="22">
        <f t="shared" ref="BQ1717" si="164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0.59529557488025164</v>
      </c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8" customHeight="1" x14ac:dyDescent="0.3">
      <c r="A1718" t="str">
        <f t="shared" si="11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2"/>
        <v>UTA Karel Vejmelka</v>
      </c>
      <c r="J1718" s="33" t="s">
        <v>191</v>
      </c>
      <c r="K1718" s="14">
        <v>2.96</v>
      </c>
      <c r="L1718" s="13">
        <v>0.15</v>
      </c>
      <c r="M1718" s="28">
        <v>0.1</v>
      </c>
      <c r="N1718">
        <f>IFERROR(_xlfn.XLOOKUP(A1718,Params!A:A,Params!D:D),0)</f>
        <v>2.69999999999999</v>
      </c>
      <c r="O1718">
        <f t="shared" ref="O1718" si="165">N1719</f>
        <v>3.2999999999999901</v>
      </c>
      <c r="P1718" s="68">
        <f t="shared" si="51"/>
        <v>2.69999999999999</v>
      </c>
      <c r="Q1718">
        <f t="shared" ref="Q1718" si="166">P1719</f>
        <v>3.2999999999999901</v>
      </c>
      <c r="R1718" s="5">
        <f t="shared" ref="R1718" si="167">N1718/W1718/X1718/Z1719/AB1719/AA1718</f>
        <v>3.3188979115462685</v>
      </c>
      <c r="S1718" s="5">
        <f t="shared" ref="S1718" si="168">O1718/W1719/Y1718/Z1718/AA1719/AB1718</f>
        <v>3.0571736403636076</v>
      </c>
      <c r="T1718" s="5">
        <f t="shared" ref="T1718" si="169">P1718/W1718/X1718/Z1719/AB1719</f>
        <v>3.1861419950844176</v>
      </c>
      <c r="U1718" s="5">
        <f t="shared" ref="U1718" si="170">Q1718/W1719/Y1718/Z1718/AA1719</f>
        <v>3.0571736403636076</v>
      </c>
      <c r="V1718" s="5">
        <f>_xlfn.XLOOKUP(H1718,'Rest - Home'!A:A,'Rest - Home'!B:B)</f>
        <v>0.95</v>
      </c>
      <c r="W1718" s="5">
        <f>_xlfn.XLOOKUP(H1718,'Rest - Home'!A:A,'Rest - Home'!C:C)</f>
        <v>0.95302926576458757</v>
      </c>
      <c r="X1718" s="5">
        <f t="shared" ref="X1718" si="171">AM1719/K1718</f>
        <v>0.88175675675675669</v>
      </c>
      <c r="Y1718" s="5">
        <f t="shared" ref="Y1718" si="172">AK1719/K1718</f>
        <v>1.1283783783783783</v>
      </c>
      <c r="Z1718" s="5">
        <f>IF(J1718="",1,(_xlfn.XLOOKUP(I1718,Goalies!B:B,Goalies!J:J)))</f>
        <v>0.97</v>
      </c>
      <c r="AA1718" s="23">
        <v>0.96</v>
      </c>
      <c r="AB1718" s="23">
        <v>1</v>
      </c>
      <c r="AC1718" s="23">
        <f>_xlfn.XLOOKUP(E1718,'Game Adjustments'!A:A,'Game Adjustments'!B:B)</f>
        <v>1</v>
      </c>
      <c r="AD1718" s="23">
        <f>_xlfn.XLOOKUP(E1718,'Game Adjustments'!A:A,'Game Adjustments'!C:C)</f>
        <v>1</v>
      </c>
      <c r="AE1718" s="23">
        <f>IF(D1718="A",_xlfn.XLOOKUP(E1718,'Rest - Home'!F:F,'Rest - Home'!J:J),_xlfn.XLOOKUP(E1718,'Rest - Home'!F:F,'Rest - Home'!I:I))</f>
        <v>1</v>
      </c>
      <c r="AF1718" s="23">
        <f>IF(D1718="A",_xlfn.XLOOKUP(E1718,'Rest - Home'!F:F,'Rest - Home'!L:L),_xlfn.XLOOKUP(E1718,'Rest - Home'!F:F,'Rest - Home'!K:K))</f>
        <v>1</v>
      </c>
      <c r="AG1718" s="26">
        <v>1</v>
      </c>
      <c r="AH1718" s="26">
        <v>1</v>
      </c>
      <c r="AI1718" s="53" cm="1">
        <f t="array" ref="AI1718">MAX(IF($E$63:E1717=E1718,ROW($E$63:E1717)-MIN(ROW($E$63:E1717))+1))</f>
        <v>1622</v>
      </c>
      <c r="AJ1718" s="53" cm="1">
        <f t="array" ref="AJ1718">MAX(IF($I$105:I1717=I1718,ROW($I$105:I1717)-MIN(ROW($I$105:I1717))+1))</f>
        <v>1580</v>
      </c>
      <c r="AK1718" s="23">
        <f>IF(AI1718=0,_xlfn.XLOOKUP(E1718,'Starting GF'!A:A,'Starting GF'!B:B),INDEX($AL$63:$AL1718,AI1718))</f>
        <v>3.082691985222592</v>
      </c>
      <c r="AL1718" s="23">
        <v>3.1</v>
      </c>
      <c r="AM1718" s="23">
        <f>IF(AI1718=0,_xlfn.XLOOKUP(E1718,'Starting GF'!A:A,'Starting GF'!C:C),INDEX($AN$63:$AN1718,AI1718))</f>
        <v>2.9677962537525113</v>
      </c>
      <c r="AN1718" s="23">
        <v>2.97</v>
      </c>
      <c r="AO1718" s="23">
        <f>IF(AJ1718=0,_xlfn.XLOOKUP(I1718,Goalies!B:B,Goalies!I:I),INDEX($AP$105:$AP1718,AJ1718))</f>
        <v>2.9080873265170504</v>
      </c>
      <c r="AP1718" s="23">
        <f t="shared" si="61"/>
        <v>2.9166929922123974</v>
      </c>
      <c r="AQ1718" s="23">
        <f t="shared" si="62"/>
        <v>2.8787623661399357</v>
      </c>
      <c r="AR1718" s="66">
        <v>0</v>
      </c>
      <c r="AS1718" s="96" t="s">
        <v>1591</v>
      </c>
      <c r="AT1718" s="20">
        <f t="shared" ref="AT1718" si="173">(AK1718*V1718*X1718*Z1719*AA1718*AB1719*AC1718*AD1719*AG1718*AH1719)+AR1718</f>
        <v>2.4998696944406493</v>
      </c>
      <c r="AU1718" s="20">
        <f t="shared" ref="AU1718" si="174">AT1719</f>
        <v>3.1999980122703118</v>
      </c>
      <c r="AV1718" s="12">
        <f t="shared" ref="AV1718" si="175">AK1718*V1718*X1718*Z1719*AA1718*AB1719</f>
        <v>2.4998696944406493</v>
      </c>
      <c r="AW1718" s="12">
        <f t="shared" ref="AW1718" si="176">AV1719</f>
        <v>3.2035235120692827</v>
      </c>
      <c r="AX1718" s="8">
        <f t="shared" si="67"/>
        <v>-0.20013030555934064</v>
      </c>
      <c r="AY1718" s="8">
        <f t="shared" si="68"/>
        <v>-0.10000198772967828</v>
      </c>
      <c r="AZ1718" s="8">
        <f t="shared" si="69"/>
        <v>-0.30013229328901891</v>
      </c>
      <c r="BA1718" s="8">
        <f t="shared" si="70"/>
        <v>-0.10012831782966236</v>
      </c>
      <c r="BB1718" s="62">
        <f t="shared" si="71"/>
        <v>161</v>
      </c>
      <c r="BC1718" s="21">
        <f t="shared" si="72"/>
        <v>-105</v>
      </c>
      <c r="BD1718" s="21">
        <f t="shared" si="73"/>
        <v>123</v>
      </c>
      <c r="BE1718" s="21">
        <f t="shared" si="74"/>
        <v>151</v>
      </c>
      <c r="BF1718" s="94">
        <f t="shared" ref="BF1718" si="177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IF(AT1718&gt;AT1719, 1-_xlpm.interp, _xlpm.interp)
)</f>
        <v>0.38352587226380058</v>
      </c>
      <c r="BG1718" s="22">
        <f t="shared" si="76"/>
        <v>0.51168535192397413</v>
      </c>
      <c r="BH1718" s="22">
        <f t="shared" si="76"/>
        <v>0.44895888330740708</v>
      </c>
      <c r="BI1718" s="22">
        <f t="shared" si="76"/>
        <v>0.39785275765238148</v>
      </c>
      <c r="BJ1718" s="21">
        <f t="shared" si="77"/>
        <v>161</v>
      </c>
      <c r="BK1718" s="21">
        <f t="shared" si="78"/>
        <v>-105</v>
      </c>
      <c r="BL1718" s="21">
        <f t="shared" si="79"/>
        <v>122</v>
      </c>
      <c r="BM1718" s="21">
        <f t="shared" si="80"/>
        <v>151</v>
      </c>
      <c r="BN1718" s="22">
        <f t="shared" ref="BN1718" si="178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IF(AV1718&gt;AV1719, 1-_xlpm.interp, _xlpm.interp)
)</f>
        <v>0.38330215040111976</v>
      </c>
      <c r="BO1718" s="22">
        <f t="shared" si="82"/>
        <v>0.51219124302421126</v>
      </c>
      <c r="BP1718" s="22">
        <f t="shared" si="82"/>
        <v>0.44946446236902271</v>
      </c>
      <c r="BQ1718" s="22">
        <f t="shared" si="82"/>
        <v>0.39825225658270946</v>
      </c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8" customHeight="1" x14ac:dyDescent="0.3">
      <c r="A1719" t="str">
        <f t="shared" si="11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2"/>
        <v>TBL Andrei Vasilevskiy</v>
      </c>
      <c r="J1719" s="33" t="s">
        <v>187</v>
      </c>
      <c r="K1719" s="14">
        <v>2.96</v>
      </c>
      <c r="L1719" s="13">
        <v>0.15</v>
      </c>
      <c r="M1719" s="28">
        <v>0.1</v>
      </c>
      <c r="N1719">
        <f>IFERROR(_xlfn.XLOOKUP(A1719,Params!A:A,Params!D:D),0)</f>
        <v>3.2999999999999901</v>
      </c>
      <c r="O1719">
        <f t="shared" ref="O1719" si="179">N1718</f>
        <v>2.69999999999999</v>
      </c>
      <c r="P1719" s="68">
        <f t="shared" si="51"/>
        <v>3.2999999999999901</v>
      </c>
      <c r="Q1719">
        <f t="shared" ref="Q1719" si="180">P1718</f>
        <v>2.69999999999999</v>
      </c>
      <c r="R1719" s="5">
        <f t="shared" ref="R1719" si="181">N1719/W1719/X1719/Z1718/AB1718/AA1719</f>
        <v>3.4405865786452181</v>
      </c>
      <c r="S1719" s="5">
        <f t="shared" ref="S1719" si="182">O1719/W1718/Y1719/Z1719/AA1718/AB1719</f>
        <v>2.8099867228578401</v>
      </c>
      <c r="T1719" s="5">
        <f t="shared" ref="T1719" si="183">P1719/W1719/X1719/Z1718/AB1718</f>
        <v>3.234151383926505</v>
      </c>
      <c r="U1719" s="5">
        <f t="shared" ref="U1719" si="184">Q1719/W1718/Y1719/Z1719/AA1718</f>
        <v>2.9364361253864426</v>
      </c>
      <c r="V1719" s="5">
        <f>_xlfn.XLOOKUP(H1719,'Rest - Home'!A:A,'Rest - Home'!B:B)</f>
        <v>1.048</v>
      </c>
      <c r="W1719" s="5">
        <f>_xlfn.XLOOKUP(H1719,'Rest - Home'!A:A,'Rest - Home'!C:C)</f>
        <v>1.0491546019013618</v>
      </c>
      <c r="X1719" s="5">
        <f t="shared" ref="X1719" si="185">AM1718/K1719</f>
        <v>1.0026338695109835</v>
      </c>
      <c r="Y1719" s="5">
        <f t="shared" ref="Y1719" si="186">AK1718/K1719</f>
        <v>1.0414499950076324</v>
      </c>
      <c r="Z1719" s="5">
        <f>IF(J1719="",1,(_xlfn.XLOOKUP(I1719,Goalies!B:B,Goalies!J:J)))</f>
        <v>0.96499999999999997</v>
      </c>
      <c r="AA1719" s="23">
        <v>0.94</v>
      </c>
      <c r="AB1719" s="23">
        <v>1.0449999999999999</v>
      </c>
      <c r="AC1719" s="23">
        <f>_xlfn.XLOOKUP(E1719,'Game Adjustments'!A:A,'Game Adjustments'!B:B)</f>
        <v>1</v>
      </c>
      <c r="AD1719" s="23">
        <f>_xlfn.XLOOKUP(E1719,'Game Adjustments'!A:A,'Game Adjustments'!C:C)</f>
        <v>1</v>
      </c>
      <c r="AE1719" s="23">
        <f>IF(D1719="A",_xlfn.XLOOKUP(E1719,'Rest - Home'!F:F,'Rest - Home'!J:J),_xlfn.XLOOKUP(E1719,'Rest - Home'!F:F,'Rest - Home'!I:I))</f>
        <v>1</v>
      </c>
      <c r="AF1719" s="23">
        <f>IF(D1719="A",_xlfn.XLOOKUP(E1719,'Rest - Home'!F:F,'Rest - Home'!L:L),_xlfn.XLOOKUP(E1719,'Rest - Home'!F:F,'Rest - Home'!K:K))</f>
        <v>1</v>
      </c>
      <c r="AG1719" s="26">
        <v>1</v>
      </c>
      <c r="AH1719" s="26">
        <v>1</v>
      </c>
      <c r="AI1719" s="53" cm="1">
        <f t="array" ref="AI1719">MAX(IF($E$63:E1718=E1719,ROW($E$63:E1718)-MIN(ROW($E$63:E1718))+1))</f>
        <v>1630</v>
      </c>
      <c r="AJ1719" s="53" cm="1">
        <f t="array" ref="AJ1719">MAX(IF($I$105:I1718=I1719,ROW($I$105:I1718)-MIN(ROW($I$105:I1718))+1))</f>
        <v>1562</v>
      </c>
      <c r="AK1719" s="23">
        <f>IF(AI1719=0,_xlfn.XLOOKUP(E1719,'Starting GF'!A:A,'Starting GF'!B:B),INDEX($AL$63:$AL1719,AI1719))</f>
        <v>3.34</v>
      </c>
      <c r="AL1719" s="23">
        <f t="shared" si="59"/>
        <v>3.351991458876002</v>
      </c>
      <c r="AM1719" s="23">
        <f>IF(AI1719=0,_xlfn.XLOOKUP(E1719,'Starting GF'!A:A,'Starting GF'!C:C),INDEX($AN$63:$AN1719,AI1719))</f>
        <v>2.61</v>
      </c>
      <c r="AN1719" s="23">
        <v>2.61</v>
      </c>
      <c r="AO1719" s="23">
        <f>IF(AJ1719=0,_xlfn.XLOOKUP(I1719,Goalies!B:B,Goalies!I:I),INDEX($AP$105:$AP1719,AJ1719))</f>
        <v>2.5521914411170776</v>
      </c>
      <c r="AP1719" s="23">
        <f t="shared" si="61"/>
        <v>2.5761083030831884</v>
      </c>
      <c r="AQ1719" s="23">
        <f t="shared" si="62"/>
        <v>2.5186499999999996</v>
      </c>
      <c r="AR1719" s="66">
        <v>0</v>
      </c>
      <c r="AS1719" s="96" t="s">
        <v>1591</v>
      </c>
      <c r="AT1719" s="20">
        <f t="shared" ref="AT1719" si="187">(AK1719*V1719*X1719*Z1718*AA1719*AB1718*AC1719*AD1718*AG1719*AH1718)+AR1719</f>
        <v>3.1999980122703118</v>
      </c>
      <c r="AU1719" s="20">
        <f t="shared" ref="AU1719" si="188">AT1718</f>
        <v>2.4998696944406493</v>
      </c>
      <c r="AV1719" s="12">
        <f t="shared" ref="AV1719" si="189">AK1719*W1719*X1719*Z1718*AA1719*AB1718</f>
        <v>3.2035235120692827</v>
      </c>
      <c r="AW1719" s="12">
        <f t="shared" ref="AW1719" si="190">AV1718</f>
        <v>2.4998696944406493</v>
      </c>
      <c r="AX1719" s="8">
        <f t="shared" si="67"/>
        <v>-0.10000198772967828</v>
      </c>
      <c r="AY1719" s="8">
        <f t="shared" si="68"/>
        <v>-0.20013030555934064</v>
      </c>
      <c r="AZ1719" s="8">
        <f t="shared" si="69"/>
        <v>-0.30013229328901891</v>
      </c>
      <c r="BA1719" s="8">
        <f t="shared" si="70"/>
        <v>0.10012831782966236</v>
      </c>
      <c r="BB1719" s="62">
        <f t="shared" si="71"/>
        <v>-161</v>
      </c>
      <c r="BC1719" s="21">
        <f t="shared" si="72"/>
        <v>105</v>
      </c>
      <c r="BD1719" s="21">
        <f t="shared" si="73"/>
        <v>-123</v>
      </c>
      <c r="BE1719" s="21">
        <f t="shared" si="74"/>
        <v>-151</v>
      </c>
      <c r="BF1719" s="94">
        <f t="shared" si="38"/>
        <v>0.61647412773619936</v>
      </c>
      <c r="BG1719" s="22">
        <f t="shared" ref="BG1719" si="191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0.48831464807602587</v>
      </c>
      <c r="BH1719" s="22">
        <f t="shared" ref="BH1719" si="192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0.55104111669259292</v>
      </c>
      <c r="BI1719" s="22">
        <f t="shared" ref="BI1719" si="193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0.60214724234761852</v>
      </c>
      <c r="BJ1719" s="21">
        <f t="shared" si="77"/>
        <v>-161</v>
      </c>
      <c r="BK1719" s="21">
        <f t="shared" si="78"/>
        <v>105</v>
      </c>
      <c r="BL1719" s="21">
        <f t="shared" si="79"/>
        <v>-122</v>
      </c>
      <c r="BM1719" s="21">
        <f t="shared" si="80"/>
        <v>-151</v>
      </c>
      <c r="BN1719" s="22">
        <f t="shared" si="46"/>
        <v>0.61669784959888019</v>
      </c>
      <c r="BO1719" s="22">
        <f t="shared" ref="BO1719" si="194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0.48780875697578868</v>
      </c>
      <c r="BP1719" s="22">
        <f t="shared" ref="BP1719" si="195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0.55053553763097729</v>
      </c>
      <c r="BQ1719" s="22">
        <f t="shared" ref="BQ1719" si="196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0.60174774341729054</v>
      </c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8" customHeight="1" x14ac:dyDescent="0.3">
      <c r="A1720" t="str">
        <f t="shared" si="11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2"/>
        <v>ANA Ville Husso</v>
      </c>
      <c r="J1720" s="33" t="s">
        <v>1164</v>
      </c>
      <c r="K1720" s="14">
        <v>2.96</v>
      </c>
      <c r="L1720" s="13">
        <v>0.15</v>
      </c>
      <c r="M1720" s="28">
        <v>0.1</v>
      </c>
      <c r="N1720">
        <f>IFERROR(_xlfn.XLOOKUP(A1720,Params!A:A,Params!D:D),0)</f>
        <v>2.6499999999999901</v>
      </c>
      <c r="O1720">
        <f t="shared" ref="O1720" si="197">N1721</f>
        <v>4.0499999999999901</v>
      </c>
      <c r="P1720" s="68">
        <f t="shared" si="51"/>
        <v>2.6499999999999901</v>
      </c>
      <c r="Q1720">
        <f t="shared" ref="Q1720" si="198">P1721</f>
        <v>4.0499999999999901</v>
      </c>
      <c r="R1720" s="5">
        <f t="shared" ref="R1720" si="199">N1720/W1720/X1720/Z1721/AB1721/AA1720</f>
        <v>3.0810261583341645</v>
      </c>
      <c r="S1720" s="5">
        <f t="shared" ref="S1720" si="200">O1720/W1721/Y1720/Z1720/AA1721/AB1720</f>
        <v>3.1906242332064196</v>
      </c>
      <c r="T1720" s="5">
        <f t="shared" ref="T1720" si="201">P1720/W1720/X1720/Z1721/AB1721</f>
        <v>2.8499491964591024</v>
      </c>
      <c r="U1720" s="5">
        <f t="shared" ref="U1720" si="202">Q1720/W1721/Y1720/Z1720/AA1721</f>
        <v>3.222530475538484</v>
      </c>
      <c r="V1720" s="5">
        <f>_xlfn.XLOOKUP(H1720,'Rest - Home'!A:A,'Rest - Home'!B:B)</f>
        <v>0.95</v>
      </c>
      <c r="W1720" s="5">
        <f>_xlfn.XLOOKUP(H1720,'Rest - Home'!A:A,'Rest - Home'!C:C)</f>
        <v>0.92554174501717079</v>
      </c>
      <c r="X1720" s="5">
        <f t="shared" ref="X1720" si="203">AM1721/K1720</f>
        <v>1.0304054054054053</v>
      </c>
      <c r="Y1720" s="5">
        <f t="shared" ref="Y1720" si="204">AK1721/K1720</f>
        <v>1.1216216216216215</v>
      </c>
      <c r="Z1720" s="5">
        <f>IF(J1720="",1,(_xlfn.XLOOKUP(I1720,Goalies!B:B,Goalies!J:J)))</f>
        <v>1.05</v>
      </c>
      <c r="AA1720" s="23">
        <v>0.92500000000000004</v>
      </c>
      <c r="AB1720" s="23">
        <v>1.01</v>
      </c>
      <c r="AC1720" s="23">
        <f>_xlfn.XLOOKUP(E1720,'Game Adjustments'!A:A,'Game Adjustments'!B:B)</f>
        <v>1</v>
      </c>
      <c r="AD1720" s="23">
        <f>_xlfn.XLOOKUP(E1720,'Game Adjustments'!A:A,'Game Adjustments'!C:C)</f>
        <v>1</v>
      </c>
      <c r="AE1720" s="23">
        <f>IF(D1720="A",_xlfn.XLOOKUP(E1720,'Rest - Home'!F:F,'Rest - Home'!J:J),_xlfn.XLOOKUP(E1720,'Rest - Home'!F:F,'Rest - Home'!I:I))</f>
        <v>1</v>
      </c>
      <c r="AF1720" s="23">
        <f>IF(D1720="A",_xlfn.XLOOKUP(E1720,'Rest - Home'!F:F,'Rest - Home'!L:L),_xlfn.XLOOKUP(E1720,'Rest - Home'!F:F,'Rest - Home'!K:K))</f>
        <v>1</v>
      </c>
      <c r="AG1720" s="26">
        <v>1</v>
      </c>
      <c r="AH1720" s="26">
        <v>1</v>
      </c>
      <c r="AI1720" s="53" cm="1">
        <f t="array" ref="AI1720">MAX(IF($E$63:E1719=E1720,ROW($E$63:E1719)-MIN(ROW($E$63:E1719))+1))</f>
        <v>1648</v>
      </c>
      <c r="AJ1720" s="53" cm="1">
        <f t="array" ref="AJ1720">MAX(IF($I$105:I1719=I1720,ROW($I$105:I1719)-MIN(ROW($I$105:I1719))+1))</f>
        <v>1489</v>
      </c>
      <c r="AK1720" s="23">
        <f>IF(AI1720=0,_xlfn.XLOOKUP(E1720,'Starting GF'!A:A,'Starting GF'!B:B),INDEX($AL$63:$AL1720,AI1720))</f>
        <v>3.1536638240357679</v>
      </c>
      <c r="AL1720" s="23">
        <f t="shared" si="59"/>
        <v>3.1393020197524013</v>
      </c>
      <c r="AM1720" s="23">
        <f>IF(AI1720=0,_xlfn.XLOOKUP(E1720,'Starting GF'!A:A,'Starting GF'!C:C),INDEX($AN$63:$AN1720,AI1720))</f>
        <v>3.2946397912577661</v>
      </c>
      <c r="AN1720" s="23">
        <f t="shared" si="60"/>
        <v>3.2790374575500643</v>
      </c>
      <c r="AO1720" s="23">
        <f>IF(AJ1720=0,_xlfn.XLOOKUP(I1720,Goalies!B:B,Goalies!I:I),INDEX($AP$105:$AP1720,AJ1720))</f>
        <v>3.3789685803094125</v>
      </c>
      <c r="AP1720" s="23">
        <f t="shared" si="61"/>
        <v>3.3746466099930119</v>
      </c>
      <c r="AQ1720" s="23">
        <f t="shared" si="62"/>
        <v>3.4593717808206543</v>
      </c>
      <c r="AR1720" s="66">
        <v>0</v>
      </c>
      <c r="AS1720" s="96" t="s">
        <v>1591</v>
      </c>
      <c r="AT1720" s="20">
        <f t="shared" ref="AT1720" si="205">(AK1720*V1720*X1720*Z1721*AA1720*AB1721*AC1720*AD1721*AG1720*AH1721)+AR1720</f>
        <v>2.7841554396531389</v>
      </c>
      <c r="AU1720" s="20">
        <f t="shared" ref="AU1720" si="206">AT1721</f>
        <v>4.0942783478307794</v>
      </c>
      <c r="AV1720" s="12">
        <f t="shared" ref="AV1720" si="207">AK1720*V1720*X1720*Z1721*AA1720*AB1721</f>
        <v>2.7841554396531389</v>
      </c>
      <c r="AW1720" s="12">
        <f t="shared" ref="AW1720" si="208">AV1721</f>
        <v>4.182031533429611</v>
      </c>
      <c r="AX1720" s="8">
        <f t="shared" si="67"/>
        <v>0.1341554396531488</v>
      </c>
      <c r="AY1720" s="8">
        <f t="shared" si="68"/>
        <v>4.4278347830789322E-2</v>
      </c>
      <c r="AZ1720" s="8">
        <f t="shared" si="69"/>
        <v>0.17843378748393812</v>
      </c>
      <c r="BA1720" s="8">
        <f t="shared" si="70"/>
        <v>8.9877091822359478E-2</v>
      </c>
      <c r="BB1720" s="62">
        <f t="shared" si="71"/>
        <v>221</v>
      </c>
      <c r="BC1720" s="21">
        <f t="shared" si="72"/>
        <v>-222</v>
      </c>
      <c r="BD1720" s="21">
        <f t="shared" si="73"/>
        <v>-186</v>
      </c>
      <c r="BE1720" s="21">
        <f t="shared" si="74"/>
        <v>-138</v>
      </c>
      <c r="BF1720" s="94">
        <f t="shared" ref="BF1720" si="209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IF(AT1720&gt;AT1721, 1-_xlpm.interp, _xlpm.interp)
)</f>
        <v>0.31155233117981979</v>
      </c>
      <c r="BG1720" s="22">
        <f t="shared" si="76"/>
        <v>0.68918155404011661</v>
      </c>
      <c r="BH1720" s="22">
        <f t="shared" si="76"/>
        <v>0.65074106036079071</v>
      </c>
      <c r="BI1720" s="22">
        <f t="shared" si="76"/>
        <v>0.5791203767694425</v>
      </c>
      <c r="BJ1720" s="21">
        <f t="shared" si="77"/>
        <v>231</v>
      </c>
      <c r="BK1720" s="21">
        <f t="shared" si="78"/>
        <v>-232</v>
      </c>
      <c r="BL1720" s="21">
        <f t="shared" si="79"/>
        <v>-196</v>
      </c>
      <c r="BM1720" s="21">
        <f t="shared" si="80"/>
        <v>-144</v>
      </c>
      <c r="BN1720" s="22">
        <f t="shared" ref="BN1720" si="210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IF(AV1720&gt;AV1721, 1-_xlpm.interp, _xlpm.interp)
)</f>
        <v>0.30242381811870928</v>
      </c>
      <c r="BO1720" s="22">
        <f t="shared" si="82"/>
        <v>0.69900431350110304</v>
      </c>
      <c r="BP1720" s="22">
        <f t="shared" si="82"/>
        <v>0.66238652937675147</v>
      </c>
      <c r="BQ1720" s="22">
        <f t="shared" si="82"/>
        <v>0.5905568778221324</v>
      </c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8" customHeight="1" x14ac:dyDescent="0.3">
      <c r="A1721" t="str">
        <f t="shared" si="11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ref="I1721:I1770" si="211">E1721&amp;" "&amp;J1721</f>
        <v>EDM Tristan Jarry</v>
      </c>
      <c r="J1721" s="33" t="s">
        <v>181</v>
      </c>
      <c r="K1721" s="14">
        <v>2.96</v>
      </c>
      <c r="L1721" s="13">
        <v>0.15</v>
      </c>
      <c r="M1721" s="28">
        <v>0.1</v>
      </c>
      <c r="N1721">
        <f>IFERROR(_xlfn.XLOOKUP(A1721,Params!A:A,Params!D:D),0)</f>
        <v>4.0499999999999901</v>
      </c>
      <c r="O1721">
        <f t="shared" ref="O1721" si="212">N1720</f>
        <v>2.6499999999999901</v>
      </c>
      <c r="P1721" s="68">
        <f t="shared" si="51"/>
        <v>4.0499999999999901</v>
      </c>
      <c r="Q1721">
        <f t="shared" ref="Q1721" si="213">P1720</f>
        <v>2.6499999999999901</v>
      </c>
      <c r="R1721" s="5">
        <f t="shared" ref="R1721" si="214">N1721/W1721/X1721/Z1720/AB1720/AA1721</f>
        <v>3.2151837910636547</v>
      </c>
      <c r="S1721" s="5">
        <f t="shared" ref="S1721" si="215">O1721/W1720/Y1721/Z1721/AA1720/AB1721</f>
        <v>2.9797500010301103</v>
      </c>
      <c r="T1721" s="5">
        <f t="shared" ref="T1721" si="216">P1721/W1721/X1721/Z1720/AB1720</f>
        <v>3.1991078721083364</v>
      </c>
      <c r="U1721" s="5">
        <f t="shared" ref="U1721" si="217">Q1721/W1720/Y1721/Z1721/AA1720</f>
        <v>2.9797500010301103</v>
      </c>
      <c r="V1721" s="5">
        <f>_xlfn.XLOOKUP(H1721,'Rest - Home'!A:A,'Rest - Home'!B:B)</f>
        <v>1.05</v>
      </c>
      <c r="W1721" s="5">
        <f>_xlfn.XLOOKUP(H1721,'Rest - Home'!A:A,'Rest - Home'!C:C)</f>
        <v>1.0725047827848808</v>
      </c>
      <c r="X1721" s="5">
        <f t="shared" ref="X1721" si="218">AM1720/K1721</f>
        <v>1.1130539835330291</v>
      </c>
      <c r="Y1721" s="5">
        <f t="shared" ref="Y1721" si="219">AK1720/K1721</f>
        <v>1.0654269675796513</v>
      </c>
      <c r="Z1721" s="5">
        <f>IF(J1721="",1,(_xlfn.XLOOKUP(I1721,Goalies!B:B,Goalies!J:J)))</f>
        <v>0.97499999999999998</v>
      </c>
      <c r="AA1721" s="23">
        <v>0.995</v>
      </c>
      <c r="AB1721" s="23">
        <v>1</v>
      </c>
      <c r="AC1721" s="23">
        <f>_xlfn.XLOOKUP(E1721,'Game Adjustments'!A:A,'Game Adjustments'!B:B)</f>
        <v>1</v>
      </c>
      <c r="AD1721" s="23">
        <f>_xlfn.XLOOKUP(E1721,'Game Adjustments'!A:A,'Game Adjustments'!C:C)</f>
        <v>1</v>
      </c>
      <c r="AE1721" s="23">
        <f>IF(D1721="A",_xlfn.XLOOKUP(E1721,'Rest - Home'!F:F,'Rest - Home'!J:J),_xlfn.XLOOKUP(E1721,'Rest - Home'!F:F,'Rest - Home'!I:I))</f>
        <v>1</v>
      </c>
      <c r="AF1721" s="23">
        <f>IF(D1721="A",_xlfn.XLOOKUP(E1721,'Rest - Home'!F:F,'Rest - Home'!L:L),_xlfn.XLOOKUP(E1721,'Rest - Home'!F:F,'Rest - Home'!K:K))</f>
        <v>1</v>
      </c>
      <c r="AG1721" s="26">
        <v>1</v>
      </c>
      <c r="AH1721" s="26">
        <v>1</v>
      </c>
      <c r="AI1721" s="53" cm="1">
        <f t="array" ref="AI1721">MAX(IF($E$63:E1720=E1721,ROW($E$63:E1720)-MIN(ROW($E$63:E1720))+1))</f>
        <v>1637</v>
      </c>
      <c r="AJ1721" s="53" cm="1">
        <f t="array" ref="AJ1721">MAX(IF($I$105:I1720=I1721,ROW($I$105:I1720)-MIN(ROW($I$105:I1720))+1))</f>
        <v>1559</v>
      </c>
      <c r="AK1721" s="23">
        <f>IF(AI1721=0,_xlfn.XLOOKUP(E1721,'Starting GF'!A:A,'Starting GF'!B:B),INDEX($AL$63:$AL1721,AI1721))</f>
        <v>3.32</v>
      </c>
      <c r="AL1721" s="23">
        <f t="shared" si="59"/>
        <v>3.3040364298752181</v>
      </c>
      <c r="AM1721" s="23">
        <f>IF(AI1721=0,_xlfn.XLOOKUP(E1721,'Starting GF'!A:A,'Starting GF'!C:C),INDEX($AN$63:$AN1721,AI1721))</f>
        <v>3.05</v>
      </c>
      <c r="AN1721" s="23">
        <f t="shared" si="60"/>
        <v>3.0394625001545164</v>
      </c>
      <c r="AO1721" s="23">
        <f>IF(AJ1721=0,_xlfn.XLOOKUP(I1721,Goalies!B:B,Goalies!I:I),INDEX($AP$105:$AP1721,AJ1721))</f>
        <v>3.0643538624788995</v>
      </c>
      <c r="AP1721" s="23">
        <f t="shared" si="61"/>
        <v>3.0404892207577179</v>
      </c>
      <c r="AQ1721" s="23">
        <f t="shared" si="62"/>
        <v>2.9737499999999999</v>
      </c>
      <c r="AR1721" s="66">
        <v>0</v>
      </c>
      <c r="AS1721" s="96" t="s">
        <v>1591</v>
      </c>
      <c r="AT1721" s="20">
        <f t="shared" ref="AT1721" si="220">(AK1721*V1721*X1721*Z1720*AA1721*AB1720*AC1721*AD1720*AG1721*AH1720)+AR1721</f>
        <v>4.0942783478307794</v>
      </c>
      <c r="AU1721" s="20">
        <f t="shared" ref="AU1721" si="221">AT1720</f>
        <v>2.7841554396531389</v>
      </c>
      <c r="AV1721" s="12">
        <f t="shared" ref="AV1721" si="222">AK1721*W1721*X1721*Z1720*AA1721*AB1720</f>
        <v>4.182031533429611</v>
      </c>
      <c r="AW1721" s="12">
        <f t="shared" ref="AW1721" si="223">AV1720</f>
        <v>2.7841554396531389</v>
      </c>
      <c r="AX1721" s="8">
        <f t="shared" si="67"/>
        <v>4.4278347830789322E-2</v>
      </c>
      <c r="AY1721" s="8">
        <f t="shared" si="68"/>
        <v>0.1341554396531488</v>
      </c>
      <c r="AZ1721" s="8">
        <f t="shared" si="69"/>
        <v>0.17843378748393812</v>
      </c>
      <c r="BA1721" s="8">
        <f t="shared" si="70"/>
        <v>-8.9877091822359478E-2</v>
      </c>
      <c r="BB1721" s="62">
        <f t="shared" si="71"/>
        <v>-221</v>
      </c>
      <c r="BC1721" s="21">
        <f t="shared" si="72"/>
        <v>222</v>
      </c>
      <c r="BD1721" s="21">
        <f t="shared" si="73"/>
        <v>186</v>
      </c>
      <c r="BE1721" s="21">
        <f t="shared" si="74"/>
        <v>138</v>
      </c>
      <c r="BF1721" s="94">
        <f t="shared" si="38"/>
        <v>0.68844766882018016</v>
      </c>
      <c r="BG1721" s="22">
        <f t="shared" ref="BG1721" si="224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0.31081844595988339</v>
      </c>
      <c r="BH1721" s="22">
        <f t="shared" ref="BH1721" si="225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0.34925893963920929</v>
      </c>
      <c r="BI1721" s="22">
        <f t="shared" ref="BI1721" si="226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0.4208796232305575</v>
      </c>
      <c r="BJ1721" s="21">
        <f t="shared" si="77"/>
        <v>-231</v>
      </c>
      <c r="BK1721" s="21">
        <f t="shared" si="78"/>
        <v>232</v>
      </c>
      <c r="BL1721" s="21">
        <f t="shared" si="79"/>
        <v>196</v>
      </c>
      <c r="BM1721" s="21">
        <f t="shared" si="80"/>
        <v>144</v>
      </c>
      <c r="BN1721" s="22">
        <f t="shared" si="46"/>
        <v>0.69757618188129067</v>
      </c>
      <c r="BO1721" s="22">
        <f t="shared" ref="BO1721" si="227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0.30099568649889702</v>
      </c>
      <c r="BP1721" s="22">
        <f t="shared" ref="BP1721" si="228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0.33761347062324848</v>
      </c>
      <c r="BQ1721" s="22">
        <f t="shared" ref="BQ1721" si="229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0.4094431221778676</v>
      </c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8" customHeight="1" x14ac:dyDescent="0.3">
      <c r="A1722" t="str">
        <f t="shared" si="11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11"/>
        <v>BUF Ukko-Pekka Luukkonen</v>
      </c>
      <c r="J1722" s="33" t="s">
        <v>225</v>
      </c>
      <c r="K1722" s="14">
        <v>2.96</v>
      </c>
      <c r="L1722" s="13">
        <v>0.15</v>
      </c>
      <c r="M1722" s="28">
        <v>0.1</v>
      </c>
      <c r="N1722">
        <f>IFERROR(_xlfn.XLOOKUP(A1722,Params!A:A,Params!D:D),0)</f>
        <v>3.19999999999999</v>
      </c>
      <c r="O1722">
        <f t="shared" ref="O1722" si="230">N1723</f>
        <v>3.2999999999999901</v>
      </c>
      <c r="P1722" s="68">
        <f t="shared" ref="P1722:P1741" si="231">N1722</f>
        <v>3.19999999999999</v>
      </c>
      <c r="Q1722">
        <f t="shared" ref="Q1722" si="232">P1723</f>
        <v>3.2999999999999901</v>
      </c>
      <c r="R1722" s="5">
        <f t="shared" ref="R1722" si="233">N1722/W1722/X1722/Z1723/AB1723/AA1722</f>
        <v>3.320768241626805</v>
      </c>
      <c r="S1722" s="5">
        <f t="shared" ref="S1722" si="234">O1722/W1723/Y1722/Z1722/AA1723/AB1722</f>
        <v>3.2135418580543735</v>
      </c>
      <c r="T1722" s="5">
        <f t="shared" ref="T1722" si="235">P1722/W1722/X1722/Z1723/AB1723</f>
        <v>3.2377490355861349</v>
      </c>
      <c r="U1722" s="5">
        <f t="shared" ref="U1722" si="236">Q1722/W1723/Y1722/Z1722/AA1723</f>
        <v>3.2135418580543735</v>
      </c>
      <c r="V1722" s="5">
        <f>_xlfn.XLOOKUP(H1722,'Rest - Home'!A:A,'Rest - Home'!B:B)</f>
        <v>0.96</v>
      </c>
      <c r="W1722" s="5">
        <f>_xlfn.XLOOKUP(H1722,'Rest - Home'!A:A,'Rest - Home'!C:C)</f>
        <v>0.96305398776725637</v>
      </c>
      <c r="X1722" s="5">
        <f t="shared" ref="X1722" si="237">AM1723/K1722</f>
        <v>1.0475217610526446</v>
      </c>
      <c r="Y1722" s="5">
        <f t="shared" ref="Y1722" si="238">AK1723/K1722</f>
        <v>1.0202702702702704</v>
      </c>
      <c r="Z1722" s="5">
        <f>IF(J1722="",1,(_xlfn.XLOOKUP(I1722,Goalies!B:B,Goalies!J:J)))</f>
        <v>1.0149999999999999</v>
      </c>
      <c r="AA1722" s="23">
        <v>0.97499999999999998</v>
      </c>
      <c r="AB1722" s="23">
        <v>1</v>
      </c>
      <c r="AC1722" s="23">
        <f>_xlfn.XLOOKUP(E1722,'Game Adjustments'!A:A,'Game Adjustments'!B:B)</f>
        <v>1</v>
      </c>
      <c r="AD1722" s="23">
        <f>_xlfn.XLOOKUP(E1722,'Game Adjustments'!A:A,'Game Adjustments'!C:C)</f>
        <v>1</v>
      </c>
      <c r="AE1722" s="23">
        <f>IF(D1722="A",_xlfn.XLOOKUP(E1722,'Rest - Home'!F:F,'Rest - Home'!J:J),_xlfn.XLOOKUP(E1722,'Rest - Home'!F:F,'Rest - Home'!I:I))</f>
        <v>1</v>
      </c>
      <c r="AF1722" s="23">
        <f>IF(D1722="A",_xlfn.XLOOKUP(E1722,'Rest - Home'!F:F,'Rest - Home'!L:L),_xlfn.XLOOKUP(E1722,'Rest - Home'!F:F,'Rest - Home'!K:K))</f>
        <v>1</v>
      </c>
      <c r="AG1722" s="26">
        <v>1</v>
      </c>
      <c r="AH1722" s="26">
        <v>1</v>
      </c>
      <c r="AI1722" s="53" cm="1">
        <f t="array" ref="AI1722">MAX(IF($E$63:E1721=E1722,ROW($E$63:E1721)-MIN(ROW($E$63:E1721))+1))</f>
        <v>1620</v>
      </c>
      <c r="AJ1722" s="53" cm="1">
        <f t="array" ref="AJ1722">MAX(IF($I$105:I1721=I1722,ROW($I$105:I1721)-MIN(ROW($I$105:I1721))+1))</f>
        <v>1546</v>
      </c>
      <c r="AK1722" s="23">
        <f>IF(AI1722=0,_xlfn.XLOOKUP(E1722,'Starting GF'!A:A,'Starting GF'!B:B),INDEX($AL$63:$AL1722,AI1722))</f>
        <v>3.15</v>
      </c>
      <c r="AL1722" s="23">
        <v>3.18</v>
      </c>
      <c r="AM1722" s="23">
        <f>IF(AI1722=0,_xlfn.XLOOKUP(E1722,'Starting GF'!A:A,'Starting GF'!C:C),INDEX($AN$63:$AN1722,AI1722))</f>
        <v>3.03</v>
      </c>
      <c r="AN1722" s="23">
        <v>3.0449999999999999</v>
      </c>
      <c r="AO1722" s="23">
        <f>IF(AJ1722=0,_xlfn.XLOOKUP(I1722,Goalies!B:B,Goalies!I:I),INDEX($AP$105:$AP1722,AJ1722))</f>
        <v>3.1337609822600596</v>
      </c>
      <c r="AP1722" s="23">
        <f t="shared" ref="AP1722:AP1741" si="239">IF(S1722=0,AO1722,S1722*L1722*Z1722+AO1722*(1-L1722))</f>
        <v>3.1529585828098292</v>
      </c>
      <c r="AQ1722" s="23">
        <f t="shared" ref="AQ1722:AQ1741" si="240">AM1722*Z1722</f>
        <v>3.0754499999999996</v>
      </c>
      <c r="AR1722" s="66">
        <v>0.03</v>
      </c>
      <c r="AS1722" s="96" t="s">
        <v>1591</v>
      </c>
      <c r="AT1722" s="20">
        <f t="shared" ref="AT1722" si="241">(AK1722*V1722*X1722*Z1723*AA1722*AB1723*AC1722*AD1723*AG1722*AH1723)+AR1722</f>
        <v>3.0558163431337784</v>
      </c>
      <c r="AU1722" s="20">
        <f t="shared" ref="AU1722" si="242">AT1723</f>
        <v>3.0877083454054053</v>
      </c>
      <c r="AV1722" s="12">
        <f t="shared" ref="AV1722" si="243">AK1722*V1722*X1722*Z1723*AA1722*AB1723</f>
        <v>3.0258163431337786</v>
      </c>
      <c r="AW1722" s="12">
        <f t="shared" ref="AW1722" si="244">AV1723</f>
        <v>3.1115200740076325</v>
      </c>
      <c r="AX1722" s="8">
        <f t="shared" ref="AX1722:AX1741" si="245">(AT1722-N1722)</f>
        <v>-0.1441836568662116</v>
      </c>
      <c r="AY1722" s="8">
        <f t="shared" ref="AY1722:AY1741" si="246">(AU1722-O1722)</f>
        <v>-0.21229165459458477</v>
      </c>
      <c r="AZ1722" s="8">
        <f t="shared" ref="AZ1722:AZ1741" si="247">SUM(AX1722:AY1722)</f>
        <v>-0.35647531146079636</v>
      </c>
      <c r="BA1722" s="8">
        <f t="shared" ref="BA1722:BA1741" si="248">AX1722-AY1722</f>
        <v>6.8107997728373171E-2</v>
      </c>
      <c r="BB1722" s="62">
        <f t="shared" ref="BB1722:BB1741" si="249">IF(BF1722=0.5,100,IF(BF1722&gt;0.5,-ROUND(100*BF1722/(1-BF1722),0),ROUND(100*(1-BF1722)/BF1722,0)))</f>
        <v>105</v>
      </c>
      <c r="BC1722" s="21">
        <f t="shared" ref="BC1722:BC1741" si="250">IF(BG1722=0.5,100,IF(BG1722&gt;0.5,-ROUND(100*BG1722/(1-BG1722),0),ROUND(100*(1-BG1722)/BG1722,0)))</f>
        <v>-141</v>
      </c>
      <c r="BD1722" s="21">
        <f t="shared" ref="BD1722:BD1741" si="251">IF(BH1722=0.5,100,IF(BH1722&gt;0.5,-ROUND(100*BH1722/(1-BH1722),0),ROUND(100*(1-BH1722)/BH1722,0)))</f>
        <v>-114</v>
      </c>
      <c r="BE1722" s="21">
        <f t="shared" ref="BE1722:BE1741" si="252">IF(BI1722=0.5,100,IF(BI1722&gt;0.5,-ROUND(100*BI1722/(1-BI1722),0),ROUND(100*(1-BI1722)/BI1722,0)))</f>
        <v>112</v>
      </c>
      <c r="BF1722" s="94">
        <f t="shared" ref="BF1722" si="253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IF(AT1722&gt;AT1723, 1-_xlpm.interp, _xlpm.interp)
)</f>
        <v>0.48821584393049972</v>
      </c>
      <c r="BG1722" s="22">
        <f t="shared" si="76"/>
        <v>0.58442891563842081</v>
      </c>
      <c r="BH1722" s="22">
        <f t="shared" si="76"/>
        <v>0.53170259302080736</v>
      </c>
      <c r="BI1722" s="22">
        <f t="shared" si="76"/>
        <v>0.47183773801338103</v>
      </c>
      <c r="BJ1722" s="21">
        <f t="shared" ref="BJ1722:BJ1741" si="254">IF(BN1722=0.5,100,IF(BN1722&gt;0.5,-ROUND(100*BN1722/(1-BN1722),0),ROUND(100*(1-BN1722)/BN1722,0)))</f>
        <v>108</v>
      </c>
      <c r="BK1722" s="21">
        <f t="shared" ref="BK1722:BK1741" si="255">IF(BO1722=0.5,100,IF(BO1722&gt;0.5,-ROUND(100*BO1722/(1-BO1722),0),ROUND(100*(1-BO1722)/BO1722,0)))</f>
        <v>-140</v>
      </c>
      <c r="BL1722" s="21">
        <f t="shared" ref="BL1722:BL1741" si="256">IF(BP1722=0.5,100,IF(BP1722&gt;0.5,-ROUND(100*BP1722/(1-BP1722),0),ROUND(100*(1-BP1722)/BP1722,0)))</f>
        <v>-113</v>
      </c>
      <c r="BM1722" s="21">
        <f t="shared" ref="BM1722:BM1741" si="257">IF(BQ1722=0.5,100,IF(BQ1722&gt;0.5,-ROUND(100*BQ1722/(1-BQ1722),0),ROUND(100*(1-BQ1722)/BQ1722,0)))</f>
        <v>113</v>
      </c>
      <c r="BN1722" s="22">
        <f t="shared" ref="BN1722" si="258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IF(AV1722&gt;AV1723, 1-_xlpm.interp, _xlpm.interp)
)</f>
        <v>0.48130445987932813</v>
      </c>
      <c r="BO1722" s="22">
        <f t="shared" si="82"/>
        <v>0.58312128664878582</v>
      </c>
      <c r="BP1722" s="22">
        <f t="shared" si="82"/>
        <v>0.53020180314635323</v>
      </c>
      <c r="BQ1722" s="22">
        <f t="shared" si="82"/>
        <v>0.47048654911255161</v>
      </c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8" customHeight="1" x14ac:dyDescent="0.3">
      <c r="A1723" t="str">
        <f t="shared" si="11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11"/>
        <v>TOR Joseph Woll</v>
      </c>
      <c r="J1723" s="33" t="s">
        <v>190</v>
      </c>
      <c r="K1723" s="14">
        <v>2.96</v>
      </c>
      <c r="L1723" s="13">
        <v>0.15</v>
      </c>
      <c r="M1723" s="28">
        <v>0.1</v>
      </c>
      <c r="N1723">
        <f>IFERROR(_xlfn.XLOOKUP(A1723,Params!A:A,Params!D:D),0)</f>
        <v>3.2999999999999901</v>
      </c>
      <c r="O1723">
        <f t="shared" ref="O1723" si="259">N1722</f>
        <v>3.19999999999999</v>
      </c>
      <c r="P1723" s="68">
        <f t="shared" si="231"/>
        <v>3.2999999999999901</v>
      </c>
      <c r="Q1723">
        <f t="shared" ref="Q1723" si="260">P1722</f>
        <v>3.19999999999999</v>
      </c>
      <c r="R1723" s="5">
        <f t="shared" ref="R1723" si="261">N1723/W1723/X1723/Z1722/AB1722/AA1723</f>
        <v>3.2029361093479238</v>
      </c>
      <c r="S1723" s="5">
        <f t="shared" ref="S1723" si="262">O1723/W1722/Y1723/Z1723/AA1722/AB1723</f>
        <v>3.268758066567985</v>
      </c>
      <c r="T1723" s="5">
        <f t="shared" ref="T1723" si="263">P1723/W1723/X1723/Z1722/AB1722</f>
        <v>3.0748186649740066</v>
      </c>
      <c r="U1723" s="5">
        <f t="shared" ref="U1723" si="264">Q1723/W1722/Y1723/Z1723/AA1722</f>
        <v>3.3014456472336646</v>
      </c>
      <c r="V1723" s="5">
        <f>_xlfn.XLOOKUP(H1723,'Rest - Home'!A:A,'Rest - Home'!B:B)</f>
        <v>1.0349999999999999</v>
      </c>
      <c r="W1723" s="5">
        <f>_xlfn.XLOOKUP(H1723,'Rest - Home'!A:A,'Rest - Home'!C:C)</f>
        <v>1.0329456510400874</v>
      </c>
      <c r="X1723" s="5">
        <f t="shared" ref="X1723" si="265">AM1722/K1723</f>
        <v>1.0236486486486487</v>
      </c>
      <c r="Y1723" s="5">
        <f t="shared" ref="Y1723" si="266">AK1722/K1723</f>
        <v>1.0641891891891893</v>
      </c>
      <c r="Z1723" s="5">
        <f>IF(J1723="",1,(_xlfn.XLOOKUP(I1723,Goalies!B:B,Goalies!J:J)))</f>
        <v>0.97</v>
      </c>
      <c r="AA1723" s="23">
        <v>0.96</v>
      </c>
      <c r="AB1723" s="23">
        <v>1.01</v>
      </c>
      <c r="AC1723" s="23">
        <f>_xlfn.XLOOKUP(E1723,'Game Adjustments'!A:A,'Game Adjustments'!B:B)</f>
        <v>1</v>
      </c>
      <c r="AD1723" s="23">
        <f>_xlfn.XLOOKUP(E1723,'Game Adjustments'!A:A,'Game Adjustments'!C:C)</f>
        <v>1</v>
      </c>
      <c r="AE1723" s="23">
        <f>IF(D1723="A",_xlfn.XLOOKUP(E1723,'Rest - Home'!F:F,'Rest - Home'!J:J),_xlfn.XLOOKUP(E1723,'Rest - Home'!F:F,'Rest - Home'!I:I))</f>
        <v>1</v>
      </c>
      <c r="AF1723" s="23">
        <f>IF(D1723="A",_xlfn.XLOOKUP(E1723,'Rest - Home'!F:F,'Rest - Home'!L:L),_xlfn.XLOOKUP(E1723,'Rest - Home'!F:F,'Rest - Home'!K:K))</f>
        <v>1</v>
      </c>
      <c r="AG1723" s="26">
        <v>1</v>
      </c>
      <c r="AH1723" s="26">
        <v>1</v>
      </c>
      <c r="AI1723" s="53" cm="1">
        <f t="array" ref="AI1723">MAX(IF($E$63:E1722=E1723,ROW($E$63:E1722)-MIN(ROW($E$63:E1722))+1))</f>
        <v>1639</v>
      </c>
      <c r="AJ1723" s="53" cm="1">
        <f t="array" ref="AJ1723">MAX(IF($I$105:I1722=I1723,ROW($I$105:I1722)-MIN(ROW($I$105:I1722))+1))</f>
        <v>1597</v>
      </c>
      <c r="AK1723" s="23">
        <f>IF(AI1723=0,_xlfn.XLOOKUP(E1723,'Starting GF'!A:A,'Starting GF'!B:B),INDEX($AL$63:$AL1723,AI1723))</f>
        <v>3.02</v>
      </c>
      <c r="AL1723" s="23">
        <v>3</v>
      </c>
      <c r="AM1723" s="23">
        <f>IF(AI1723=0,_xlfn.XLOOKUP(E1723,'Starting GF'!A:A,'Starting GF'!C:C),INDEX($AN$63:$AN1723,AI1723))</f>
        <v>3.1006644127158283</v>
      </c>
      <c r="AN1723" s="23">
        <v>3.15</v>
      </c>
      <c r="AO1723" s="23">
        <f>IF(AJ1723=0,_xlfn.XLOOKUP(I1723,Goalies!B:B,Goalies!I:I),INDEX($AP$105:$AP1723,AJ1723))</f>
        <v>3.0568949482335697</v>
      </c>
      <c r="AP1723" s="23">
        <f t="shared" si="239"/>
        <v>3.073965004684176</v>
      </c>
      <c r="AQ1723" s="23">
        <f t="shared" si="240"/>
        <v>3.0076444803343532</v>
      </c>
      <c r="AR1723" s="66">
        <v>-0.03</v>
      </c>
      <c r="AS1723" s="96" t="s">
        <v>1591</v>
      </c>
      <c r="AT1723" s="20">
        <f t="shared" ref="AT1723" si="267">(AK1723*V1723*X1723*Z1722*AA1723*AB1722*AC1723*AD1722*AG1723*AH1722)+AR1723</f>
        <v>3.0877083454054053</v>
      </c>
      <c r="AU1723" s="20">
        <f t="shared" ref="AU1723" si="268">AT1722</f>
        <v>3.0558163431337784</v>
      </c>
      <c r="AV1723" s="12">
        <f t="shared" ref="AV1723" si="269">AK1723*W1723*X1723*Z1722*AA1723*AB1722</f>
        <v>3.1115200740076325</v>
      </c>
      <c r="AW1723" s="12">
        <f t="shared" ref="AW1723" si="270">AV1722</f>
        <v>3.0258163431337786</v>
      </c>
      <c r="AX1723" s="8">
        <f t="shared" si="245"/>
        <v>-0.21229165459458477</v>
      </c>
      <c r="AY1723" s="8">
        <f t="shared" si="246"/>
        <v>-0.1441836568662116</v>
      </c>
      <c r="AZ1723" s="8">
        <f t="shared" si="247"/>
        <v>-0.35647531146079636</v>
      </c>
      <c r="BA1723" s="8">
        <f t="shared" si="248"/>
        <v>-6.8107997728373171E-2</v>
      </c>
      <c r="BB1723" s="62">
        <f t="shared" si="249"/>
        <v>-105</v>
      </c>
      <c r="BC1723" s="21">
        <f t="shared" si="250"/>
        <v>141</v>
      </c>
      <c r="BD1723" s="21">
        <f t="shared" si="251"/>
        <v>114</v>
      </c>
      <c r="BE1723" s="21">
        <f t="shared" si="252"/>
        <v>-112</v>
      </c>
      <c r="BF1723" s="94">
        <f t="shared" si="38"/>
        <v>0.51178415606950023</v>
      </c>
      <c r="BG1723" s="22">
        <f t="shared" ref="BG1723" si="271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0.41557108436157919</v>
      </c>
      <c r="BH1723" s="22">
        <f t="shared" ref="BH1723" si="272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0.46829740697919264</v>
      </c>
      <c r="BI1723" s="22">
        <f t="shared" ref="BI1723" si="273">_xlfn.LET(
  _xlpm.a, MIN(AT1722,AT1723),
  _xlpm.b, MAX(AT1722,AT1723),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0.52816226198661897</v>
      </c>
      <c r="BJ1723" s="21">
        <f t="shared" si="254"/>
        <v>-108</v>
      </c>
      <c r="BK1723" s="21">
        <f t="shared" si="255"/>
        <v>140</v>
      </c>
      <c r="BL1723" s="21">
        <f t="shared" si="256"/>
        <v>113</v>
      </c>
      <c r="BM1723" s="21">
        <f t="shared" si="257"/>
        <v>-113</v>
      </c>
      <c r="BN1723" s="22">
        <f t="shared" si="46"/>
        <v>0.51869554012067187</v>
      </c>
      <c r="BO1723" s="22">
        <f t="shared" ref="BO1723" si="274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0.41687871335121418</v>
      </c>
      <c r="BP1723" s="22">
        <f t="shared" ref="BP1723" si="275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0.46979819685364677</v>
      </c>
      <c r="BQ1723" s="22">
        <f t="shared" ref="BQ1723" si="276">_xlfn.LET(
  _xlpm.a, MIN(AV1722,AV1723),
  _xlpm.b, MAX(AV1722,AV1723),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0.52951345088744839</v>
      </c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8" customHeight="1" x14ac:dyDescent="0.3">
      <c r="A1724" t="str">
        <f t="shared" si="11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8</v>
      </c>
      <c r="I1724" t="str">
        <f t="shared" si="211"/>
        <v>LAK Anton Forsberg</v>
      </c>
      <c r="J1724" s="33" t="s">
        <v>168</v>
      </c>
      <c r="K1724" s="14">
        <v>2.96</v>
      </c>
      <c r="L1724" s="13">
        <v>0.15</v>
      </c>
      <c r="M1724" s="28">
        <v>0.1</v>
      </c>
      <c r="N1724">
        <f>IFERROR(_xlfn.XLOOKUP(A1724,Params!A:A,Params!D:D),0)</f>
        <v>2.6499999999999901</v>
      </c>
      <c r="O1724">
        <f t="shared" ref="O1724" si="277">N1725</f>
        <v>2.8499999999999899</v>
      </c>
      <c r="P1724" s="68">
        <f t="shared" si="231"/>
        <v>2.6499999999999901</v>
      </c>
      <c r="Q1724">
        <f t="shared" ref="Q1724" si="278">P1725</f>
        <v>2.8499999999999899</v>
      </c>
      <c r="R1724" s="5">
        <f t="shared" ref="R1724" si="279">N1724/W1724/X1724/Z1725/AB1725/AA1724</f>
        <v>2.8512290938764497</v>
      </c>
      <c r="S1724" s="5">
        <f t="shared" ref="S1724" si="280">O1724/W1725/Y1724/Z1724/AA1725/AB1724</f>
        <v>2.6004972632568344</v>
      </c>
      <c r="T1724" s="5">
        <f t="shared" ref="T1724" si="281">P1724/W1724/X1724/Z1725/AB1725</f>
        <v>2.7371799301213917</v>
      </c>
      <c r="U1724" s="5">
        <f t="shared" ref="U1724" si="282">Q1724/W1725/Y1724/Z1724/AA1725</f>
        <v>2.6265022358894026</v>
      </c>
      <c r="V1724" s="5">
        <f>_xlfn.XLOOKUP(H1724,'Rest - Home'!A:A,'Rest - Home'!B:B)</f>
        <v>0.96</v>
      </c>
      <c r="W1724" s="5">
        <f>_xlfn.XLOOKUP(H1724,'Rest - Home'!A:A,'Rest - Home'!C:C)</f>
        <v>0.95702751457800772</v>
      </c>
      <c r="X1724" s="5">
        <f t="shared" ref="X1724" si="283">AM1725/K1724</f>
        <v>1.027027027027027</v>
      </c>
      <c r="Y1724" s="5">
        <f t="shared" ref="Y1724" si="284">AK1725/K1724</f>
        <v>1.0101351351351353</v>
      </c>
      <c r="Z1724" s="5">
        <f>IF(J1724="",1,(_xlfn.XLOOKUP(I1724,Goalies!B:B,Goalies!J:J)))</f>
        <v>1.04</v>
      </c>
      <c r="AA1724" s="23">
        <v>0.96</v>
      </c>
      <c r="AB1724" s="23">
        <v>1.01</v>
      </c>
      <c r="AC1724" s="23">
        <f>_xlfn.XLOOKUP(E1724,'Game Adjustments'!A:A,'Game Adjustments'!B:B)</f>
        <v>1</v>
      </c>
      <c r="AD1724" s="23">
        <f>_xlfn.XLOOKUP(E1724,'Game Adjustments'!A:A,'Game Adjustments'!C:C)</f>
        <v>1</v>
      </c>
      <c r="AE1724" s="23">
        <f>IF(D1724="A",_xlfn.XLOOKUP(E1724,'Rest - Home'!F:F,'Rest - Home'!J:J),_xlfn.XLOOKUP(E1724,'Rest - Home'!F:F,'Rest - Home'!I:I))</f>
        <v>1</v>
      </c>
      <c r="AF1724" s="23">
        <f>IF(D1724="A",_xlfn.XLOOKUP(E1724,'Rest - Home'!F:F,'Rest - Home'!L:L),_xlfn.XLOOKUP(E1724,'Rest - Home'!F:F,'Rest - Home'!K:K))</f>
        <v>1</v>
      </c>
      <c r="AG1724" s="26">
        <v>1</v>
      </c>
      <c r="AH1724" s="26">
        <v>1</v>
      </c>
      <c r="AI1724" s="53" cm="1">
        <f t="array" ref="AI1724">MAX(IF($E$63:E1723=E1724,ROW($E$63:E1723)-MIN(ROW($E$63:E1723))+1))</f>
        <v>1652</v>
      </c>
      <c r="AJ1724" s="53" cm="1">
        <f t="array" ref="AJ1724">MAX(IF($I$105:I1723=I1724,ROW($I$105:I1723)-MIN(ROW($I$105:I1723))+1))</f>
        <v>1488</v>
      </c>
      <c r="AK1724" s="23">
        <f>IF(AI1724=0,_xlfn.XLOOKUP(E1724,'Starting GF'!A:A,'Starting GF'!B:B),INDEX($AL$63:$AL1724,AI1724))</f>
        <v>2.8447414852776705</v>
      </c>
      <c r="AL1724" s="23">
        <f t="shared" ref="AL1724:AL1741" si="285">IF(R1724=0,AK1724,R1724*L1724*(1-M1724)+T1724*L1724*M1724+AK1724*(1-L1724))</f>
        <v>2.8440038891111614</v>
      </c>
      <c r="AM1724" s="23">
        <f>IF(AI1724=0,_xlfn.XLOOKUP(E1724,'Starting GF'!A:A,'Starting GF'!C:C),INDEX($AN$63:$AN1724,AI1724))</f>
        <v>2.8</v>
      </c>
      <c r="AN1724" s="23">
        <f t="shared" ref="AN1724:AN1741" si="286">IF(S1724=0,AM1724,S1724*L1724+AM1724*(1-L1724))</f>
        <v>2.7700745894885248</v>
      </c>
      <c r="AO1724" s="23">
        <f>IF(AJ1724=0,_xlfn.XLOOKUP(I1724,Goalies!B:B,Goalies!I:I),INDEX($AP$105:$AP1724,AJ1724))</f>
        <v>2.8065774772836551</v>
      </c>
      <c r="AP1724" s="23">
        <f t="shared" si="239"/>
        <v>2.7912684287591731</v>
      </c>
      <c r="AQ1724" s="23">
        <f t="shared" si="240"/>
        <v>2.9119999999999999</v>
      </c>
      <c r="AR1724" s="66">
        <v>0</v>
      </c>
      <c r="AS1724" s="96" t="s">
        <v>1591</v>
      </c>
      <c r="AT1724" s="20">
        <f t="shared" ref="AT1724" si="287">(AK1724*V1724*X1724*Z1725*AA1724*AB1725*AC1724*AD1725*AG1724*AH1725)+AR1724</f>
        <v>2.6521823180675148</v>
      </c>
      <c r="AU1724" s="20">
        <f t="shared" ref="AU1724" si="288">AT1725</f>
        <v>3.0526291864864867</v>
      </c>
      <c r="AV1724" s="12">
        <f t="shared" ref="AV1724" si="289">AK1724*V1724*X1724*Z1725*AA1724*AB1725</f>
        <v>2.6521823180675148</v>
      </c>
      <c r="AW1724" s="12">
        <f t="shared" ref="AW1724" si="290">AV1725</f>
        <v>3.0686438754432315</v>
      </c>
      <c r="AX1724" s="8">
        <f t="shared" si="245"/>
        <v>2.1823180675246689E-3</v>
      </c>
      <c r="AY1724" s="8">
        <f t="shared" si="246"/>
        <v>0.20262918648649686</v>
      </c>
      <c r="AZ1724" s="8">
        <f t="shared" si="247"/>
        <v>0.20481150455402153</v>
      </c>
      <c r="BA1724" s="8">
        <f t="shared" si="248"/>
        <v>-0.20044686841897219</v>
      </c>
      <c r="BB1724" s="62">
        <f t="shared" si="249"/>
        <v>133</v>
      </c>
      <c r="BC1724" s="21">
        <f t="shared" si="250"/>
        <v>-105</v>
      </c>
      <c r="BD1724" s="21">
        <f t="shared" si="251"/>
        <v>123</v>
      </c>
      <c r="BE1724" s="21">
        <f t="shared" si="252"/>
        <v>151</v>
      </c>
      <c r="BF1724" s="94">
        <f t="shared" ref="BF1724" si="291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IF(AT1724&gt;AT1725, 1-_xlpm.interp, _xlpm.interp)
)</f>
        <v>0.42976360289285753</v>
      </c>
      <c r="BG1724" s="22">
        <f t="shared" si="76"/>
        <v>0.51194458128681419</v>
      </c>
      <c r="BH1724" s="22">
        <f t="shared" si="76"/>
        <v>0.44920006844515081</v>
      </c>
      <c r="BI1724" s="22">
        <f t="shared" si="76"/>
        <v>0.39803057269527697</v>
      </c>
      <c r="BJ1724" s="21">
        <f t="shared" si="254"/>
        <v>134</v>
      </c>
      <c r="BK1724" s="21">
        <f t="shared" si="255"/>
        <v>-106</v>
      </c>
      <c r="BL1724" s="21">
        <f t="shared" si="256"/>
        <v>121</v>
      </c>
      <c r="BM1724" s="21">
        <f t="shared" si="257"/>
        <v>149</v>
      </c>
      <c r="BN1724" s="22">
        <f t="shared" ref="BN1724" si="292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IF(AV1724&gt;AV1725, 1-_xlpm.interp, _xlpm.interp)
)</f>
        <v>0.42806435592092612</v>
      </c>
      <c r="BO1724" s="22">
        <f t="shared" si="82"/>
        <v>0.51498180509249436</v>
      </c>
      <c r="BP1724" s="22">
        <f t="shared" si="82"/>
        <v>0.45273530573041842</v>
      </c>
      <c r="BQ1724" s="22">
        <f t="shared" si="82"/>
        <v>0.40124378113223969</v>
      </c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8" customHeight="1" x14ac:dyDescent="0.3">
      <c r="A1725" t="str">
        <f t="shared" si="11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11</v>
      </c>
      <c r="I1725" t="str">
        <f t="shared" si="211"/>
        <v>DET John Gibson</v>
      </c>
      <c r="J1725" s="33" t="s">
        <v>161</v>
      </c>
      <c r="K1725" s="14">
        <v>2.96</v>
      </c>
      <c r="L1725" s="13">
        <v>0.15</v>
      </c>
      <c r="M1725" s="28">
        <v>0.1</v>
      </c>
      <c r="N1725">
        <f>IFERROR(_xlfn.XLOOKUP(A1725,Params!A:A,Params!D:D),0)</f>
        <v>2.8499999999999899</v>
      </c>
      <c r="O1725">
        <f t="shared" ref="O1725" si="293">N1724</f>
        <v>2.6499999999999901</v>
      </c>
      <c r="P1725" s="68">
        <f t="shared" si="231"/>
        <v>2.8499999999999899</v>
      </c>
      <c r="Q1725">
        <f t="shared" ref="Q1725" si="294">P1724</f>
        <v>2.6499999999999901</v>
      </c>
      <c r="R1725" s="5">
        <f t="shared" ref="R1725" si="295">N1725/W1725/X1725/Z1724/AB1724/AA1725</f>
        <v>2.7769595775492628</v>
      </c>
      <c r="S1725" s="5">
        <f t="shared" ref="S1725" si="296">O1725/W1724/Y1725/Z1725/AA1724/AB1725</f>
        <v>3.046932907697363</v>
      </c>
      <c r="T1725" s="5">
        <f t="shared" ref="T1725" si="297">P1725/W1725/X1725/Z1724/AB1724</f>
        <v>2.7769595775492628</v>
      </c>
      <c r="U1725" s="5">
        <f t="shared" ref="U1725" si="298">Q1725/W1724/Y1725/Z1725/AA1724</f>
        <v>3.046932907697363</v>
      </c>
      <c r="V1725" s="5">
        <f>_xlfn.XLOOKUP(H1725,'Rest - Home'!A:A,'Rest - Home'!B:B)</f>
        <v>1.0275000000000001</v>
      </c>
      <c r="W1725" s="5">
        <f>_xlfn.XLOOKUP(H1725,'Rest - Home'!A:A,'Rest - Home'!C:C)</f>
        <v>1.0328904656929507</v>
      </c>
      <c r="X1725" s="5">
        <f t="shared" ref="X1725" si="299">AM1724/K1725</f>
        <v>0.94594594594594594</v>
      </c>
      <c r="Y1725" s="5">
        <f t="shared" ref="Y1725" si="300">AK1724/K1725</f>
        <v>0.96106131259380756</v>
      </c>
      <c r="Z1725" s="5">
        <f>IF(J1725="",1,(_xlfn.XLOOKUP(I1725,Goalies!B:B,Goalies!J:J)))</f>
        <v>0.98499999999999999</v>
      </c>
      <c r="AA1725" s="23">
        <v>1</v>
      </c>
      <c r="AB1725" s="23">
        <v>1</v>
      </c>
      <c r="AC1725" s="23">
        <f>_xlfn.XLOOKUP(E1725,'Game Adjustments'!A:A,'Game Adjustments'!B:B)</f>
        <v>1</v>
      </c>
      <c r="AD1725" s="23">
        <f>_xlfn.XLOOKUP(E1725,'Game Adjustments'!A:A,'Game Adjustments'!C:C)</f>
        <v>1</v>
      </c>
      <c r="AE1725" s="23">
        <f>IF(D1725="A",_xlfn.XLOOKUP(E1725,'Rest - Home'!F:F,'Rest - Home'!J:J),_xlfn.XLOOKUP(E1725,'Rest - Home'!F:F,'Rest - Home'!I:I))</f>
        <v>1</v>
      </c>
      <c r="AF1725" s="23">
        <f>IF(D1725="A",_xlfn.XLOOKUP(E1725,'Rest - Home'!F:F,'Rest - Home'!L:L),_xlfn.XLOOKUP(E1725,'Rest - Home'!F:F,'Rest - Home'!K:K))</f>
        <v>1</v>
      </c>
      <c r="AG1725" s="26">
        <v>1</v>
      </c>
      <c r="AH1725" s="26">
        <v>1</v>
      </c>
      <c r="AI1725" s="53" cm="1">
        <f t="array" ref="AI1725">MAX(IF($E$63:E1724=E1725,ROW($E$63:E1724)-MIN(ROW($E$63:E1724))+1))</f>
        <v>1626</v>
      </c>
      <c r="AJ1725" s="53" cm="1">
        <f t="array" ref="AJ1725">MAX(IF($I$105:I1724=I1725,ROW($I$105:I1724)-MIN(ROW($I$105:I1724))+1))</f>
        <v>1584</v>
      </c>
      <c r="AK1725" s="23">
        <f>IF(AI1725=0,_xlfn.XLOOKUP(E1725,'Starting GF'!A:A,'Starting GF'!B:B),INDEX($AL$63:$AL1725,AI1725))</f>
        <v>2.99</v>
      </c>
      <c r="AL1725" s="23">
        <f t="shared" si="285"/>
        <v>2.9580439366323894</v>
      </c>
      <c r="AM1725" s="23">
        <f>IF(AI1725=0,_xlfn.XLOOKUP(E1725,'Starting GF'!A:A,'Starting GF'!C:C),INDEX($AN$63:$AN1725,AI1725))</f>
        <v>3.04</v>
      </c>
      <c r="AN1725" s="23">
        <f t="shared" si="286"/>
        <v>3.0410399361546046</v>
      </c>
      <c r="AO1725" s="23">
        <f>IF(AJ1725=0,_xlfn.XLOOKUP(I1725,Goalies!B:B,Goalies!I:I),INDEX($AP$105:$AP1725,AJ1725))</f>
        <v>3.0898561826231234</v>
      </c>
      <c r="AP1725" s="23">
        <f t="shared" si="239"/>
        <v>3.0765620923419403</v>
      </c>
      <c r="AQ1725" s="23">
        <f t="shared" si="240"/>
        <v>2.9944000000000002</v>
      </c>
      <c r="AR1725" s="66">
        <v>0</v>
      </c>
      <c r="AS1725" s="96" t="s">
        <v>1591</v>
      </c>
      <c r="AT1725" s="20">
        <f t="shared" ref="AT1725" si="301">(AK1725*V1725*X1725*Z1724*AA1725*AB1724*AC1725*AD1724*AG1725*AH1724)+AR1725</f>
        <v>3.0526291864864867</v>
      </c>
      <c r="AU1725" s="20">
        <f t="shared" ref="AU1725" si="302">AT1724</f>
        <v>2.6521823180675148</v>
      </c>
      <c r="AV1725" s="12">
        <f t="shared" ref="AV1725" si="303">AK1725*W1725*X1725*Z1724*AA1725*AB1724</f>
        <v>3.0686438754432315</v>
      </c>
      <c r="AW1725" s="12">
        <f t="shared" ref="AW1725" si="304">AV1724</f>
        <v>2.6521823180675148</v>
      </c>
      <c r="AX1725" s="8">
        <f t="shared" si="245"/>
        <v>0.20262918648649686</v>
      </c>
      <c r="AY1725" s="8">
        <f t="shared" si="246"/>
        <v>2.1823180675246689E-3</v>
      </c>
      <c r="AZ1725" s="8">
        <f t="shared" si="247"/>
        <v>0.20481150455402153</v>
      </c>
      <c r="BA1725" s="8">
        <f t="shared" si="248"/>
        <v>0.20044686841897219</v>
      </c>
      <c r="BB1725" s="62">
        <f t="shared" si="249"/>
        <v>-133</v>
      </c>
      <c r="BC1725" s="21">
        <f t="shared" si="250"/>
        <v>105</v>
      </c>
      <c r="BD1725" s="21">
        <f t="shared" si="251"/>
        <v>-123</v>
      </c>
      <c r="BE1725" s="21">
        <f t="shared" si="252"/>
        <v>-151</v>
      </c>
      <c r="BF1725" s="94">
        <f t="shared" si="38"/>
        <v>0.57023639710714247</v>
      </c>
      <c r="BG1725" s="22">
        <f t="shared" ref="BG1725" si="305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0.48805541871318575</v>
      </c>
      <c r="BH1725" s="22">
        <f t="shared" ref="BH1725" si="306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0.55079993155484919</v>
      </c>
      <c r="BI1725" s="22">
        <f t="shared" ref="BI1725" si="307">_xlfn.LET(
  _xlpm.a, MIN(AT1724,AT1725),
  _xlpm.b, MAX(AT1724,AT1725),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0.60196942730472303</v>
      </c>
      <c r="BJ1725" s="21">
        <f t="shared" si="254"/>
        <v>-134</v>
      </c>
      <c r="BK1725" s="21">
        <f t="shared" si="255"/>
        <v>106</v>
      </c>
      <c r="BL1725" s="21">
        <f t="shared" si="256"/>
        <v>-121</v>
      </c>
      <c r="BM1725" s="21">
        <f t="shared" si="257"/>
        <v>-149</v>
      </c>
      <c r="BN1725" s="22">
        <f t="shared" si="46"/>
        <v>0.57193564407907393</v>
      </c>
      <c r="BO1725" s="22">
        <f t="shared" ref="BO1725" si="308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0.4850181949075057</v>
      </c>
      <c r="BP1725" s="22">
        <f t="shared" ref="BP1725" si="309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0.54726469426958158</v>
      </c>
      <c r="BQ1725" s="22">
        <f t="shared" ref="BQ1725" si="310">_xlfn.LET(
  _xlpm.a, MIN(AV1724,AV1725),
  _xlpm.b, MAX(AV1724,AV1725),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0.59875621886776031</v>
      </c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8" customHeight="1" x14ac:dyDescent="0.3">
      <c r="A1726" t="str">
        <f t="shared" si="11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11"/>
        <v>NSH Juuse Saros</v>
      </c>
      <c r="J1726" s="33" t="s">
        <v>172</v>
      </c>
      <c r="K1726" s="14">
        <v>2.96</v>
      </c>
      <c r="L1726" s="13">
        <v>0.15</v>
      </c>
      <c r="M1726" s="28">
        <v>0.1</v>
      </c>
      <c r="N1726">
        <f>IFERROR(_xlfn.XLOOKUP(A1726,Params!A:A,Params!D:D),0)</f>
        <v>3.1499999999999901</v>
      </c>
      <c r="O1726">
        <f t="shared" ref="O1726" si="311">N1727</f>
        <v>3.1499999999999901</v>
      </c>
      <c r="P1726" s="68">
        <f t="shared" si="231"/>
        <v>3.1499999999999901</v>
      </c>
      <c r="Q1726">
        <f t="shared" ref="Q1726" si="312">P1727</f>
        <v>3.1499999999999901</v>
      </c>
      <c r="R1726" s="5">
        <f t="shared" ref="R1726" si="313">N1726/W1726/X1726/Z1727/AB1727/AA1726</f>
        <v>3.0822752767016932</v>
      </c>
      <c r="S1726" s="5">
        <f t="shared" ref="S1726" si="314">O1726/W1727/Y1726/Z1726/AA1727/AB1726</f>
        <v>3.1799711716404744</v>
      </c>
      <c r="T1726" s="5">
        <f t="shared" ref="T1726" si="315">P1726/W1726/X1726/Z1727/AB1727</f>
        <v>3.0822752767016932</v>
      </c>
      <c r="U1726" s="5">
        <f t="shared" ref="U1726" si="316">Q1726/W1727/Y1726/Z1726/AA1727</f>
        <v>3.1799711716404744</v>
      </c>
      <c r="V1726" s="5">
        <f>_xlfn.XLOOKUP(H1726,'Rest - Home'!A:A,'Rest - Home'!B:B)</f>
        <v>1.0649999999999999</v>
      </c>
      <c r="W1726" s="5">
        <f>_xlfn.XLOOKUP(H1726,'Rest - Home'!A:A,'Rest - Home'!C:C)</f>
        <v>1.0082621487897616</v>
      </c>
      <c r="X1726" s="5">
        <f t="shared" ref="X1726" si="317">AM1727/K1726</f>
        <v>1.0395875066738474</v>
      </c>
      <c r="Y1726" s="5">
        <f t="shared" ref="Y1726" si="318">AK1727/K1726</f>
        <v>0.99421991556002254</v>
      </c>
      <c r="Z1726" s="5">
        <f>IF(J1726="",1,(_xlfn.XLOOKUP(I1726,Goalies!B:B,Goalies!J:J)))</f>
        <v>0.99094124800379646</v>
      </c>
      <c r="AA1726" s="23">
        <v>1</v>
      </c>
      <c r="AB1726" s="23">
        <v>1</v>
      </c>
      <c r="AC1726" s="23">
        <f>_xlfn.XLOOKUP(E1726,'Game Adjustments'!A:A,'Game Adjustments'!B:B)</f>
        <v>1</v>
      </c>
      <c r="AD1726" s="23">
        <f>_xlfn.XLOOKUP(E1726,'Game Adjustments'!A:A,'Game Adjustments'!C:C)</f>
        <v>1</v>
      </c>
      <c r="AE1726" s="23">
        <f>IF(D1726="A",_xlfn.XLOOKUP(E1726,'Rest - Home'!F:F,'Rest - Home'!J:J),_xlfn.XLOOKUP(E1726,'Rest - Home'!F:F,'Rest - Home'!I:I))</f>
        <v>1</v>
      </c>
      <c r="AF1726" s="23">
        <f>IF(D1726="A",_xlfn.XLOOKUP(E1726,'Rest - Home'!F:F,'Rest - Home'!L:L),_xlfn.XLOOKUP(E1726,'Rest - Home'!F:F,'Rest - Home'!K:K))</f>
        <v>1</v>
      </c>
      <c r="AG1726" s="26">
        <v>1</v>
      </c>
      <c r="AH1726" s="26">
        <v>1</v>
      </c>
      <c r="AI1726" s="53" cm="1">
        <f t="array" ref="AI1726">MAX(IF($E$63:E1725=E1726,ROW($E$63:E1725)-MIN(ROW($E$63:E1725))+1))</f>
        <v>1623</v>
      </c>
      <c r="AJ1726" s="53" cm="1">
        <f t="array" ref="AJ1726">MAX(IF($I$105:I1725=I1726,ROW($I$105:I1725)-MIN(ROW($I$105:I1725))+1))</f>
        <v>1581</v>
      </c>
      <c r="AK1726" s="23">
        <f>IF(AI1726=0,_xlfn.XLOOKUP(E1726,'Starting GF'!A:A,'Starting GF'!B:B),INDEX($AL$63:$AL1726,AI1726))</f>
        <v>2.8571326646295359</v>
      </c>
      <c r="AL1726" s="23">
        <v>2.875</v>
      </c>
      <c r="AM1726" s="23">
        <f>IF(AI1726=0,_xlfn.XLOOKUP(E1726,'Starting GF'!A:A,'Starting GF'!C:C),INDEX($AN$63:$AN1726,AI1726))</f>
        <v>3.1617371679165291</v>
      </c>
      <c r="AN1726" s="23">
        <f t="shared" si="286"/>
        <v>3.1644722684751208</v>
      </c>
      <c r="AO1726" s="23">
        <f>IF(AJ1726=0,_xlfn.XLOOKUP(I1726,Goalies!B:B,Goalies!I:I),INDEX($AP$105:$AP1726,AJ1726))</f>
        <v>3.1553052161044004</v>
      </c>
      <c r="AP1726" s="23">
        <f t="shared" si="239"/>
        <v>3.1546841239049663</v>
      </c>
      <c r="AQ1726" s="23">
        <f t="shared" si="240"/>
        <v>3.1330957750351942</v>
      </c>
      <c r="AR1726" s="66">
        <v>-0.05</v>
      </c>
      <c r="AS1726" s="96" t="s">
        <v>1591</v>
      </c>
      <c r="AT1726" s="20">
        <f t="shared" ref="AT1726" si="319">(AK1726*V1726*X1726*Z1727*AA1726*AB1727*AC1726*AD1727*AG1726*AH1727)+AR1726</f>
        <v>3.0342223609184997</v>
      </c>
      <c r="AU1726" s="20">
        <f t="shared" ref="AU1726" si="320">AT1727</f>
        <v>3.1961360790659237</v>
      </c>
      <c r="AV1726" s="12">
        <f t="shared" ref="AV1726" si="321">AK1726*V1726*X1726*Z1727*AA1726*AB1727</f>
        <v>3.0842223609184996</v>
      </c>
      <c r="AW1726" s="12">
        <f t="shared" ref="AW1726" si="322">AV1727</f>
        <v>3.1319378514362977</v>
      </c>
      <c r="AX1726" s="8">
        <f t="shared" si="245"/>
        <v>-0.11577763908149041</v>
      </c>
      <c r="AY1726" s="8">
        <f t="shared" si="246"/>
        <v>4.6136079065933533E-2</v>
      </c>
      <c r="AZ1726" s="8">
        <f t="shared" si="247"/>
        <v>-6.964156001555688E-2</v>
      </c>
      <c r="BA1726" s="8">
        <f t="shared" si="248"/>
        <v>-0.16191371814742395</v>
      </c>
      <c r="BB1726" s="62">
        <f t="shared" si="249"/>
        <v>112</v>
      </c>
      <c r="BC1726" s="21">
        <f t="shared" si="250"/>
        <v>-148</v>
      </c>
      <c r="BD1726" s="21">
        <f t="shared" si="251"/>
        <v>-120</v>
      </c>
      <c r="BE1726" s="21">
        <f t="shared" si="252"/>
        <v>107</v>
      </c>
      <c r="BF1726" s="94">
        <f t="shared" ref="BF1726" si="323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IF(AT1726&gt;AT1727, 1-_xlpm.interp, _xlpm.interp)
)</f>
        <v>0.47165432481900488</v>
      </c>
      <c r="BG1726" s="22">
        <f t="shared" si="76"/>
        <v>0.59653202466082833</v>
      </c>
      <c r="BH1726" s="22">
        <f t="shared" si="76"/>
        <v>0.5451740970756529</v>
      </c>
      <c r="BI1726" s="22">
        <f t="shared" si="76"/>
        <v>0.48361640131232164</v>
      </c>
      <c r="BJ1726" s="21">
        <f t="shared" si="254"/>
        <v>105</v>
      </c>
      <c r="BK1726" s="21">
        <f t="shared" si="255"/>
        <v>-147</v>
      </c>
      <c r="BL1726" s="21">
        <f t="shared" si="256"/>
        <v>-120</v>
      </c>
      <c r="BM1726" s="21">
        <f t="shared" si="257"/>
        <v>107</v>
      </c>
      <c r="BN1726" s="22">
        <f t="shared" ref="BN1726" si="324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IF(AV1726&gt;AV1727, 1-_xlpm.interp, _xlpm.interp)
)</f>
        <v>0.48798596873865208</v>
      </c>
      <c r="BO1726" s="22">
        <f t="shared" si="82"/>
        <v>0.59574693375229804</v>
      </c>
      <c r="BP1726" s="22">
        <f t="shared" si="82"/>
        <v>0.54472795436895249</v>
      </c>
      <c r="BQ1726" s="22">
        <f t="shared" si="82"/>
        <v>0.48369073790081241</v>
      </c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8" customHeight="1" x14ac:dyDescent="0.3">
      <c r="A1727" t="str">
        <f t="shared" si="11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11"/>
        <v>BOS Jeremy Swayman</v>
      </c>
      <c r="J1727" s="33" t="s">
        <v>148</v>
      </c>
      <c r="K1727" s="14">
        <v>2.96</v>
      </c>
      <c r="L1727" s="13">
        <v>0.15</v>
      </c>
      <c r="M1727" s="28">
        <v>0.1</v>
      </c>
      <c r="N1727">
        <f>IFERROR(_xlfn.XLOOKUP(A1727,Params!A:A,Params!D:D),0)</f>
        <v>3.1499999999999901</v>
      </c>
      <c r="O1727">
        <f t="shared" ref="O1727" si="325">N1726</f>
        <v>3.1499999999999901</v>
      </c>
      <c r="P1727" s="68">
        <f t="shared" si="231"/>
        <v>3.1499999999999901</v>
      </c>
      <c r="Q1727">
        <f t="shared" ref="Q1727" si="326">P1726</f>
        <v>3.1499999999999901</v>
      </c>
      <c r="R1727" s="5">
        <f t="shared" ref="R1727" si="327">N1727/W1727/X1727/Z1726/AB1726/AA1727</f>
        <v>2.9598628492677066</v>
      </c>
      <c r="S1727" s="5">
        <f t="shared" ref="S1727" si="328">O1727/W1726/Y1727/Z1727/AA1726/AB1727</f>
        <v>3.3196613275934577</v>
      </c>
      <c r="T1727" s="5">
        <f t="shared" ref="T1727" si="329">P1727/W1727/X1727/Z1726/AB1726</f>
        <v>2.9598628492677066</v>
      </c>
      <c r="U1727" s="5">
        <f t="shared" ref="U1727" si="330">Q1727/W1726/Y1727/Z1727/AA1726</f>
        <v>3.3196613275934577</v>
      </c>
      <c r="V1727" s="5">
        <f>_xlfn.XLOOKUP(H1727,'Rest - Home'!A:A,'Rest - Home'!B:B)</f>
        <v>1.01</v>
      </c>
      <c r="W1727" s="5">
        <f>_xlfn.XLOOKUP(H1727,'Rest - Home'!A:A,'Rest - Home'!C:C)</f>
        <v>1.0054419613311261</v>
      </c>
      <c r="X1727" s="5">
        <f t="shared" ref="X1727" si="331">AM1726/K1727</f>
        <v>1.0681544486204491</v>
      </c>
      <c r="Y1727" s="5">
        <f t="shared" ref="Y1727" si="332">AK1726/K1727</f>
        <v>0.96524752183430262</v>
      </c>
      <c r="Z1727" s="5">
        <f>IF(J1727="",1,(_xlfn.XLOOKUP(I1727,Goalies!B:B,Goalies!J:J)))</f>
        <v>0.97499999999999998</v>
      </c>
      <c r="AA1727" s="23">
        <v>1</v>
      </c>
      <c r="AB1727" s="23">
        <v>1</v>
      </c>
      <c r="AC1727" s="23">
        <f>_xlfn.XLOOKUP(E1727,'Game Adjustments'!A:A,'Game Adjustments'!B:B)</f>
        <v>1</v>
      </c>
      <c r="AD1727" s="23">
        <f>_xlfn.XLOOKUP(E1727,'Game Adjustments'!A:A,'Game Adjustments'!C:C)</f>
        <v>1</v>
      </c>
      <c r="AE1727" s="23">
        <f>IF(D1727="A",_xlfn.XLOOKUP(E1727,'Rest - Home'!F:F,'Rest - Home'!J:J),_xlfn.XLOOKUP(E1727,'Rest - Home'!F:F,'Rest - Home'!I:I))</f>
        <v>1</v>
      </c>
      <c r="AF1727" s="23">
        <f>IF(D1727="A",_xlfn.XLOOKUP(E1727,'Rest - Home'!F:F,'Rest - Home'!L:L),_xlfn.XLOOKUP(E1727,'Rest - Home'!F:F,'Rest - Home'!K:K))</f>
        <v>1</v>
      </c>
      <c r="AG1727" s="26">
        <v>1</v>
      </c>
      <c r="AH1727" s="26">
        <v>1</v>
      </c>
      <c r="AI1727" s="53" cm="1">
        <f t="array" ref="AI1727">MAX(IF($E$63:E1726=E1727,ROW($E$63:E1726)-MIN(ROW($E$63:E1726))+1))</f>
        <v>1650</v>
      </c>
      <c r="AJ1727" s="53" cm="1">
        <f t="array" ref="AJ1727">MAX(IF($I$105:I1726=I1727,ROW($I$105:I1726)-MIN(ROW($I$105:I1726))+1))</f>
        <v>1587</v>
      </c>
      <c r="AK1727" s="23">
        <f>IF(AI1727=0,_xlfn.XLOOKUP(E1727,'Starting GF'!A:A,'Starting GF'!B:B),INDEX($AL$63:$AL1727,AI1727))</f>
        <v>2.9428909500576665</v>
      </c>
      <c r="AL1727" s="23">
        <f t="shared" si="285"/>
        <v>2.9454367349391721</v>
      </c>
      <c r="AM1727" s="23">
        <f>IF(AI1727=0,_xlfn.XLOOKUP(E1727,'Starting GF'!A:A,'Starting GF'!C:C),INDEX($AN$63:$AN1727,AI1727))</f>
        <v>3.0771790197545883</v>
      </c>
      <c r="AN1727" s="23">
        <v>3.09</v>
      </c>
      <c r="AO1727" s="23">
        <f>IF(AJ1727=0,_xlfn.XLOOKUP(I1727,Goalies!B:B,Goalies!I:I),INDEX($AP$105:$AP1727,AJ1727))</f>
        <v>3.1031818410246714</v>
      </c>
      <c r="AP1727" s="23">
        <f t="shared" si="239"/>
        <v>3.1232050340315141</v>
      </c>
      <c r="AQ1727" s="23">
        <f t="shared" si="240"/>
        <v>3.0002495442607233</v>
      </c>
      <c r="AR1727" s="66">
        <v>0.05</v>
      </c>
      <c r="AS1727" s="96" t="s">
        <v>1591</v>
      </c>
      <c r="AT1727" s="20">
        <f t="shared" ref="AT1727" si="333">(AK1727*V1727*X1727*Z1726*AA1727*AB1726*AC1727*AD1726*AG1727*AH1726)+AR1727</f>
        <v>3.1961360790659237</v>
      </c>
      <c r="AU1727" s="20">
        <f t="shared" ref="AU1727" si="334">AT1726</f>
        <v>3.0342223609184997</v>
      </c>
      <c r="AV1727" s="12">
        <f t="shared" ref="AV1727" si="335">AK1727*W1727*X1727*Z1726*AA1727*AB1726</f>
        <v>3.1319378514362977</v>
      </c>
      <c r="AW1727" s="12">
        <f t="shared" ref="AW1727" si="336">AV1726</f>
        <v>3.0842223609184996</v>
      </c>
      <c r="AX1727" s="8">
        <f t="shared" si="245"/>
        <v>4.6136079065933533E-2</v>
      </c>
      <c r="AY1727" s="8">
        <f t="shared" si="246"/>
        <v>-0.11577763908149041</v>
      </c>
      <c r="AZ1727" s="8">
        <f t="shared" si="247"/>
        <v>-6.964156001555688E-2</v>
      </c>
      <c r="BA1727" s="8">
        <f t="shared" si="248"/>
        <v>0.16191371814742395</v>
      </c>
      <c r="BB1727" s="62">
        <f t="shared" si="249"/>
        <v>-112</v>
      </c>
      <c r="BC1727" s="21">
        <f t="shared" si="250"/>
        <v>148</v>
      </c>
      <c r="BD1727" s="21">
        <f t="shared" si="251"/>
        <v>120</v>
      </c>
      <c r="BE1727" s="21">
        <f t="shared" si="252"/>
        <v>-107</v>
      </c>
      <c r="BF1727" s="94">
        <f t="shared" si="38"/>
        <v>0.52834567518099518</v>
      </c>
      <c r="BG1727" s="22">
        <f t="shared" ref="BG1727" si="337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0.40346797533917167</v>
      </c>
      <c r="BH1727" s="22">
        <f t="shared" ref="BH1727" si="338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0.45482590292434716</v>
      </c>
      <c r="BI1727" s="22">
        <f t="shared" ref="BI1727" si="339">_xlfn.LET(
  _xlpm.a, MIN(AT1726,AT1727),
  _xlpm.b, MAX(AT1726,AT1727),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0.51638359868767836</v>
      </c>
      <c r="BJ1727" s="21">
        <f t="shared" si="254"/>
        <v>-105</v>
      </c>
      <c r="BK1727" s="21">
        <f t="shared" si="255"/>
        <v>147</v>
      </c>
      <c r="BL1727" s="21">
        <f t="shared" si="256"/>
        <v>120</v>
      </c>
      <c r="BM1727" s="21">
        <f t="shared" si="257"/>
        <v>-107</v>
      </c>
      <c r="BN1727" s="22">
        <f t="shared" si="46"/>
        <v>0.51201403126134792</v>
      </c>
      <c r="BO1727" s="22">
        <f t="shared" ref="BO1727" si="340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0.40425306624770191</v>
      </c>
      <c r="BP1727" s="22">
        <f t="shared" ref="BP1727" si="341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0.45527204563104751</v>
      </c>
      <c r="BQ1727" s="22">
        <f t="shared" ref="BQ1727" si="342">_xlfn.LET(
  _xlpm.a, MIN(AV1726,AV1727),
  _xlpm.b, MAX(AV1726,AV1727),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0.51630926209918759</v>
      </c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8" customHeight="1" x14ac:dyDescent="0.3">
      <c r="A1728" t="str">
        <f t="shared" ref="A1728:A1791" si="343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11"/>
        <v>UTA Vitek Vanecek</v>
      </c>
      <c r="J1728" s="33" t="s">
        <v>192</v>
      </c>
      <c r="K1728" s="14">
        <v>2.96</v>
      </c>
      <c r="L1728" s="13">
        <v>0.15</v>
      </c>
      <c r="M1728" s="28">
        <v>0.1</v>
      </c>
      <c r="N1728">
        <f>IFERROR(_xlfn.XLOOKUP(A1728,Params!A:A,Params!D:D),0)</f>
        <v>2.7999999999999901</v>
      </c>
      <c r="O1728">
        <f t="shared" ref="O1728" si="344">N1729</f>
        <v>3.3499999999999899</v>
      </c>
      <c r="P1728" s="68">
        <f t="shared" si="231"/>
        <v>2.7999999999999901</v>
      </c>
      <c r="Q1728">
        <f t="shared" ref="Q1728" si="345">P1729</f>
        <v>3.3499999999999899</v>
      </c>
      <c r="R1728" s="5">
        <f t="shared" ref="R1728" si="346">N1728/W1728/X1728/Z1729/AB1729/AA1728</f>
        <v>3.2813993486280424</v>
      </c>
      <c r="S1728" s="5">
        <f t="shared" ref="S1728" si="347">O1728/W1729/Y1728/Z1728/AA1729/AB1728</f>
        <v>2.823593887469189</v>
      </c>
      <c r="T1728" s="5">
        <f t="shared" ref="T1728" si="348">P1728/W1728/X1728/Z1729/AB1729</f>
        <v>3.06810839096722</v>
      </c>
      <c r="U1728" s="5">
        <f t="shared" ref="U1728" si="349">Q1728/W1729/Y1728/Z1728/AA1729</f>
        <v>2.823593887469189</v>
      </c>
      <c r="V1728" s="5">
        <f>_xlfn.XLOOKUP(H1728,'Rest - Home'!A:A,'Rest - Home'!B:B)</f>
        <v>0.95</v>
      </c>
      <c r="W1728" s="5">
        <f>_xlfn.XLOOKUP(H1728,'Rest - Home'!A:A,'Rest - Home'!C:C)</f>
        <v>0.92554174501717079</v>
      </c>
      <c r="X1728" s="5">
        <f t="shared" ref="X1728" si="350">AM1729/K1728</f>
        <v>0.94810837299628847</v>
      </c>
      <c r="Y1728" s="5">
        <f t="shared" ref="Y1728" si="351">AK1729/K1728</f>
        <v>1.0641891891891893</v>
      </c>
      <c r="Z1728" s="5">
        <f>IF(J1728="",1,(_xlfn.XLOOKUP(I1728,Goalies!B:B,Goalies!J:J)))</f>
        <v>1.05</v>
      </c>
      <c r="AA1728" s="23">
        <v>0.93500000000000005</v>
      </c>
      <c r="AB1728" s="23">
        <v>1</v>
      </c>
      <c r="AC1728" s="23">
        <f>_xlfn.XLOOKUP(E1728,'Game Adjustments'!A:A,'Game Adjustments'!B:B)</f>
        <v>1</v>
      </c>
      <c r="AD1728" s="23">
        <f>_xlfn.XLOOKUP(E1728,'Game Adjustments'!A:A,'Game Adjustments'!C:C)</f>
        <v>1</v>
      </c>
      <c r="AE1728" s="23">
        <f>IF(D1728="A",_xlfn.XLOOKUP(E1728,'Rest - Home'!F:F,'Rest - Home'!J:J),_xlfn.XLOOKUP(E1728,'Rest - Home'!F:F,'Rest - Home'!I:I))</f>
        <v>1</v>
      </c>
      <c r="AF1728" s="23">
        <f>IF(D1728="A",_xlfn.XLOOKUP(E1728,'Rest - Home'!F:F,'Rest - Home'!L:L),_xlfn.XLOOKUP(E1728,'Rest - Home'!F:F,'Rest - Home'!K:K))</f>
        <v>1</v>
      </c>
      <c r="AG1728" s="26">
        <v>1</v>
      </c>
      <c r="AH1728" s="26">
        <v>1</v>
      </c>
      <c r="AI1728" s="53" cm="1">
        <f t="array" ref="AI1728">MAX(IF($E$63:E1727=E1728,ROW($E$63:E1727)-MIN(ROW($E$63:E1727))+1))</f>
        <v>1656</v>
      </c>
      <c r="AJ1728" s="53" cm="1">
        <f t="array" ref="AJ1728">MAX(IF($I$105:I1727=I1728,ROW($I$105:I1727)-MIN(ROW($I$105:I1727))+1))</f>
        <v>1385</v>
      </c>
      <c r="AK1728" s="23">
        <f>IF(AI1728=0,_xlfn.XLOOKUP(E1728,'Starting GF'!A:A,'Starting GF'!B:B),INDEX($AL$63:$AL1728,AI1728))</f>
        <v>3.1</v>
      </c>
      <c r="AL1728" s="23">
        <f t="shared" si="285"/>
        <v>3.1240105379292937</v>
      </c>
      <c r="AM1728" s="23">
        <f>IF(AI1728=0,_xlfn.XLOOKUP(E1728,'Starting GF'!A:A,'Starting GF'!C:C),INDEX($AN$63:$AN1728,AI1728))</f>
        <v>2.97</v>
      </c>
      <c r="AN1728" s="23">
        <f t="shared" si="286"/>
        <v>2.9480390831203787</v>
      </c>
      <c r="AO1728" s="23">
        <f>IF(AJ1728=0,_xlfn.XLOOKUP(I1728,Goalies!B:B,Goalies!I:I),INDEX($AP$105:$AP1728,AJ1728))</f>
        <v>2.9920552003153702</v>
      </c>
      <c r="AP1728" s="23">
        <f t="shared" si="239"/>
        <v>2.987962957544462</v>
      </c>
      <c r="AQ1728" s="23">
        <f t="shared" si="240"/>
        <v>3.1185000000000005</v>
      </c>
      <c r="AR1728" s="66">
        <v>0.03</v>
      </c>
      <c r="AS1728" s="96" t="s">
        <v>1589</v>
      </c>
      <c r="AT1728" s="20">
        <f t="shared" ref="AT1728" si="352">(AK1728*V1728*X1728*Z1729*AA1728*AB1729*AC1728*AD1729*AG1728*AH1729)+AR1728</f>
        <v>2.7451150137001852</v>
      </c>
      <c r="AU1728" s="20">
        <f t="shared" ref="AU1728" si="353">AT1729</f>
        <v>3.4197616089527036</v>
      </c>
      <c r="AV1728" s="12">
        <f t="shared" ref="AV1728" si="354">AK1728*V1728*X1728*Z1729*AA1728*AB1729</f>
        <v>2.7151150137001854</v>
      </c>
      <c r="AW1728" s="12">
        <f t="shared" ref="AW1728" si="355">AV1729</f>
        <v>3.5237007857804192</v>
      </c>
      <c r="AX1728" s="8">
        <f t="shared" si="245"/>
        <v>-5.4884986299804872E-2</v>
      </c>
      <c r="AY1728" s="8">
        <f t="shared" si="246"/>
        <v>6.9761608952713772E-2</v>
      </c>
      <c r="AZ1728" s="8">
        <f t="shared" si="247"/>
        <v>1.48766226529089E-2</v>
      </c>
      <c r="BA1728" s="8">
        <f t="shared" si="248"/>
        <v>-0.12464659525251864</v>
      </c>
      <c r="BB1728" s="62">
        <f t="shared" si="249"/>
        <v>154</v>
      </c>
      <c r="BC1728" s="21">
        <f t="shared" si="250"/>
        <v>-142</v>
      </c>
      <c r="BD1728" s="21">
        <f t="shared" si="251"/>
        <v>-114</v>
      </c>
      <c r="BE1728" s="21">
        <f t="shared" si="252"/>
        <v>111</v>
      </c>
      <c r="BF1728" s="94">
        <f t="shared" ref="BF1728" si="356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IF(AT1728&gt;AT1729, 1-_xlpm.interp, _xlpm.interp)
)</f>
        <v>0.39295157832952221</v>
      </c>
      <c r="BG1728" s="22">
        <f t="shared" si="76"/>
        <v>0.58661975607853467</v>
      </c>
      <c r="BH1728" s="22">
        <f t="shared" si="76"/>
        <v>0.53360870192168453</v>
      </c>
      <c r="BI1728" s="22">
        <f t="shared" si="76"/>
        <v>0.47295967538787786</v>
      </c>
      <c r="BJ1728" s="21">
        <f t="shared" si="254"/>
        <v>168</v>
      </c>
      <c r="BK1728" s="21">
        <f t="shared" si="255"/>
        <v>-148</v>
      </c>
      <c r="BL1728" s="21">
        <f t="shared" si="256"/>
        <v>-120</v>
      </c>
      <c r="BM1728" s="21">
        <f t="shared" si="257"/>
        <v>106</v>
      </c>
      <c r="BN1728" s="22">
        <f t="shared" ref="BN1728" si="357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IF(AV1728&gt;AV1729, 1-_xlpm.interp, _xlpm.interp)
)</f>
        <v>0.37319496756641218</v>
      </c>
      <c r="BO1728" s="22">
        <f t="shared" si="82"/>
        <v>0.59749023730629913</v>
      </c>
      <c r="BP1728" s="22">
        <f t="shared" si="82"/>
        <v>0.54612781622332029</v>
      </c>
      <c r="BQ1728" s="22">
        <f t="shared" si="82"/>
        <v>0.4843181297639324</v>
      </c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8" customHeight="1" x14ac:dyDescent="0.3">
      <c r="A1729" t="str">
        <f t="shared" si="343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11"/>
        <v>FLA Sergei Bobrovsky</v>
      </c>
      <c r="J1729" s="33" t="s">
        <v>165</v>
      </c>
      <c r="K1729" s="14">
        <v>2.96</v>
      </c>
      <c r="L1729" s="13">
        <v>0.15</v>
      </c>
      <c r="M1729" s="28">
        <v>0.1</v>
      </c>
      <c r="N1729">
        <f>IFERROR(_xlfn.XLOOKUP(A1729,Params!A:A,Params!D:D),0)</f>
        <v>3.3499999999999899</v>
      </c>
      <c r="O1729">
        <f t="shared" ref="O1729" si="358">N1728</f>
        <v>2.7999999999999901</v>
      </c>
      <c r="P1729" s="68">
        <f t="shared" si="231"/>
        <v>3.3499999999999899</v>
      </c>
      <c r="Q1729">
        <f t="shared" ref="Q1729" si="359">P1728</f>
        <v>2.7999999999999901</v>
      </c>
      <c r="R1729" s="5">
        <f t="shared" ref="R1729" si="360">N1729/W1729/X1729/Z1728/AB1728/AA1729</f>
        <v>2.9947207897400494</v>
      </c>
      <c r="S1729" s="5">
        <f t="shared" ref="S1729" si="361">O1729/W1728/Y1729/Z1729/AA1728/AB1729</f>
        <v>2.9706199047849324</v>
      </c>
      <c r="T1729" s="5">
        <f t="shared" ref="T1729" si="362">P1729/W1729/X1729/Z1728/AB1728</f>
        <v>2.9647735818426488</v>
      </c>
      <c r="U1729" s="5">
        <f t="shared" ref="U1729" si="363">Q1729/W1728/Y1729/Z1729/AA1728</f>
        <v>3.0894447009763297</v>
      </c>
      <c r="V1729" s="5">
        <f>_xlfn.XLOOKUP(H1729,'Rest - Home'!A:A,'Rest - Home'!B:B)</f>
        <v>1.05</v>
      </c>
      <c r="W1729" s="5">
        <f>_xlfn.XLOOKUP(H1729,'Rest - Home'!A:A,'Rest - Home'!C:C)</f>
        <v>1.0725047827848808</v>
      </c>
      <c r="X1729" s="5">
        <f t="shared" ref="X1729" si="364">AM1728/K1729</f>
        <v>1.0033783783783785</v>
      </c>
      <c r="Y1729" s="5">
        <f t="shared" ref="Y1729" si="365">AK1728/K1729</f>
        <v>1.0472972972972974</v>
      </c>
      <c r="Z1729" s="5">
        <f>IF(J1729="",1,(_xlfn.XLOOKUP(I1729,Goalies!B:B,Goalies!J:J)))</f>
        <v>1</v>
      </c>
      <c r="AA1729" s="23">
        <v>0.99</v>
      </c>
      <c r="AB1729" s="23">
        <v>1.04</v>
      </c>
      <c r="AC1729" s="23">
        <f>_xlfn.XLOOKUP(E1729,'Game Adjustments'!A:A,'Game Adjustments'!B:B)</f>
        <v>1</v>
      </c>
      <c r="AD1729" s="23">
        <f>_xlfn.XLOOKUP(E1729,'Game Adjustments'!A:A,'Game Adjustments'!C:C)</f>
        <v>1</v>
      </c>
      <c r="AE1729" s="23">
        <f>IF(D1729="A",_xlfn.XLOOKUP(E1729,'Rest - Home'!F:F,'Rest - Home'!J:J),_xlfn.XLOOKUP(E1729,'Rest - Home'!F:F,'Rest - Home'!I:I))</f>
        <v>1</v>
      </c>
      <c r="AF1729" s="23">
        <f>IF(D1729="A",_xlfn.XLOOKUP(E1729,'Rest - Home'!F:F,'Rest - Home'!L:L),_xlfn.XLOOKUP(E1729,'Rest - Home'!F:F,'Rest - Home'!K:K))</f>
        <v>1</v>
      </c>
      <c r="AG1729" s="26">
        <v>1</v>
      </c>
      <c r="AH1729" s="26">
        <v>1</v>
      </c>
      <c r="AI1729" s="53" cm="1">
        <f t="array" ref="AI1729">MAX(IF($E$63:E1728=E1729,ROW($E$63:E1728)-MIN(ROW($E$63:E1728))+1))</f>
        <v>1646</v>
      </c>
      <c r="AJ1729" s="53" cm="1">
        <f t="array" ref="AJ1729">MAX(IF($I$105:I1728=I1729,ROW($I$105:I1728)-MIN(ROW($I$105:I1728))+1))</f>
        <v>1592</v>
      </c>
      <c r="AK1729" s="23">
        <f>IF(AI1729=0,_xlfn.XLOOKUP(E1729,'Starting GF'!A:A,'Starting GF'!B:B),INDEX($AL$63:$AL1729,AI1729))</f>
        <v>3.15</v>
      </c>
      <c r="AL1729" s="23">
        <f t="shared" si="285"/>
        <v>3.1262589103425462</v>
      </c>
      <c r="AM1729" s="23">
        <f>IF(AI1729=0,_xlfn.XLOOKUP(E1729,'Starting GF'!A:A,'Starting GF'!C:C),INDEX($AN$63:$AN1729,AI1729))</f>
        <v>2.8064007840690137</v>
      </c>
      <c r="AN1729" s="23">
        <f t="shared" si="286"/>
        <v>2.8310336521764015</v>
      </c>
      <c r="AO1729" s="23">
        <f>IF(AJ1729=0,_xlfn.XLOOKUP(I1729,Goalies!B:B,Goalies!I:I),INDEX($AP$105:$AP1729,AJ1729))</f>
        <v>2.777947055059212</v>
      </c>
      <c r="AP1729" s="23">
        <f t="shared" si="239"/>
        <v>2.8068479825180699</v>
      </c>
      <c r="AQ1729" s="23">
        <f t="shared" si="240"/>
        <v>2.8064007840690137</v>
      </c>
      <c r="AR1729" s="66">
        <v>-0.03</v>
      </c>
      <c r="AS1729" s="96" t="s">
        <v>1589</v>
      </c>
      <c r="AT1729" s="20">
        <f t="shared" ref="AT1729" si="366">(AK1729*V1729*X1729*Z1728*AA1729*AB1728*AC1729*AD1728*AG1729*AH1728)+AR1729</f>
        <v>3.4197616089527036</v>
      </c>
      <c r="AU1729" s="20">
        <f t="shared" ref="AU1729" si="367">AT1728</f>
        <v>2.7451150137001852</v>
      </c>
      <c r="AV1729" s="12">
        <f t="shared" ref="AV1729" si="368">AK1729*W1729*X1729*Z1728*AA1729*AB1728</f>
        <v>3.5237007857804192</v>
      </c>
      <c r="AW1729" s="12">
        <f t="shared" ref="AW1729" si="369">AV1728</f>
        <v>2.7151150137001854</v>
      </c>
      <c r="AX1729" s="8">
        <f t="shared" si="245"/>
        <v>6.9761608952713772E-2</v>
      </c>
      <c r="AY1729" s="8">
        <f t="shared" si="246"/>
        <v>-5.4884986299804872E-2</v>
      </c>
      <c r="AZ1729" s="8">
        <f t="shared" si="247"/>
        <v>1.48766226529089E-2</v>
      </c>
      <c r="BA1729" s="8">
        <f t="shared" si="248"/>
        <v>0.12464659525251864</v>
      </c>
      <c r="BB1729" s="62">
        <f t="shared" si="249"/>
        <v>-154</v>
      </c>
      <c r="BC1729" s="21">
        <f t="shared" si="250"/>
        <v>142</v>
      </c>
      <c r="BD1729" s="21">
        <f t="shared" si="251"/>
        <v>114</v>
      </c>
      <c r="BE1729" s="21">
        <f t="shared" si="252"/>
        <v>-111</v>
      </c>
      <c r="BF1729" s="94">
        <f t="shared" si="38"/>
        <v>0.60704842167047779</v>
      </c>
      <c r="BG1729" s="22">
        <f t="shared" ref="BG1729" si="370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0.41338024392146533</v>
      </c>
      <c r="BH1729" s="22">
        <f t="shared" ref="BH1729" si="371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0.46639129807831547</v>
      </c>
      <c r="BI1729" s="22">
        <f t="shared" ref="BI1729" si="372">_xlfn.LET(
  _xlpm.a, MIN(AT1728,AT1729),
  _xlpm.b, MAX(AT1728,AT1729),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0.52704032461212214</v>
      </c>
      <c r="BJ1729" s="21">
        <f t="shared" si="254"/>
        <v>-168</v>
      </c>
      <c r="BK1729" s="21">
        <f t="shared" si="255"/>
        <v>148</v>
      </c>
      <c r="BL1729" s="21">
        <f t="shared" si="256"/>
        <v>120</v>
      </c>
      <c r="BM1729" s="21">
        <f t="shared" si="257"/>
        <v>-106</v>
      </c>
      <c r="BN1729" s="22">
        <f t="shared" si="46"/>
        <v>0.62680503243358787</v>
      </c>
      <c r="BO1729" s="22">
        <f t="shared" ref="BO1729" si="373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0.40250976269370092</v>
      </c>
      <c r="BP1729" s="22">
        <f t="shared" ref="BP1729" si="374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0.45387218377667965</v>
      </c>
      <c r="BQ1729" s="22">
        <f t="shared" ref="BQ1729" si="375">_xlfn.LET(
  _xlpm.a, MIN(AV1728,AV1729),
  _xlpm.b, MAX(AV1728,AV1729),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0.5156818702360676</v>
      </c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8" customHeight="1" x14ac:dyDescent="0.3">
      <c r="A1730" t="str">
        <f t="shared" si="343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11"/>
        <v>VGK Akira Schmid</v>
      </c>
      <c r="J1730" s="33" t="s">
        <v>196</v>
      </c>
      <c r="K1730" s="14">
        <v>2.96</v>
      </c>
      <c r="L1730" s="13">
        <v>0.15</v>
      </c>
      <c r="M1730" s="28">
        <v>0.1</v>
      </c>
      <c r="N1730">
        <f>IFERROR(_xlfn.XLOOKUP(A1730,Params!A:A,Params!D:D),0)</f>
        <v>3.2499999999999898</v>
      </c>
      <c r="O1730">
        <f t="shared" ref="O1730" si="376">N1731</f>
        <v>3.1499999999999901</v>
      </c>
      <c r="P1730" s="68">
        <f t="shared" si="231"/>
        <v>3.2499999999999898</v>
      </c>
      <c r="Q1730">
        <f t="shared" ref="Q1730" si="377">P1731</f>
        <v>3.1499999999999901</v>
      </c>
      <c r="R1730" s="5">
        <f t="shared" ref="R1730" si="378">N1730/W1730/X1730/Z1731/AB1731/AA1730</f>
        <v>3.2800165496065565</v>
      </c>
      <c r="S1730" s="5">
        <f t="shared" ref="S1730" si="379">O1730/W1731/Y1730/Z1730/AA1731/AB1730</f>
        <v>2.9279753847528549</v>
      </c>
      <c r="T1730" s="5">
        <f t="shared" ref="T1730" si="380">P1730/W1730/X1730/Z1731/AB1731</f>
        <v>3.1980161358663923</v>
      </c>
      <c r="U1730" s="5">
        <f t="shared" ref="U1730" si="381">Q1730/W1731/Y1730/Z1730/AA1731</f>
        <v>2.9865348924479123</v>
      </c>
      <c r="V1730" s="5">
        <f>_xlfn.XLOOKUP(H1730,'Rest - Home'!A:A,'Rest - Home'!B:B)</f>
        <v>0.97</v>
      </c>
      <c r="W1730" s="5">
        <f>_xlfn.XLOOKUP(H1730,'Rest - Home'!A:A,'Rest - Home'!C:C)</f>
        <v>0.95751047349149665</v>
      </c>
      <c r="X1730" s="5">
        <f t="shared" ref="X1730" si="382">AM1731/K1730</f>
        <v>1.0405405405405406</v>
      </c>
      <c r="Y1730" s="5">
        <f t="shared" ref="Y1730" si="383">AK1731/K1730</f>
        <v>1.0454441909080614</v>
      </c>
      <c r="Z1730" s="5">
        <f>IF(J1730="",1,(_xlfn.XLOOKUP(I1730,Goalies!B:B,Goalies!J:J)))</f>
        <v>0.99</v>
      </c>
      <c r="AA1730" s="23">
        <v>0.97499999999999998</v>
      </c>
      <c r="AB1730" s="23">
        <v>1.02</v>
      </c>
      <c r="AC1730" s="23">
        <f>_xlfn.XLOOKUP(E1730,'Game Adjustments'!A:A,'Game Adjustments'!B:B)</f>
        <v>1</v>
      </c>
      <c r="AD1730" s="23">
        <f>_xlfn.XLOOKUP(E1730,'Game Adjustments'!A:A,'Game Adjustments'!C:C)</f>
        <v>1</v>
      </c>
      <c r="AE1730" s="23">
        <f>IF(D1730="A",_xlfn.XLOOKUP(E1730,'Rest - Home'!F:F,'Rest - Home'!J:J),_xlfn.XLOOKUP(E1730,'Rest - Home'!F:F,'Rest - Home'!I:I))</f>
        <v>1</v>
      </c>
      <c r="AF1730" s="23">
        <f>IF(D1730="A",_xlfn.XLOOKUP(E1730,'Rest - Home'!F:F,'Rest - Home'!L:L),_xlfn.XLOOKUP(E1730,'Rest - Home'!F:F,'Rest - Home'!K:K))</f>
        <v>1</v>
      </c>
      <c r="AG1730" s="26">
        <v>1</v>
      </c>
      <c r="AH1730" s="26">
        <v>1</v>
      </c>
      <c r="AI1730" s="53" cm="1">
        <f t="array" ref="AI1730">MAX(IF($E$63:E1729=E1730,ROW($E$63:E1729)-MIN(ROW($E$63:E1729))+1))</f>
        <v>1642</v>
      </c>
      <c r="AJ1730" s="53" cm="1">
        <f t="array" ref="AJ1730">MAX(IF($I$105:I1729=I1730,ROW($I$105:I1729)-MIN(ROW($I$105:I1729))+1))</f>
        <v>1552</v>
      </c>
      <c r="AK1730" s="23">
        <f>IF(AI1730=0,_xlfn.XLOOKUP(E1730,'Starting GF'!A:A,'Starting GF'!B:B),INDEX($AL$63:$AL1730,AI1730))</f>
        <v>3.23</v>
      </c>
      <c r="AL1730" s="23">
        <f t="shared" si="285"/>
        <v>3.2362724762348809</v>
      </c>
      <c r="AM1730" s="23">
        <f>IF(AI1730=0,_xlfn.XLOOKUP(E1730,'Starting GF'!A:A,'Starting GF'!C:C),INDEX($AN$63:$AN1730,AI1730))</f>
        <v>2.76</v>
      </c>
      <c r="AN1730" s="23">
        <f t="shared" si="286"/>
        <v>2.785196307712928</v>
      </c>
      <c r="AO1730" s="23">
        <f>IF(AJ1730=0,_xlfn.XLOOKUP(I1730,Goalies!B:B,Goalies!I:I),INDEX($AP$105:$AP1730,AJ1730))</f>
        <v>2.7575261490549692</v>
      </c>
      <c r="AP1730" s="23">
        <f t="shared" si="239"/>
        <v>2.7787015713325225</v>
      </c>
      <c r="AQ1730" s="23">
        <f t="shared" si="240"/>
        <v>2.7323999999999997</v>
      </c>
      <c r="AR1730" s="66">
        <v>-0.02</v>
      </c>
      <c r="AS1730" s="96" t="s">
        <v>1589</v>
      </c>
      <c r="AT1730" s="20">
        <f t="shared" ref="AT1730" si="384">(AK1730*V1730*X1730*Z1731*AA1730*AB1731*AC1730*AD1731*AG1730*AH1731)+AR1730</f>
        <v>3.2221869209459455</v>
      </c>
      <c r="AU1730" s="20">
        <f t="shared" ref="AU1730" si="385">AT1731</f>
        <v>3.0039233870892348</v>
      </c>
      <c r="AV1730" s="12">
        <f t="shared" ref="AV1730" si="386">AK1730*V1730*X1730*Z1731*AA1730*AB1731</f>
        <v>3.2421869209459455</v>
      </c>
      <c r="AW1730" s="12">
        <f t="shared" ref="AW1730" si="387">AV1731</f>
        <v>2.9692872574247469</v>
      </c>
      <c r="AX1730" s="8">
        <f t="shared" si="245"/>
        <v>-2.7813079054044287E-2</v>
      </c>
      <c r="AY1730" s="8">
        <f t="shared" si="246"/>
        <v>-0.14607661291075535</v>
      </c>
      <c r="AZ1730" s="8">
        <f t="shared" si="247"/>
        <v>-0.17388969196479964</v>
      </c>
      <c r="BA1730" s="8">
        <f t="shared" si="248"/>
        <v>0.11826353385671107</v>
      </c>
      <c r="BB1730" s="62">
        <f t="shared" si="249"/>
        <v>-116</v>
      </c>
      <c r="BC1730" s="21">
        <f t="shared" si="250"/>
        <v>-149</v>
      </c>
      <c r="BD1730" s="21">
        <f t="shared" si="251"/>
        <v>-121</v>
      </c>
      <c r="BE1730" s="21">
        <f t="shared" si="252"/>
        <v>106</v>
      </c>
      <c r="BF1730" s="94">
        <f t="shared" ref="BF1730" si="388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IF(AT1730&gt;AT1731, 1-_xlpm.interp, _xlpm.interp)
)</f>
        <v>0.53803941384011789</v>
      </c>
      <c r="BG1730" s="22">
        <f t="shared" si="76"/>
        <v>0.59778460797520938</v>
      </c>
      <c r="BH1730" s="22">
        <f t="shared" si="76"/>
        <v>0.54653971493974995</v>
      </c>
      <c r="BI1730" s="22">
        <f t="shared" si="76"/>
        <v>0.48478644886919464</v>
      </c>
      <c r="BJ1730" s="21">
        <f t="shared" si="254"/>
        <v>-121</v>
      </c>
      <c r="BK1730" s="21">
        <f t="shared" si="255"/>
        <v>-148</v>
      </c>
      <c r="BL1730" s="21">
        <f t="shared" si="256"/>
        <v>-120</v>
      </c>
      <c r="BM1730" s="21">
        <f t="shared" si="257"/>
        <v>107</v>
      </c>
      <c r="BN1730" s="22">
        <f t="shared" ref="BN1730" si="389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IF(AV1730&gt;AV1731, 1-_xlpm.interp, _xlpm.interp)
)</f>
        <v>0.54734438751081105</v>
      </c>
      <c r="BO1730" s="22">
        <f t="shared" si="82"/>
        <v>0.59711005370356529</v>
      </c>
      <c r="BP1730" s="22">
        <f t="shared" si="82"/>
        <v>0.54567398488359276</v>
      </c>
      <c r="BQ1730" s="22">
        <f t="shared" si="82"/>
        <v>0.48389673283512902</v>
      </c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8" customHeight="1" x14ac:dyDescent="0.3">
      <c r="A1731" t="str">
        <f t="shared" si="343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11"/>
        <v>MTL Jakub Dobes</v>
      </c>
      <c r="J1731" s="33" t="s">
        <v>171</v>
      </c>
      <c r="K1731" s="14">
        <v>2.96</v>
      </c>
      <c r="L1731" s="13">
        <v>0.15</v>
      </c>
      <c r="M1731" s="28">
        <v>0.1</v>
      </c>
      <c r="N1731">
        <f>IFERROR(_xlfn.XLOOKUP(A1731,Params!A:A,Params!D:D),0)</f>
        <v>3.1499999999999901</v>
      </c>
      <c r="O1731">
        <f t="shared" ref="O1731" si="390">N1730</f>
        <v>3.2499999999999898</v>
      </c>
      <c r="P1731" s="68">
        <f t="shared" si="231"/>
        <v>3.1499999999999901</v>
      </c>
      <c r="Q1731">
        <f t="shared" ref="Q1731" si="391">P1730</f>
        <v>3.2499999999999898</v>
      </c>
      <c r="R1731" s="5">
        <f t="shared" ref="R1731" si="392">N1731/W1731/X1731/Z1730/AB1730/AA1731</f>
        <v>3.2828489771922245</v>
      </c>
      <c r="S1731" s="5">
        <f t="shared" ref="S1731" si="393">O1731/W1730/Y1731/Z1731/AA1730/AB1731</f>
        <v>3.1276937996248275</v>
      </c>
      <c r="T1731" s="5">
        <f t="shared" ref="T1731" si="394">P1731/W1731/X1731/Z1730/AB1730</f>
        <v>3.21719199764838</v>
      </c>
      <c r="U1731" s="5">
        <f t="shared" ref="U1731" si="395">Q1731/W1730/Y1731/Z1731/AA1730</f>
        <v>3.1276937996248275</v>
      </c>
      <c r="V1731" s="5">
        <f>_xlfn.XLOOKUP(H1731,'Rest - Home'!A:A,'Rest - Home'!B:B)</f>
        <v>1.0449999999999999</v>
      </c>
      <c r="W1731" s="5">
        <f>_xlfn.XLOOKUP(H1731,'Rest - Home'!A:A,'Rest - Home'!C:C)</f>
        <v>1.0398742800952707</v>
      </c>
      <c r="X1731" s="5">
        <f t="shared" ref="X1731" si="396">AM1730/K1731</f>
        <v>0.93243243243243235</v>
      </c>
      <c r="Y1731" s="5">
        <f t="shared" ref="Y1731" si="397">AK1730/K1731</f>
        <v>1.0912162162162162</v>
      </c>
      <c r="Z1731" s="5">
        <f>IF(J1731="",1,(_xlfn.XLOOKUP(I1731,Goalies!B:B,Goalies!J:J)))</f>
        <v>1.02</v>
      </c>
      <c r="AA1731" s="23">
        <v>0.98</v>
      </c>
      <c r="AB1731" s="23">
        <v>1</v>
      </c>
      <c r="AC1731" s="23">
        <f>_xlfn.XLOOKUP(E1731,'Game Adjustments'!A:A,'Game Adjustments'!B:B)</f>
        <v>1</v>
      </c>
      <c r="AD1731" s="23">
        <f>_xlfn.XLOOKUP(E1731,'Game Adjustments'!A:A,'Game Adjustments'!C:C)</f>
        <v>1</v>
      </c>
      <c r="AE1731" s="23">
        <f>IF(D1731="A",_xlfn.XLOOKUP(E1731,'Rest - Home'!F:F,'Rest - Home'!J:J),_xlfn.XLOOKUP(E1731,'Rest - Home'!F:F,'Rest - Home'!I:I))</f>
        <v>1</v>
      </c>
      <c r="AF1731" s="23">
        <f>IF(D1731="A",_xlfn.XLOOKUP(E1731,'Rest - Home'!F:F,'Rest - Home'!L:L),_xlfn.XLOOKUP(E1731,'Rest - Home'!F:F,'Rest - Home'!K:K))</f>
        <v>1</v>
      </c>
      <c r="AG1731" s="26">
        <v>1</v>
      </c>
      <c r="AH1731" s="26">
        <v>1</v>
      </c>
      <c r="AI1731" s="53" cm="1">
        <f t="array" ref="AI1731">MAX(IF($E$63:E1730=E1731,ROW($E$63:E1730)-MIN(ROW($E$63:E1730))+1))</f>
        <v>1628</v>
      </c>
      <c r="AJ1731" s="53" cm="1">
        <f t="array" ref="AJ1731">MAX(IF($I$105:I1730=I1731,ROW($I$105:I1730)-MIN(ROW($I$105:I1730))+1))</f>
        <v>1519</v>
      </c>
      <c r="AK1731" s="23">
        <f>IF(AI1731=0,_xlfn.XLOOKUP(E1731,'Starting GF'!A:A,'Starting GF'!B:B),INDEX($AL$63:$AL1731,AI1731))</f>
        <v>3.0945148050878619</v>
      </c>
      <c r="AL1731" s="23">
        <f t="shared" si="285"/>
        <v>3.1217800762103582</v>
      </c>
      <c r="AM1731" s="23">
        <f>IF(AI1731=0,_xlfn.XLOOKUP(E1731,'Starting GF'!A:A,'Starting GF'!C:C),INDEX($AN$63:$AN1731,AI1731))</f>
        <v>3.08</v>
      </c>
      <c r="AN1731" s="23">
        <f t="shared" si="286"/>
        <v>3.0871540699437241</v>
      </c>
      <c r="AO1731" s="23">
        <f>IF(AJ1731=0,_xlfn.XLOOKUP(I1731,Goalies!B:B,Goalies!I:I),INDEX($AP$105:$AP1731,AJ1731))</f>
        <v>3.0926902792584126</v>
      </c>
      <c r="AP1731" s="23">
        <f t="shared" si="239"/>
        <v>3.1073238887122492</v>
      </c>
      <c r="AQ1731" s="23">
        <f t="shared" si="240"/>
        <v>3.1415999999999999</v>
      </c>
      <c r="AR1731" s="66">
        <v>0.02</v>
      </c>
      <c r="AS1731" s="96" t="s">
        <v>1589</v>
      </c>
      <c r="AT1731" s="20">
        <f t="shared" ref="AT1731" si="398">(AK1731*V1731*X1731*Z1730*AA1731*AB1730*AC1731*AD1730*AG1731*AH1730)+AR1731</f>
        <v>3.0039233870892348</v>
      </c>
      <c r="AU1731" s="20">
        <f t="shared" ref="AU1731" si="399">AT1730</f>
        <v>3.2221869209459455</v>
      </c>
      <c r="AV1731" s="12">
        <f t="shared" ref="AV1731" si="400">AK1731*W1731*X1731*Z1730*AA1731*AB1730</f>
        <v>2.9692872574247469</v>
      </c>
      <c r="AW1731" s="12">
        <f t="shared" ref="AW1731" si="401">AV1730</f>
        <v>3.2421869209459455</v>
      </c>
      <c r="AX1731" s="8">
        <f t="shared" si="245"/>
        <v>-0.14607661291075535</v>
      </c>
      <c r="AY1731" s="8">
        <f t="shared" si="246"/>
        <v>-2.7813079054044287E-2</v>
      </c>
      <c r="AZ1731" s="8">
        <f t="shared" si="247"/>
        <v>-0.17388969196479964</v>
      </c>
      <c r="BA1731" s="8">
        <f t="shared" si="248"/>
        <v>-0.11826353385671107</v>
      </c>
      <c r="BB1731" s="62">
        <f t="shared" si="249"/>
        <v>116</v>
      </c>
      <c r="BC1731" s="21">
        <f t="shared" si="250"/>
        <v>149</v>
      </c>
      <c r="BD1731" s="21">
        <f t="shared" si="251"/>
        <v>121</v>
      </c>
      <c r="BE1731" s="21">
        <f t="shared" si="252"/>
        <v>-106</v>
      </c>
      <c r="BF1731" s="94">
        <f t="shared" si="38"/>
        <v>0.46196058615988211</v>
      </c>
      <c r="BG1731" s="22">
        <f t="shared" ref="BG1731" si="402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0.40221539202479067</v>
      </c>
      <c r="BH1731" s="22">
        <f t="shared" ref="BH1731" si="403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0.4534602850602501</v>
      </c>
      <c r="BI1731" s="22">
        <f t="shared" ref="BI1731" si="404">_xlfn.LET(
  _xlpm.a, MIN(AT1730,AT1731),
  _xlpm.b, MAX(AT1730,AT1731),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0.51521355113080536</v>
      </c>
      <c r="BJ1731" s="21">
        <f t="shared" si="254"/>
        <v>121</v>
      </c>
      <c r="BK1731" s="21">
        <f t="shared" si="255"/>
        <v>148</v>
      </c>
      <c r="BL1731" s="21">
        <f t="shared" si="256"/>
        <v>120</v>
      </c>
      <c r="BM1731" s="21">
        <f t="shared" si="257"/>
        <v>-107</v>
      </c>
      <c r="BN1731" s="22">
        <f t="shared" si="46"/>
        <v>0.45265561248918895</v>
      </c>
      <c r="BO1731" s="22">
        <f t="shared" ref="BO1731" si="405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0.40288994629643471</v>
      </c>
      <c r="BP1731" s="22">
        <f t="shared" ref="BP1731" si="406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0.45432601511640719</v>
      </c>
      <c r="BQ1731" s="22">
        <f t="shared" ref="BQ1731" si="407">_xlfn.LET(
  _xlpm.a, MIN(AV1730,AV1731),
  _xlpm.b, MAX(AV1730,AV1731),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0.51610326716487098</v>
      </c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8" customHeight="1" x14ac:dyDescent="0.3">
      <c r="A1732" t="str">
        <f t="shared" si="343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11"/>
        <v>WPG Connor Hellebuyck</v>
      </c>
      <c r="J1732" s="33" t="s">
        <v>199</v>
      </c>
      <c r="K1732" s="14">
        <v>2.96</v>
      </c>
      <c r="L1732" s="13">
        <v>0.15</v>
      </c>
      <c r="M1732" s="28">
        <v>0.1</v>
      </c>
      <c r="N1732">
        <f>IFERROR(_xlfn.XLOOKUP(A1732,Params!A:A,Params!D:D),0)</f>
        <v>2.6499999999999901</v>
      </c>
      <c r="O1732">
        <f t="shared" ref="O1732" si="408">N1733</f>
        <v>2.8499999999999899</v>
      </c>
      <c r="P1732" s="68">
        <f t="shared" si="231"/>
        <v>2.6499999999999901</v>
      </c>
      <c r="Q1732">
        <f t="shared" ref="Q1732" si="409">P1733</f>
        <v>2.8499999999999899</v>
      </c>
      <c r="R1732" s="5">
        <f t="shared" ref="R1732" si="410">N1732/W1732/X1732/Z1733/AB1733/AA1732</f>
        <v>2.75285897951807</v>
      </c>
      <c r="S1732" s="5">
        <f t="shared" ref="S1732" si="411">O1732/W1733/Y1732/Z1732/AA1733/AB1732</f>
        <v>2.8575838297120684</v>
      </c>
      <c r="T1732" s="5">
        <f t="shared" ref="T1732" si="412">P1732/W1732/X1732/Z1733/AB1733</f>
        <v>2.75285897951807</v>
      </c>
      <c r="U1732" s="5">
        <f t="shared" ref="U1732" si="413">Q1732/W1733/Y1732/Z1732/AA1733</f>
        <v>2.9147355063063096</v>
      </c>
      <c r="V1732" s="5">
        <f>_xlfn.XLOOKUP(H1732,'Rest - Home'!A:A,'Rest - Home'!B:B)</f>
        <v>0.96</v>
      </c>
      <c r="W1732" s="5">
        <f>_xlfn.XLOOKUP(H1732,'Rest - Home'!A:A,'Rest - Home'!C:C)</f>
        <v>0.96305398776725637</v>
      </c>
      <c r="X1732" s="5">
        <f t="shared" ref="X1732" si="414">AM1733/K1732</f>
        <v>0.98986486486486491</v>
      </c>
      <c r="Y1732" s="5">
        <f t="shared" ref="Y1732" si="415">AK1733/K1732</f>
        <v>0.99084501588583396</v>
      </c>
      <c r="Z1732" s="5">
        <f>IF(J1732="",1,(_xlfn.XLOOKUP(I1732,Goalies!B:B,Goalies!J:J)))</f>
        <v>0.96499999999999997</v>
      </c>
      <c r="AA1732" s="23">
        <v>1</v>
      </c>
      <c r="AB1732" s="23">
        <v>1.02</v>
      </c>
      <c r="AC1732" s="23">
        <f>_xlfn.XLOOKUP(E1732,'Game Adjustments'!A:A,'Game Adjustments'!B:B)</f>
        <v>1</v>
      </c>
      <c r="AD1732" s="23">
        <f>_xlfn.XLOOKUP(E1732,'Game Adjustments'!A:A,'Game Adjustments'!C:C)</f>
        <v>1</v>
      </c>
      <c r="AE1732" s="23">
        <f>IF(D1732="A",_xlfn.XLOOKUP(E1732,'Rest - Home'!F:F,'Rest - Home'!J:J),_xlfn.XLOOKUP(E1732,'Rest - Home'!F:F,'Rest - Home'!I:I))</f>
        <v>1</v>
      </c>
      <c r="AF1732" s="23">
        <f>IF(D1732="A",_xlfn.XLOOKUP(E1732,'Rest - Home'!F:F,'Rest - Home'!L:L),_xlfn.XLOOKUP(E1732,'Rest - Home'!F:F,'Rest - Home'!K:K))</f>
        <v>1</v>
      </c>
      <c r="AG1732" s="26">
        <v>1</v>
      </c>
      <c r="AH1732" s="26">
        <v>1</v>
      </c>
      <c r="AI1732" s="53" cm="1">
        <f t="array" ref="AI1732">MAX(IF($E$63:E1731=E1732,ROW($E$63:E1731)-MIN(ROW($E$63:E1731))+1))</f>
        <v>1627</v>
      </c>
      <c r="AJ1732" s="53" cm="1">
        <f t="array" ref="AJ1732">MAX(IF($I$105:I1731=I1732,ROW($I$105:I1731)-MIN(ROW($I$105:I1731))+1))</f>
        <v>1585</v>
      </c>
      <c r="AK1732" s="23">
        <f>IF(AI1732=0,_xlfn.XLOOKUP(E1732,'Starting GF'!A:A,'Starting GF'!B:B),INDEX($AL$63:$AL1732,AI1732))</f>
        <v>2.8437181515263266</v>
      </c>
      <c r="AL1732" s="23">
        <v>2.85</v>
      </c>
      <c r="AM1732" s="23">
        <f>IF(AI1732=0,_xlfn.XLOOKUP(E1732,'Starting GF'!A:A,'Starting GF'!C:C),INDEX($AN$63:$AN1732,AI1732))</f>
        <v>3.02</v>
      </c>
      <c r="AN1732" s="23">
        <f t="shared" si="286"/>
        <v>2.99563757445681</v>
      </c>
      <c r="AO1732" s="23">
        <f>IF(AJ1732=0,_xlfn.XLOOKUP(I1732,Goalies!B:B,Goalies!I:I),INDEX($AP$105:$AP1732,AJ1732))</f>
        <v>2.9122977068793525</v>
      </c>
      <c r="AP1732" s="23">
        <f t="shared" si="239"/>
        <v>2.8890883101982716</v>
      </c>
      <c r="AQ1732" s="23">
        <f t="shared" si="240"/>
        <v>2.9142999999999999</v>
      </c>
      <c r="AR1732" s="66">
        <v>0</v>
      </c>
      <c r="AS1732" s="96" t="s">
        <v>1591</v>
      </c>
      <c r="AT1732" s="20">
        <f t="shared" ref="AT1732" si="416">(AK1732*V1732*X1732*Z1733*AA1732*AB1733*AC1732*AD1733*AG1732*AH1733)+AR1732</f>
        <v>2.7287833644243449</v>
      </c>
      <c r="AU1732" s="20">
        <f t="shared" ref="AU1732" si="417">AT1733</f>
        <v>3.0179754427439707</v>
      </c>
      <c r="AV1732" s="12">
        <f t="shared" ref="AV1732" si="418">AK1732*V1732*X1732*Z1733*AA1732*AB1733</f>
        <v>2.7287833644243449</v>
      </c>
      <c r="AW1732" s="12">
        <f t="shared" ref="AW1732" si="419">AV1733</f>
        <v>3.0119851290127211</v>
      </c>
      <c r="AX1732" s="8">
        <f t="shared" si="245"/>
        <v>7.878336442435474E-2</v>
      </c>
      <c r="AY1732" s="8">
        <f t="shared" si="246"/>
        <v>0.1679754427439808</v>
      </c>
      <c r="AZ1732" s="8">
        <f t="shared" si="247"/>
        <v>0.24675880716833554</v>
      </c>
      <c r="BA1732" s="8">
        <f t="shared" si="248"/>
        <v>-8.9192078319626056E-2</v>
      </c>
      <c r="BB1732" s="62">
        <f t="shared" si="249"/>
        <v>123</v>
      </c>
      <c r="BC1732" s="21">
        <f t="shared" si="250"/>
        <v>-109</v>
      </c>
      <c r="BD1732" s="21">
        <f t="shared" si="251"/>
        <v>118</v>
      </c>
      <c r="BE1732" s="21">
        <f t="shared" si="252"/>
        <v>146</v>
      </c>
      <c r="BF1732" s="94">
        <f t="shared" ref="BF1732" si="420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IF(AT1732&gt;AT1733, 1-_xlpm.interp, _xlpm.interp)
)</f>
        <v>0.44935455296065363</v>
      </c>
      <c r="BG1732" s="22">
        <f t="shared" si="76"/>
        <v>0.52060422051774213</v>
      </c>
      <c r="BH1732" s="22">
        <f t="shared" si="76"/>
        <v>0.45914332976303363</v>
      </c>
      <c r="BI1732" s="22">
        <f t="shared" si="76"/>
        <v>0.40697308429268786</v>
      </c>
      <c r="BJ1732" s="21">
        <f t="shared" si="254"/>
        <v>122</v>
      </c>
      <c r="BK1732" s="21">
        <f t="shared" si="255"/>
        <v>-108</v>
      </c>
      <c r="BL1732" s="21">
        <f t="shared" si="256"/>
        <v>118</v>
      </c>
      <c r="BM1732" s="21">
        <f t="shared" si="257"/>
        <v>146</v>
      </c>
      <c r="BN1732" s="22">
        <f t="shared" ref="BN1732" si="421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IF(AV1732&gt;AV1733, 1-_xlpm.interp, _xlpm.interp)
)</f>
        <v>0.45041430140874383</v>
      </c>
      <c r="BO1732" s="22">
        <f t="shared" si="82"/>
        <v>0.51967890021353291</v>
      </c>
      <c r="BP1732" s="22">
        <f t="shared" si="82"/>
        <v>0.45806802330702667</v>
      </c>
      <c r="BQ1732" s="22">
        <f t="shared" si="82"/>
        <v>0.40599709686661789</v>
      </c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8" customHeight="1" x14ac:dyDescent="0.3">
      <c r="A1733" t="str">
        <f t="shared" si="343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11"/>
        <v>NJD Jake Allen</v>
      </c>
      <c r="J1733" s="33" t="s">
        <v>174</v>
      </c>
      <c r="K1733" s="14">
        <v>2.96</v>
      </c>
      <c r="L1733" s="13">
        <v>0.15</v>
      </c>
      <c r="M1733" s="28">
        <v>0.1</v>
      </c>
      <c r="N1733">
        <f>IFERROR(_xlfn.XLOOKUP(A1733,Params!A:A,Params!D:D),0)</f>
        <v>2.8499999999999899</v>
      </c>
      <c r="O1733">
        <f t="shared" ref="O1733" si="422">N1732</f>
        <v>2.6499999999999901</v>
      </c>
      <c r="P1733" s="68">
        <f t="shared" si="231"/>
        <v>2.8499999999999899</v>
      </c>
      <c r="Q1733">
        <f t="shared" ref="Q1733" si="423">P1732</f>
        <v>2.6499999999999901</v>
      </c>
      <c r="R1733" s="5">
        <f t="shared" ref="R1733" si="424">N1733/W1733/X1733/Z1732/AB1732/AA1733</f>
        <v>2.7751692641167622</v>
      </c>
      <c r="S1733" s="5">
        <f t="shared" ref="S1733" si="425">O1733/W1732/Y1733/Z1733/AA1732/AB1733</f>
        <v>2.8363840508099218</v>
      </c>
      <c r="T1733" s="5">
        <f t="shared" ref="T1733" si="426">P1733/W1733/X1733/Z1732/AB1732</f>
        <v>2.7474175714755944</v>
      </c>
      <c r="U1733" s="5">
        <f t="shared" ref="U1733" si="427">Q1733/W1732/Y1733/Z1733/AA1732</f>
        <v>2.8931117318261204</v>
      </c>
      <c r="V1733" s="5">
        <f>_xlfn.XLOOKUP(H1733,'Rest - Home'!A:A,'Rest - Home'!B:B)</f>
        <v>1.0349999999999999</v>
      </c>
      <c r="W1733" s="5">
        <f>_xlfn.XLOOKUP(H1733,'Rest - Home'!A:A,'Rest - Home'!C:C)</f>
        <v>1.0329456510400874</v>
      </c>
      <c r="X1733" s="5">
        <f t="shared" ref="X1733" si="428">AM1732/K1733</f>
        <v>1.0202702702702704</v>
      </c>
      <c r="Y1733" s="5">
        <f t="shared" ref="Y1733" si="429">AK1732/K1733</f>
        <v>0.96071559173186705</v>
      </c>
      <c r="Z1733" s="5">
        <f>IF(J1733="",1,(_xlfn.XLOOKUP(I1733,Goalies!B:B,Goalies!J:J)))</f>
        <v>0.99</v>
      </c>
      <c r="AA1733" s="23">
        <v>0.99</v>
      </c>
      <c r="AB1733" s="23">
        <v>1.02</v>
      </c>
      <c r="AC1733" s="23">
        <f>_xlfn.XLOOKUP(E1733,'Game Adjustments'!A:A,'Game Adjustments'!B:B)</f>
        <v>1</v>
      </c>
      <c r="AD1733" s="23">
        <f>_xlfn.XLOOKUP(E1733,'Game Adjustments'!A:A,'Game Adjustments'!C:C)</f>
        <v>1</v>
      </c>
      <c r="AE1733" s="23">
        <f>IF(D1733="A",_xlfn.XLOOKUP(E1733,'Rest - Home'!F:F,'Rest - Home'!J:J),_xlfn.XLOOKUP(E1733,'Rest - Home'!F:F,'Rest - Home'!I:I))</f>
        <v>1</v>
      </c>
      <c r="AF1733" s="23">
        <f>IF(D1733="A",_xlfn.XLOOKUP(E1733,'Rest - Home'!F:F,'Rest - Home'!L:L),_xlfn.XLOOKUP(E1733,'Rest - Home'!F:F,'Rest - Home'!K:K))</f>
        <v>1</v>
      </c>
      <c r="AG1733" s="26">
        <v>1</v>
      </c>
      <c r="AH1733" s="26">
        <v>1</v>
      </c>
      <c r="AI1733" s="53" cm="1">
        <f t="array" ref="AI1733">MAX(IF($E$63:E1732=E1733,ROW($E$63:E1732)-MIN(ROW($E$63:E1732))+1))</f>
        <v>1640</v>
      </c>
      <c r="AJ1733" s="53" cm="1">
        <f t="array" ref="AJ1733">MAX(IF($I$105:I1732=I1733,ROW($I$105:I1732)-MIN(ROW($I$105:I1732))+1))</f>
        <v>1530</v>
      </c>
      <c r="AK1733" s="23">
        <f>IF(AI1733=0,_xlfn.XLOOKUP(E1733,'Starting GF'!A:A,'Starting GF'!B:B),INDEX($AL$63:$AL1733,AI1733))</f>
        <v>2.9329012470220683</v>
      </c>
      <c r="AL1733" s="23">
        <f t="shared" si="285"/>
        <v>2.9088251741966547</v>
      </c>
      <c r="AM1733" s="23">
        <f>IF(AI1733=0,_xlfn.XLOOKUP(E1733,'Starting GF'!A:A,'Starting GF'!C:C),INDEX($AN$63:$AN1733,AI1733))</f>
        <v>2.93</v>
      </c>
      <c r="AN1733" s="23">
        <v>2.93</v>
      </c>
      <c r="AO1733" s="23">
        <f>IF(AJ1733=0,_xlfn.XLOOKUP(I1733,Goalies!B:B,Goalies!I:I),INDEX($AP$105:$AP1733,AJ1733))</f>
        <v>2.9041558423095739</v>
      </c>
      <c r="AP1733" s="23">
        <f t="shared" si="239"/>
        <v>2.8897354975084109</v>
      </c>
      <c r="AQ1733" s="23">
        <f t="shared" si="240"/>
        <v>2.9007000000000001</v>
      </c>
      <c r="AR1733" s="66">
        <v>0</v>
      </c>
      <c r="AS1733" s="96" t="s">
        <v>1591</v>
      </c>
      <c r="AT1733" s="20">
        <f t="shared" ref="AT1733" si="430">(AK1733*V1733*X1733*Z1732*AA1733*AB1732*AC1733*AD1732*AG1733*AH1732)+AR1733</f>
        <v>3.0179754427439707</v>
      </c>
      <c r="AU1733" s="20">
        <f t="shared" ref="AU1733" si="431">AT1732</f>
        <v>2.7287833644243449</v>
      </c>
      <c r="AV1733" s="12">
        <f t="shared" ref="AV1733" si="432">AK1733*W1733*X1733*Z1732*AA1733*AB1732</f>
        <v>3.0119851290127211</v>
      </c>
      <c r="AW1733" s="12">
        <f t="shared" ref="AW1733" si="433">AV1732</f>
        <v>2.7287833644243449</v>
      </c>
      <c r="AX1733" s="8">
        <f t="shared" si="245"/>
        <v>0.1679754427439808</v>
      </c>
      <c r="AY1733" s="8">
        <f t="shared" si="246"/>
        <v>7.878336442435474E-2</v>
      </c>
      <c r="AZ1733" s="8">
        <f t="shared" si="247"/>
        <v>0.24675880716833554</v>
      </c>
      <c r="BA1733" s="8">
        <f t="shared" si="248"/>
        <v>8.9192078319626056E-2</v>
      </c>
      <c r="BB1733" s="62">
        <f t="shared" si="249"/>
        <v>-123</v>
      </c>
      <c r="BC1733" s="21">
        <f t="shared" si="250"/>
        <v>109</v>
      </c>
      <c r="BD1733" s="21">
        <f t="shared" si="251"/>
        <v>-118</v>
      </c>
      <c r="BE1733" s="21">
        <f t="shared" si="252"/>
        <v>-146</v>
      </c>
      <c r="BF1733" s="94">
        <f t="shared" si="38"/>
        <v>0.55064544703934637</v>
      </c>
      <c r="BG1733" s="22">
        <f t="shared" ref="BG1733" si="434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0.47939577948225781</v>
      </c>
      <c r="BH1733" s="22">
        <f t="shared" ref="BH1733" si="435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0.54085667023696637</v>
      </c>
      <c r="BI1733" s="22">
        <f t="shared" ref="BI1733" si="436">_xlfn.LET(
  _xlpm.a, MIN(AT1732,AT1733),
  _xlpm.b, MAX(AT1732,AT1733),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0.59302691570731214</v>
      </c>
      <c r="BJ1733" s="21">
        <f t="shared" si="254"/>
        <v>-122</v>
      </c>
      <c r="BK1733" s="21">
        <f t="shared" si="255"/>
        <v>108</v>
      </c>
      <c r="BL1733" s="21">
        <f t="shared" si="256"/>
        <v>-118</v>
      </c>
      <c r="BM1733" s="21">
        <f t="shared" si="257"/>
        <v>-146</v>
      </c>
      <c r="BN1733" s="22">
        <f t="shared" si="46"/>
        <v>0.54958569859125617</v>
      </c>
      <c r="BO1733" s="22">
        <f t="shared" ref="BO1733" si="437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0.48032109978646703</v>
      </c>
      <c r="BP1733" s="22">
        <f t="shared" ref="BP1733" si="438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0.54193197669297333</v>
      </c>
      <c r="BQ1733" s="22">
        <f t="shared" ref="BQ1733" si="439">_xlfn.LET(
  _xlpm.a, MIN(AV1732,AV1733),
  _xlpm.b, MAX(AV1732,AV1733),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0.59400290313338211</v>
      </c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8" customHeight="1" x14ac:dyDescent="0.3">
      <c r="A1734" t="str">
        <f t="shared" si="343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11"/>
        <v>CHI Spencer Knight</v>
      </c>
      <c r="J1734" s="33" t="s">
        <v>155</v>
      </c>
      <c r="K1734" s="14">
        <v>2.96</v>
      </c>
      <c r="L1734" s="13">
        <v>0.15</v>
      </c>
      <c r="M1734" s="28">
        <v>0.1</v>
      </c>
      <c r="N1734">
        <f>IFERROR(_xlfn.XLOOKUP(A1734,Params!A:A,Params!D:D),0)</f>
        <v>2.5499999999999901</v>
      </c>
      <c r="O1734">
        <f t="shared" ref="O1734" si="440">N1735</f>
        <v>3.4999999999999898</v>
      </c>
      <c r="P1734" s="68">
        <f t="shared" si="231"/>
        <v>2.5499999999999901</v>
      </c>
      <c r="Q1734">
        <f t="shared" ref="Q1734" si="441">P1735</f>
        <v>3.4999999999999898</v>
      </c>
      <c r="R1734" s="5">
        <f t="shared" ref="R1734" si="442">N1734/W1734/X1734/Z1735/AB1735/AA1734</f>
        <v>2.6601607811375043</v>
      </c>
      <c r="S1734" s="5">
        <f t="shared" ref="S1734" si="443">O1734/W1735/Y1734/Z1734/AA1735/AB1734</f>
        <v>3.293417358416455</v>
      </c>
      <c r="T1734" s="5">
        <f t="shared" ref="T1734" si="444">P1734/W1734/X1734/Z1735/AB1735</f>
        <v>2.6202583694204415</v>
      </c>
      <c r="U1734" s="5">
        <f t="shared" ref="U1734" si="445">Q1734/W1735/Y1734/Z1734/AA1735</f>
        <v>3.293417358416455</v>
      </c>
      <c r="V1734" s="5">
        <f>_xlfn.XLOOKUP(H1734,'Rest - Home'!A:A,'Rest - Home'!B:B)</f>
        <v>0.97</v>
      </c>
      <c r="W1734" s="5">
        <f>_xlfn.XLOOKUP(H1734,'Rest - Home'!A:A,'Rest - Home'!C:C)</f>
        <v>0.95751047349149665</v>
      </c>
      <c r="X1734" s="5">
        <f t="shared" ref="X1734" si="446">AM1735/K1734</f>
        <v>0.96283783783783783</v>
      </c>
      <c r="Y1734" s="5">
        <f t="shared" ref="Y1734" si="447">AK1735/K1734</f>
        <v>1.0590418543512807</v>
      </c>
      <c r="Z1734" s="5">
        <f>IF(J1734="",1,(_xlfn.XLOOKUP(I1734,Goalies!B:B,Goalies!J:J)))</f>
        <v>0.96499999999999997</v>
      </c>
      <c r="AA1734" s="23">
        <v>0.98499999999999999</v>
      </c>
      <c r="AB1734" s="23">
        <v>1</v>
      </c>
      <c r="AC1734" s="23">
        <f>_xlfn.XLOOKUP(E1734,'Game Adjustments'!A:A,'Game Adjustments'!B:B)</f>
        <v>1</v>
      </c>
      <c r="AD1734" s="23">
        <f>_xlfn.XLOOKUP(E1734,'Game Adjustments'!A:A,'Game Adjustments'!C:C)</f>
        <v>1</v>
      </c>
      <c r="AE1734" s="23">
        <f>IF(D1734="A",_xlfn.XLOOKUP(E1734,'Rest - Home'!F:F,'Rest - Home'!J:J),_xlfn.XLOOKUP(E1734,'Rest - Home'!F:F,'Rest - Home'!I:I))</f>
        <v>1</v>
      </c>
      <c r="AF1734" s="23">
        <f>IF(D1734="A",_xlfn.XLOOKUP(E1734,'Rest - Home'!F:F,'Rest - Home'!L:L),_xlfn.XLOOKUP(E1734,'Rest - Home'!F:F,'Rest - Home'!K:K))</f>
        <v>1</v>
      </c>
      <c r="AG1734" s="26">
        <v>1</v>
      </c>
      <c r="AH1734" s="26">
        <v>1</v>
      </c>
      <c r="AI1734" s="53" cm="1">
        <f t="array" ref="AI1734">MAX(IF($E$63:E1733=E1734,ROW($E$63:E1733)-MIN(ROW($E$63:E1733))+1))</f>
        <v>1647</v>
      </c>
      <c r="AJ1734" s="53" cm="1">
        <f t="array" ref="AJ1734">MAX(IF($I$105:I1733=I1734,ROW($I$105:I1733)-MIN(ROW($I$105:I1733))+1))</f>
        <v>1605</v>
      </c>
      <c r="AK1734" s="23">
        <f>IF(AI1734=0,_xlfn.XLOOKUP(E1734,'Starting GF'!A:A,'Starting GF'!B:B),INDEX($AL$63:$AL1734,AI1734))</f>
        <v>2.681119315077674</v>
      </c>
      <c r="AL1734" s="23">
        <f t="shared" si="285"/>
        <v>2.6773769988108924</v>
      </c>
      <c r="AM1734" s="23">
        <f>IF(AI1734=0,_xlfn.XLOOKUP(E1734,'Starting GF'!A:A,'Starting GF'!C:C),INDEX($AN$63:$AN1734,AI1734))</f>
        <v>3.3282189382010956</v>
      </c>
      <c r="AN1734" s="23">
        <f t="shared" si="286"/>
        <v>3.3229987012333995</v>
      </c>
      <c r="AO1734" s="23">
        <f>IF(AJ1734=0,_xlfn.XLOOKUP(I1734,Goalies!B:B,Goalies!I:I),INDEX($AP$105:$AP1734,AJ1734))</f>
        <v>3.2645452440178637</v>
      </c>
      <c r="AP1734" s="23">
        <f t="shared" si="239"/>
        <v>3.2515856200459661</v>
      </c>
      <c r="AQ1734" s="23">
        <f t="shared" si="240"/>
        <v>3.2117312753640572</v>
      </c>
      <c r="AR1734" s="66">
        <v>-0.03</v>
      </c>
      <c r="AS1734" s="96" t="s">
        <v>1591</v>
      </c>
      <c r="AT1734" s="20">
        <f t="shared" ref="AT1734" si="448">(AK1734*V1734*X1734*Z1735*AA1734*AB1735*AC1734*AD1735*AG1734*AH1735)+AR1734</f>
        <v>2.5736142307690639</v>
      </c>
      <c r="AU1734" s="20">
        <f t="shared" ref="AU1734" si="449">AT1735</f>
        <v>3.5844189485888354</v>
      </c>
      <c r="AV1734" s="12">
        <f t="shared" ref="AV1734" si="450">AK1734*V1734*X1734*Z1735*AA1734*AB1735</f>
        <v>2.6036142307690637</v>
      </c>
      <c r="AW1734" s="12">
        <f t="shared" ref="AW1734" si="451">AV1735</f>
        <v>3.5369845409768463</v>
      </c>
      <c r="AX1734" s="8">
        <f t="shared" si="245"/>
        <v>2.3614230769073874E-2</v>
      </c>
      <c r="AY1734" s="8">
        <f t="shared" si="246"/>
        <v>8.4418948588845577E-2</v>
      </c>
      <c r="AZ1734" s="8">
        <f t="shared" si="247"/>
        <v>0.10803317935791945</v>
      </c>
      <c r="BA1734" s="8">
        <f t="shared" si="248"/>
        <v>-6.0804717819771703E-2</v>
      </c>
      <c r="BB1734" s="62">
        <f t="shared" si="249"/>
        <v>191</v>
      </c>
      <c r="BC1734" s="21">
        <f t="shared" si="250"/>
        <v>-142</v>
      </c>
      <c r="BD1734" s="21">
        <f t="shared" si="251"/>
        <v>-114</v>
      </c>
      <c r="BE1734" s="21">
        <f t="shared" si="252"/>
        <v>113</v>
      </c>
      <c r="BF1734" s="94">
        <f t="shared" ref="BF1734" si="452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IF(AT1734&gt;AT1735, 1-_xlpm.interp, _xlpm.interp)
)</f>
        <v>0.34364415779830004</v>
      </c>
      <c r="BG1734" s="22">
        <f t="shared" si="76"/>
        <v>0.58644960782842426</v>
      </c>
      <c r="BH1734" s="22">
        <f t="shared" si="76"/>
        <v>0.53179671857333488</v>
      </c>
      <c r="BI1734" s="22">
        <f t="shared" si="76"/>
        <v>0.46970932515432451</v>
      </c>
      <c r="BJ1734" s="21">
        <f t="shared" si="254"/>
        <v>183</v>
      </c>
      <c r="BK1734" s="21">
        <f t="shared" si="255"/>
        <v>-140</v>
      </c>
      <c r="BL1734" s="21">
        <f t="shared" si="256"/>
        <v>-112</v>
      </c>
      <c r="BM1734" s="21">
        <f t="shared" si="257"/>
        <v>114</v>
      </c>
      <c r="BN1734" s="22">
        <f t="shared" ref="BN1734" si="453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IF(AV1734&gt;AV1735, 1-_xlpm.interp, _xlpm.interp)
)</f>
        <v>0.35375304981294686</v>
      </c>
      <c r="BO1734" s="22">
        <f t="shared" si="82"/>
        <v>0.58383962314335791</v>
      </c>
      <c r="BP1734" s="22">
        <f t="shared" si="82"/>
        <v>0.52915768577540301</v>
      </c>
      <c r="BQ1734" s="22">
        <f t="shared" si="82"/>
        <v>0.4676974201791374</v>
      </c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8" customHeight="1" x14ac:dyDescent="0.3">
      <c r="A1735" t="str">
        <f t="shared" si="343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11"/>
        <v>MIN Jesper Wallstedt</v>
      </c>
      <c r="J1735" s="33" t="s">
        <v>229</v>
      </c>
      <c r="K1735" s="14">
        <v>2.96</v>
      </c>
      <c r="L1735" s="13">
        <v>0.15</v>
      </c>
      <c r="M1735" s="28">
        <v>0.1</v>
      </c>
      <c r="N1735">
        <f>IFERROR(_xlfn.XLOOKUP(A1735,Params!A:A,Params!D:D),0)</f>
        <v>3.4999999999999898</v>
      </c>
      <c r="O1735">
        <f t="shared" ref="O1735" si="454">N1734</f>
        <v>2.5499999999999901</v>
      </c>
      <c r="P1735" s="68">
        <f t="shared" si="231"/>
        <v>3.4999999999999898</v>
      </c>
      <c r="Q1735">
        <f t="shared" ref="Q1735" si="455">P1734</f>
        <v>2.5499999999999901</v>
      </c>
      <c r="R1735" s="5">
        <f t="shared" ref="R1735" si="456">N1735/W1735/X1735/Z1734/AB1734/AA1735</f>
        <v>3.1019851752162522</v>
      </c>
      <c r="S1735" s="5">
        <f t="shared" ref="S1735" si="457">O1735/W1734/Y1735/Z1735/AA1734/AB1735</f>
        <v>2.8277213116202726</v>
      </c>
      <c r="T1735" s="5">
        <f t="shared" ref="T1735" si="458">P1735/W1735/X1735/Z1734/AB1734</f>
        <v>3.1019851752162522</v>
      </c>
      <c r="U1735" s="5">
        <f t="shared" ref="U1735" si="459">Q1735/W1734/Y1735/Z1735/AA1734</f>
        <v>2.9408301640850838</v>
      </c>
      <c r="V1735" s="5">
        <f>_xlfn.XLOOKUP(H1735,'Rest - Home'!A:A,'Rest - Home'!B:B)</f>
        <v>1.0449999999999999</v>
      </c>
      <c r="W1735" s="5">
        <f>_xlfn.XLOOKUP(H1735,'Rest - Home'!A:A,'Rest - Home'!C:C)</f>
        <v>1.0398742800952707</v>
      </c>
      <c r="X1735" s="5">
        <f t="shared" ref="X1735" si="460">AM1734/K1735</f>
        <v>1.1243982899328027</v>
      </c>
      <c r="Y1735" s="5">
        <f t="shared" ref="Y1735" si="461">AK1734/K1735</f>
        <v>0.90578355239110608</v>
      </c>
      <c r="Z1735" s="5">
        <f>IF(J1735="",1,(_xlfn.XLOOKUP(I1735,Goalies!B:B,Goalies!J:J)))</f>
        <v>1.0149999999999999</v>
      </c>
      <c r="AA1735" s="23">
        <v>1</v>
      </c>
      <c r="AB1735" s="23">
        <v>1.04</v>
      </c>
      <c r="AC1735" s="23">
        <f>_xlfn.XLOOKUP(E1735,'Game Adjustments'!A:A,'Game Adjustments'!B:B)</f>
        <v>1</v>
      </c>
      <c r="AD1735" s="23">
        <f>_xlfn.XLOOKUP(E1735,'Game Adjustments'!A:A,'Game Adjustments'!C:C)</f>
        <v>1</v>
      </c>
      <c r="AE1735" s="23">
        <f>IF(D1735="A",_xlfn.XLOOKUP(E1735,'Rest - Home'!F:F,'Rest - Home'!J:J),_xlfn.XLOOKUP(E1735,'Rest - Home'!F:F,'Rest - Home'!I:I))</f>
        <v>1</v>
      </c>
      <c r="AF1735" s="23">
        <f>IF(D1735="A",_xlfn.XLOOKUP(E1735,'Rest - Home'!F:F,'Rest - Home'!L:L),_xlfn.XLOOKUP(E1735,'Rest - Home'!F:F,'Rest - Home'!K:K))</f>
        <v>1</v>
      </c>
      <c r="AG1735" s="26">
        <v>1</v>
      </c>
      <c r="AH1735" s="26">
        <v>1</v>
      </c>
      <c r="AI1735" s="53" cm="1">
        <f t="array" ref="AI1735">MAX(IF($E$63:E1734=E1735,ROW($E$63:E1734)-MIN(ROW($E$63:E1734))+1))</f>
        <v>1635</v>
      </c>
      <c r="AJ1735" s="53" cm="1">
        <f t="array" ref="AJ1735">MAX(IF($I$105:I1734=I1735,ROW($I$105:I1734)-MIN(ROW($I$105:I1734))+1))</f>
        <v>1518</v>
      </c>
      <c r="AK1735" s="23">
        <f>IF(AI1735=0,_xlfn.XLOOKUP(E1735,'Starting GF'!A:A,'Starting GF'!B:B),INDEX($AL$63:$AL1735,AI1735))</f>
        <v>3.1347638888797911</v>
      </c>
      <c r="AL1735" s="23">
        <f t="shared" si="285"/>
        <v>3.1298470818302602</v>
      </c>
      <c r="AM1735" s="23">
        <f>IF(AI1735=0,_xlfn.XLOOKUP(E1735,'Starting GF'!A:A,'Starting GF'!C:C),INDEX($AN$63:$AN1735,AI1735))</f>
        <v>2.85</v>
      </c>
      <c r="AN1735" s="23">
        <f t="shared" si="286"/>
        <v>2.8466581967430407</v>
      </c>
      <c r="AO1735" s="23">
        <f>IF(AJ1735=0,_xlfn.XLOOKUP(I1735,Goalies!B:B,Goalies!I:I),INDEX($AP$105:$AP1735,AJ1735))</f>
        <v>2.9256307176243252</v>
      </c>
      <c r="AP1735" s="23">
        <f t="shared" si="239"/>
        <v>2.917306679674863</v>
      </c>
      <c r="AQ1735" s="23">
        <f t="shared" si="240"/>
        <v>2.8927499999999999</v>
      </c>
      <c r="AR1735" s="66">
        <v>0.03</v>
      </c>
      <c r="AS1735" s="96" t="s">
        <v>1591</v>
      </c>
      <c r="AT1735" s="20">
        <f t="shared" ref="AT1735" si="462">(AK1735*V1735*X1735*Z1734*AA1735*AB1734*AC1735*AD1734*AG1735*AH1734)+AR1735</f>
        <v>3.5844189485888354</v>
      </c>
      <c r="AU1735" s="20">
        <f t="shared" ref="AU1735" si="463">AT1734</f>
        <v>2.5736142307690639</v>
      </c>
      <c r="AV1735" s="12">
        <f t="shared" ref="AV1735" si="464">AK1735*W1735*X1735*Z1734*AA1735*AB1734</f>
        <v>3.5369845409768463</v>
      </c>
      <c r="AW1735" s="12">
        <f t="shared" ref="AW1735" si="465">AV1734</f>
        <v>2.6036142307690637</v>
      </c>
      <c r="AX1735" s="8">
        <f t="shared" si="245"/>
        <v>8.4418948588845577E-2</v>
      </c>
      <c r="AY1735" s="8">
        <f t="shared" si="246"/>
        <v>2.3614230769073874E-2</v>
      </c>
      <c r="AZ1735" s="8">
        <f t="shared" si="247"/>
        <v>0.10803317935791945</v>
      </c>
      <c r="BA1735" s="8">
        <f t="shared" si="248"/>
        <v>6.0804717819771703E-2</v>
      </c>
      <c r="BB1735" s="62">
        <f t="shared" si="249"/>
        <v>-191</v>
      </c>
      <c r="BC1735" s="21">
        <f t="shared" si="250"/>
        <v>142</v>
      </c>
      <c r="BD1735" s="21">
        <f t="shared" si="251"/>
        <v>114</v>
      </c>
      <c r="BE1735" s="21">
        <f t="shared" si="252"/>
        <v>-113</v>
      </c>
      <c r="BF1735" s="94">
        <f t="shared" si="38"/>
        <v>0.65635584220169996</v>
      </c>
      <c r="BG1735" s="22">
        <f t="shared" ref="BG1735" si="466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0.41355039217157574</v>
      </c>
      <c r="BH1735" s="22">
        <f t="shared" ref="BH1735" si="467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0.46820328142666512</v>
      </c>
      <c r="BI1735" s="22">
        <f t="shared" ref="BI1735" si="468">_xlfn.LET(
  _xlpm.a, MIN(AT1734,AT1735),
  _xlpm.b, MAX(AT1734,AT1735),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0.53029067484567549</v>
      </c>
      <c r="BJ1735" s="21">
        <f t="shared" si="254"/>
        <v>-183</v>
      </c>
      <c r="BK1735" s="21">
        <f t="shared" si="255"/>
        <v>140</v>
      </c>
      <c r="BL1735" s="21">
        <f t="shared" si="256"/>
        <v>112</v>
      </c>
      <c r="BM1735" s="21">
        <f t="shared" si="257"/>
        <v>-114</v>
      </c>
      <c r="BN1735" s="22">
        <f t="shared" si="46"/>
        <v>0.64624695018705314</v>
      </c>
      <c r="BO1735" s="22">
        <f t="shared" ref="BO1735" si="469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0.41616037685664209</v>
      </c>
      <c r="BP1735" s="22">
        <f t="shared" ref="BP1735" si="470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0.47084231422459705</v>
      </c>
      <c r="BQ1735" s="22">
        <f t="shared" ref="BQ1735" si="471">_xlfn.LET(
  _xlpm.a, MIN(AV1734,AV1735),
  _xlpm.b, MAX(AV1734,AV1735),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0.5323025798208626</v>
      </c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8" customHeight="1" x14ac:dyDescent="0.3">
      <c r="A1736" t="str">
        <f t="shared" si="343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11"/>
        <v>DAL Jake Oettinger</v>
      </c>
      <c r="J1736" s="33" t="s">
        <v>160</v>
      </c>
      <c r="K1736" s="14">
        <v>2.96</v>
      </c>
      <c r="L1736" s="13">
        <v>0.15</v>
      </c>
      <c r="M1736" s="28">
        <v>0.1</v>
      </c>
      <c r="N1736">
        <f>IFERROR(_xlfn.XLOOKUP(A1736,Params!A:A,Params!D:D),0)</f>
        <v>3.1499999999999901</v>
      </c>
      <c r="O1736">
        <f t="shared" ref="O1736" si="472">N1737</f>
        <v>2.5499999999999901</v>
      </c>
      <c r="P1736" s="68">
        <f t="shared" si="231"/>
        <v>3.1499999999999901</v>
      </c>
      <c r="Q1736">
        <f t="shared" ref="Q1736" si="473">P1737</f>
        <v>2.5499999999999901</v>
      </c>
      <c r="R1736" s="5">
        <f t="shared" ref="R1736" si="474">N1736/W1736/X1736/Z1737/AB1737/AA1736</f>
        <v>3.0491344043869453</v>
      </c>
      <c r="S1736" s="5">
        <f t="shared" ref="S1736" si="475">O1736/W1737/Y1736/Z1736/AA1737/AB1736</f>
        <v>2.843318996330003</v>
      </c>
      <c r="T1736" s="5">
        <f t="shared" ref="T1736" si="476">P1736/W1736/X1736/Z1737/AB1737</f>
        <v>3.0491344043869453</v>
      </c>
      <c r="U1736" s="5">
        <f t="shared" ref="U1736" si="477">Q1736/W1737/Y1736/Z1736/AA1737</f>
        <v>2.843318996330003</v>
      </c>
      <c r="V1736" s="5">
        <f>_xlfn.XLOOKUP(H1736,'Rest - Home'!A:A,'Rest - Home'!B:B)</f>
        <v>0.96</v>
      </c>
      <c r="W1736" s="5">
        <f>_xlfn.XLOOKUP(H1736,'Rest - Home'!A:A,'Rest - Home'!C:C)</f>
        <v>0.95702751457800772</v>
      </c>
      <c r="X1736" s="5">
        <f t="shared" ref="X1736" si="478">AM1737/K1736</f>
        <v>1.0478232145531188</v>
      </c>
      <c r="Y1736" s="5">
        <f t="shared" ref="Y1736" si="479">AK1737/K1736</f>
        <v>0.92834497482911127</v>
      </c>
      <c r="Z1736" s="5">
        <f>IF(J1736="",1,(_xlfn.XLOOKUP(I1736,Goalies!B:B,Goalies!J:J)))</f>
        <v>0.995</v>
      </c>
      <c r="AA1736" s="23">
        <v>1</v>
      </c>
      <c r="AB1736" s="23">
        <v>1</v>
      </c>
      <c r="AC1736" s="23">
        <f>_xlfn.XLOOKUP(E1736,'Game Adjustments'!A:A,'Game Adjustments'!B:B)</f>
        <v>1</v>
      </c>
      <c r="AD1736" s="23">
        <f>_xlfn.XLOOKUP(E1736,'Game Adjustments'!A:A,'Game Adjustments'!C:C)</f>
        <v>1</v>
      </c>
      <c r="AE1736" s="23">
        <f>IF(D1736="A",_xlfn.XLOOKUP(E1736,'Rest - Home'!F:F,'Rest - Home'!J:J),_xlfn.XLOOKUP(E1736,'Rest - Home'!F:F,'Rest - Home'!I:I))</f>
        <v>1</v>
      </c>
      <c r="AF1736" s="23">
        <f>IF(D1736="A",_xlfn.XLOOKUP(E1736,'Rest - Home'!F:F,'Rest - Home'!L:L),_xlfn.XLOOKUP(E1736,'Rest - Home'!F:F,'Rest - Home'!K:K))</f>
        <v>1</v>
      </c>
      <c r="AG1736" s="26">
        <v>1</v>
      </c>
      <c r="AH1736" s="26">
        <v>1</v>
      </c>
      <c r="AI1736" s="53" cm="1">
        <f t="array" ref="AI1736">MAX(IF($E$63:E1735=E1736,ROW($E$63:E1735)-MIN(ROW($E$63:E1735))+1))</f>
        <v>1609</v>
      </c>
      <c r="AJ1736" s="53" cm="1">
        <f t="array" ref="AJ1736">MAX(IF($I$105:I1735=I1736,ROW($I$105:I1735)-MIN(ROW($I$105:I1735))+1))</f>
        <v>1567</v>
      </c>
      <c r="AK1736" s="23">
        <f>IF(AI1736=0,_xlfn.XLOOKUP(E1736,'Starting GF'!A:A,'Starting GF'!B:B),INDEX($AL$63:$AL1736,AI1736))</f>
        <v>3.07</v>
      </c>
      <c r="AL1736" s="23">
        <f t="shared" si="285"/>
        <v>3.0668701606580413</v>
      </c>
      <c r="AM1736" s="23">
        <f>IF(AI1736=0,_xlfn.XLOOKUP(E1736,'Starting GF'!A:A,'Starting GF'!C:C),INDEX($AN$63:$AN1736,AI1736))</f>
        <v>2.864462044918513</v>
      </c>
      <c r="AN1736" s="23">
        <f t="shared" si="286"/>
        <v>2.8612905876302364</v>
      </c>
      <c r="AO1736" s="23">
        <f>IF(AJ1736=0,_xlfn.XLOOKUP(I1736,Goalies!B:B,Goalies!I:I),INDEX($AP$105:$AP1736,AJ1736))</f>
        <v>2.859016583827271</v>
      </c>
      <c r="AP1736" s="23">
        <f t="shared" si="239"/>
        <v>2.8545294564554329</v>
      </c>
      <c r="AQ1736" s="23">
        <f t="shared" si="240"/>
        <v>2.8501397346939203</v>
      </c>
      <c r="AR1736" s="66">
        <v>0.03</v>
      </c>
      <c r="AS1736" s="96" t="s">
        <v>1591</v>
      </c>
      <c r="AT1736" s="20">
        <f t="shared" ref="AT1736" si="480">(AK1736*V1736*X1736*Z1737*AA1736*AB1737*AC1736*AD1737*AG1736*AH1737)+AR1736</f>
        <v>3.2114065441844661</v>
      </c>
      <c r="AU1736" s="20">
        <f t="shared" ref="AU1736" si="481">AT1737</f>
        <v>2.5255549747198662</v>
      </c>
      <c r="AV1736" s="12">
        <f t="shared" ref="AV1736" si="482">AK1736*V1736*X1736*Z1737*AA1736*AB1737</f>
        <v>3.1814065441844663</v>
      </c>
      <c r="AW1736" s="12">
        <f t="shared" ref="AW1736" si="483">AV1737</f>
        <v>2.5689619152723493</v>
      </c>
      <c r="AX1736" s="8">
        <f t="shared" si="245"/>
        <v>6.1406544184475997E-2</v>
      </c>
      <c r="AY1736" s="8">
        <f t="shared" si="246"/>
        <v>-2.4445025280123822E-2</v>
      </c>
      <c r="AZ1736" s="8">
        <f t="shared" si="247"/>
        <v>3.6961518904352175E-2</v>
      </c>
      <c r="BA1736" s="8">
        <f t="shared" si="248"/>
        <v>8.585156946459982E-2</v>
      </c>
      <c r="BB1736" s="62">
        <f t="shared" si="249"/>
        <v>-158</v>
      </c>
      <c r="BC1736" s="21">
        <f t="shared" si="250"/>
        <v>-107</v>
      </c>
      <c r="BD1736" s="21">
        <f t="shared" si="251"/>
        <v>119</v>
      </c>
      <c r="BE1736" s="21">
        <f t="shared" si="252"/>
        <v>148</v>
      </c>
      <c r="BF1736" s="94">
        <f t="shared" ref="BF1736" si="484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IF(AT1736&gt;AT1737, 1-_xlpm.interp, _xlpm.interp)
)</f>
        <v>0.61235603711838316</v>
      </c>
      <c r="BG1736" s="22">
        <f t="shared" si="76"/>
        <v>0.51780271438452397</v>
      </c>
      <c r="BH1736" s="22">
        <f t="shared" si="76"/>
        <v>0.4557312120464555</v>
      </c>
      <c r="BI1736" s="22">
        <f t="shared" si="76"/>
        <v>0.40375513512614436</v>
      </c>
      <c r="BJ1736" s="21">
        <f t="shared" si="254"/>
        <v>-150</v>
      </c>
      <c r="BK1736" s="21">
        <f t="shared" si="255"/>
        <v>-109</v>
      </c>
      <c r="BL1736" s="21">
        <f t="shared" si="256"/>
        <v>118</v>
      </c>
      <c r="BM1736" s="21">
        <f t="shared" si="257"/>
        <v>146</v>
      </c>
      <c r="BN1736" s="22">
        <f t="shared" ref="BN1736" si="485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IF(AV1736&gt;AV1737, 1-_xlpm.interp, _xlpm.interp)
)</f>
        <v>0.60070361768173763</v>
      </c>
      <c r="BO1736" s="22">
        <f t="shared" si="82"/>
        <v>0.52050102744924243</v>
      </c>
      <c r="BP1736" s="22">
        <f t="shared" si="82"/>
        <v>0.45890512597723521</v>
      </c>
      <c r="BQ1736" s="22">
        <f t="shared" si="82"/>
        <v>0.40666133732577181</v>
      </c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8" customHeight="1" x14ac:dyDescent="0.3">
      <c r="A1737" t="str">
        <f t="shared" si="343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11"/>
        <v>STL Jordan Binnington</v>
      </c>
      <c r="J1737" s="33" t="s">
        <v>186</v>
      </c>
      <c r="K1737" s="14">
        <v>2.96</v>
      </c>
      <c r="L1737" s="13">
        <v>0.15</v>
      </c>
      <c r="M1737" s="28">
        <v>0.1</v>
      </c>
      <c r="N1737">
        <f>IFERROR(_xlfn.XLOOKUP(A1737,Params!A:A,Params!D:D),0)</f>
        <v>2.5499999999999901</v>
      </c>
      <c r="O1737">
        <f t="shared" ref="O1737" si="486">N1736</f>
        <v>3.1499999999999901</v>
      </c>
      <c r="P1737" s="68">
        <f t="shared" si="231"/>
        <v>2.5499999999999901</v>
      </c>
      <c r="Q1737">
        <f t="shared" ref="Q1737" si="487">P1736</f>
        <v>3.1499999999999901</v>
      </c>
      <c r="R1737" s="5">
        <f t="shared" ref="R1737" si="488">N1737/W1737/X1737/Z1736/AB1736/AA1737</f>
        <v>2.7276184315356962</v>
      </c>
      <c r="S1737" s="5">
        <f t="shared" ref="S1737" si="489">O1737/W1736/Y1737/Z1737/AA1736/AB1737</f>
        <v>3.0804766407489725</v>
      </c>
      <c r="T1737" s="5">
        <f t="shared" ref="T1737" si="490">P1737/W1737/X1737/Z1736/AB1736</f>
        <v>2.5639613256435543</v>
      </c>
      <c r="U1737" s="5">
        <f t="shared" ref="U1737" si="491">Q1737/W1736/Y1737/Z1737/AA1736</f>
        <v>3.1112814071564623</v>
      </c>
      <c r="V1737" s="5">
        <f>_xlfn.XLOOKUP(H1737,'Rest - Home'!A:A,'Rest - Home'!B:B)</f>
        <v>1.0275000000000001</v>
      </c>
      <c r="W1737" s="5">
        <f>_xlfn.XLOOKUP(H1737,'Rest - Home'!A:A,'Rest - Home'!C:C)</f>
        <v>1.0328904656929507</v>
      </c>
      <c r="X1737" s="5">
        <f t="shared" ref="X1737" si="492">AM1736/K1737</f>
        <v>0.96772366382382191</v>
      </c>
      <c r="Y1737" s="5">
        <f t="shared" ref="Y1737" si="493">AK1736/K1737</f>
        <v>1.0371621621621621</v>
      </c>
      <c r="Z1737" s="5">
        <f>IF(J1737="",1,(_xlfn.XLOOKUP(I1737,Goalies!B:B,Goalies!J:J)))</f>
        <v>1.02</v>
      </c>
      <c r="AA1737" s="23">
        <v>0.94</v>
      </c>
      <c r="AB1737" s="23">
        <v>1.01</v>
      </c>
      <c r="AC1737" s="23">
        <f>_xlfn.XLOOKUP(E1737,'Game Adjustments'!A:A,'Game Adjustments'!B:B)</f>
        <v>1</v>
      </c>
      <c r="AD1737" s="23">
        <f>_xlfn.XLOOKUP(E1737,'Game Adjustments'!A:A,'Game Adjustments'!C:C)</f>
        <v>1</v>
      </c>
      <c r="AE1737" s="23">
        <f>IF(D1737="A",_xlfn.XLOOKUP(E1737,'Rest - Home'!F:F,'Rest - Home'!J:J),_xlfn.XLOOKUP(E1737,'Rest - Home'!F:F,'Rest - Home'!I:I))</f>
        <v>1</v>
      </c>
      <c r="AF1737" s="23">
        <f>IF(D1737="A",_xlfn.XLOOKUP(E1737,'Rest - Home'!F:F,'Rest - Home'!L:L),_xlfn.XLOOKUP(E1737,'Rest - Home'!F:F,'Rest - Home'!K:K))</f>
        <v>1</v>
      </c>
      <c r="AG1737" s="26">
        <v>1</v>
      </c>
      <c r="AH1737" s="26">
        <v>1</v>
      </c>
      <c r="AI1737" s="53" cm="1">
        <f t="array" ref="AI1737">MAX(IF($E$63:E1736=E1737,ROW($E$63:E1736)-MIN(ROW($E$63:E1736))+1))</f>
        <v>1633</v>
      </c>
      <c r="AJ1737" s="53" cm="1">
        <f t="array" ref="AJ1737">MAX(IF($I$105:I1736=I1737,ROW($I$105:I1736)-MIN(ROW($I$105:I1736))+1))</f>
        <v>1566</v>
      </c>
      <c r="AK1737" s="23">
        <f>IF(AI1737=0,_xlfn.XLOOKUP(E1737,'Starting GF'!A:A,'Starting GF'!B:B),INDEX($AL$63:$AL1737,AI1737))</f>
        <v>2.7479011254941694</v>
      </c>
      <c r="AL1737" s="23">
        <f t="shared" si="285"/>
        <v>2.7424038648120161</v>
      </c>
      <c r="AM1737" s="23">
        <f>IF(AI1737=0,_xlfn.XLOOKUP(E1737,'Starting GF'!A:A,'Starting GF'!C:C),INDEX($AN$63:$AN1737,AI1737))</f>
        <v>3.1015567150772316</v>
      </c>
      <c r="AN1737" s="23">
        <f t="shared" si="286"/>
        <v>3.0983947039279927</v>
      </c>
      <c r="AO1737" s="23">
        <f>IF(AJ1737=0,_xlfn.XLOOKUP(I1737,Goalies!B:B,Goalies!I:I),INDEX($AP$105:$AP1737,AJ1737))</f>
        <v>3.0774034771664205</v>
      </c>
      <c r="AP1737" s="23">
        <f t="shared" si="239"/>
        <v>3.0871058816260502</v>
      </c>
      <c r="AQ1737" s="23">
        <f t="shared" si="240"/>
        <v>3.1635878493787764</v>
      </c>
      <c r="AR1737" s="66">
        <v>-0.03</v>
      </c>
      <c r="AS1737" s="96" t="s">
        <v>1591</v>
      </c>
      <c r="AT1737" s="20">
        <f t="shared" ref="AT1737" si="494">(AK1737*V1737*X1737*Z1736*AA1737*AB1736*AC1737*AD1736*AG1737*AH1736)+AR1737</f>
        <v>2.5255549747198662</v>
      </c>
      <c r="AU1737" s="20">
        <f t="shared" ref="AU1737" si="495">AT1736</f>
        <v>3.2114065441844661</v>
      </c>
      <c r="AV1737" s="12">
        <f t="shared" ref="AV1737" si="496">AK1737*W1737*X1737*Z1736*AA1737*AB1736</f>
        <v>2.5689619152723493</v>
      </c>
      <c r="AW1737" s="12">
        <f t="shared" ref="AW1737" si="497">AV1736</f>
        <v>3.1814065441844663</v>
      </c>
      <c r="AX1737" s="8">
        <f t="shared" si="245"/>
        <v>-2.4445025280123822E-2</v>
      </c>
      <c r="AY1737" s="8">
        <f t="shared" si="246"/>
        <v>6.1406544184475997E-2</v>
      </c>
      <c r="AZ1737" s="8">
        <f t="shared" si="247"/>
        <v>3.6961518904352175E-2</v>
      </c>
      <c r="BA1737" s="8">
        <f t="shared" si="248"/>
        <v>-8.585156946459982E-2</v>
      </c>
      <c r="BB1737" s="62">
        <f t="shared" si="249"/>
        <v>158</v>
      </c>
      <c r="BC1737" s="21">
        <f t="shared" si="250"/>
        <v>107</v>
      </c>
      <c r="BD1737" s="21">
        <f t="shared" si="251"/>
        <v>-119</v>
      </c>
      <c r="BE1737" s="21">
        <f t="shared" si="252"/>
        <v>-148</v>
      </c>
      <c r="BF1737" s="94">
        <f t="shared" si="38"/>
        <v>0.38764396288161684</v>
      </c>
      <c r="BG1737" s="22">
        <f t="shared" ref="BG1737" si="498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0.48219728561547603</v>
      </c>
      <c r="BH1737" s="22">
        <f t="shared" ref="BH1737" si="499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0.5442687879535445</v>
      </c>
      <c r="BI1737" s="22">
        <f t="shared" ref="BI1737" si="500">_xlfn.LET(
  _xlpm.a, MIN(AT1736,AT1737),
  _xlpm.b, MAX(AT1736,AT1737),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0.59624486487385564</v>
      </c>
      <c r="BJ1737" s="21">
        <f t="shared" si="254"/>
        <v>150</v>
      </c>
      <c r="BK1737" s="21">
        <f t="shared" si="255"/>
        <v>109</v>
      </c>
      <c r="BL1737" s="21">
        <f t="shared" si="256"/>
        <v>-118</v>
      </c>
      <c r="BM1737" s="21">
        <f t="shared" si="257"/>
        <v>-146</v>
      </c>
      <c r="BN1737" s="22">
        <f t="shared" si="46"/>
        <v>0.39929638231826237</v>
      </c>
      <c r="BO1737" s="22">
        <f t="shared" ref="BO1737" si="501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0.47949897255075757</v>
      </c>
      <c r="BP1737" s="22">
        <f t="shared" ref="BP1737" si="502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0.54109487402276479</v>
      </c>
      <c r="BQ1737" s="22">
        <f t="shared" ref="BQ1737" si="503">_xlfn.LET(
  _xlpm.a, MIN(AV1736,AV1737),
  _xlpm.b, MAX(AV1736,AV1737),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0.59333866267422819</v>
      </c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8" customHeight="1" x14ac:dyDescent="0.3">
      <c r="A1738" t="str">
        <f t="shared" si="343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11"/>
        <v>SJS Yaroslav Askarov</v>
      </c>
      <c r="J1738" s="33" t="s">
        <v>183</v>
      </c>
      <c r="K1738" s="14">
        <v>2.96</v>
      </c>
      <c r="L1738" s="13">
        <v>0.15</v>
      </c>
      <c r="M1738" s="28">
        <v>0.1</v>
      </c>
      <c r="N1738">
        <f>IFERROR(_xlfn.XLOOKUP(A1738,Params!A:A,Params!D:D),0)</f>
        <v>3.3999999999999901</v>
      </c>
      <c r="O1738">
        <f t="shared" ref="O1738" si="504">N1739</f>
        <v>3.0999999999999899</v>
      </c>
      <c r="P1738" s="68">
        <f t="shared" si="231"/>
        <v>3.3999999999999901</v>
      </c>
      <c r="Q1738">
        <f t="shared" ref="Q1738" si="505">P1739</f>
        <v>3.0999999999999899</v>
      </c>
      <c r="R1738" s="5">
        <f t="shared" ref="R1738" si="506">N1738/W1738/X1738/Z1739/AB1739/AA1738</f>
        <v>3.0769059842961419</v>
      </c>
      <c r="S1738" s="5">
        <f t="shared" ref="S1738" si="507">O1738/W1739/Y1738/Z1738/AA1739/AB1738</f>
        <v>3.5270264653653598</v>
      </c>
      <c r="T1738" s="5">
        <f t="shared" ref="T1738" si="508">P1738/W1738/X1738/Z1739/AB1739</f>
        <v>3.0307523945316999</v>
      </c>
      <c r="U1738" s="5">
        <f t="shared" ref="U1738" si="509">Q1738/W1739/Y1738/Z1738/AA1739</f>
        <v>3.5270264653653598</v>
      </c>
      <c r="V1738" s="5">
        <f>_xlfn.XLOOKUP(H1738,'Rest - Home'!A:A,'Rest - Home'!B:B)</f>
        <v>0.96</v>
      </c>
      <c r="W1738" s="5">
        <f>_xlfn.XLOOKUP(H1738,'Rest - Home'!A:A,'Rest - Home'!C:C)</f>
        <v>0.96305398776725637</v>
      </c>
      <c r="X1738" s="5">
        <f t="shared" ref="X1738" si="510">AM1739/K1738</f>
        <v>1.0980026209514586</v>
      </c>
      <c r="Y1738" s="5">
        <f t="shared" ref="Y1738" si="511">AK1739/K1738</f>
        <v>0.91879287710123836</v>
      </c>
      <c r="Z1738" s="5">
        <f>IF(J1738="",1,(_xlfn.XLOOKUP(I1738,Goalies!B:B,Goalies!J:J)))</f>
        <v>0.98</v>
      </c>
      <c r="AA1738" s="23">
        <v>0.98499999999999999</v>
      </c>
      <c r="AB1738" s="23">
        <v>1</v>
      </c>
      <c r="AC1738" s="23">
        <f>_xlfn.XLOOKUP(E1738,'Game Adjustments'!A:A,'Game Adjustments'!B:B)</f>
        <v>1</v>
      </c>
      <c r="AD1738" s="23">
        <f>_xlfn.XLOOKUP(E1738,'Game Adjustments'!A:A,'Game Adjustments'!C:C)</f>
        <v>1</v>
      </c>
      <c r="AE1738" s="23">
        <f>IF(D1738="A",_xlfn.XLOOKUP(E1738,'Rest - Home'!F:F,'Rest - Home'!J:J),_xlfn.XLOOKUP(E1738,'Rest - Home'!F:F,'Rest - Home'!I:I))</f>
        <v>1</v>
      </c>
      <c r="AF1738" s="23">
        <f>IF(D1738="A",_xlfn.XLOOKUP(E1738,'Rest - Home'!F:F,'Rest - Home'!L:L),_xlfn.XLOOKUP(E1738,'Rest - Home'!F:F,'Rest - Home'!K:K))</f>
        <v>1</v>
      </c>
      <c r="AG1738" s="26">
        <v>1</v>
      </c>
      <c r="AH1738" s="26">
        <v>1</v>
      </c>
      <c r="AI1738" s="53" cm="1">
        <f t="array" ref="AI1738">MAX(IF($E$63:E1737=E1738,ROW($E$63:E1737)-MIN(ROW($E$63:E1737))+1))</f>
        <v>1619</v>
      </c>
      <c r="AJ1738" s="53" cm="1">
        <f t="array" ref="AJ1738">MAX(IF($I$105:I1737=I1738,ROW($I$105:I1737)-MIN(ROW($I$105:I1737))+1))</f>
        <v>1522</v>
      </c>
      <c r="AK1738" s="23">
        <f>IF(AI1738=0,_xlfn.XLOOKUP(E1738,'Starting GF'!A:A,'Starting GF'!B:B),INDEX($AL$63:$AL1738,AI1738))</f>
        <v>2.98</v>
      </c>
      <c r="AL1738" s="23">
        <v>3.02</v>
      </c>
      <c r="AM1738" s="23">
        <f>IF(AI1738=0,_xlfn.XLOOKUP(E1738,'Starting GF'!A:A,'Starting GF'!C:C),INDEX($AN$63:$AN1738,AI1738))</f>
        <v>3.35</v>
      </c>
      <c r="AN1738" s="23">
        <v>3.33</v>
      </c>
      <c r="AO1738" s="23">
        <f>IF(AJ1738=0,_xlfn.XLOOKUP(I1738,Goalies!B:B,Goalies!I:I),INDEX($AP$105:$AP1738,AJ1738))</f>
        <v>3.432648974779867</v>
      </c>
      <c r="AP1738" s="23">
        <f t="shared" si="239"/>
        <v>3.4362245189715948</v>
      </c>
      <c r="AQ1738" s="23">
        <f t="shared" si="240"/>
        <v>3.2829999999999999</v>
      </c>
      <c r="AR1738" s="66">
        <v>0.03</v>
      </c>
      <c r="AS1738" s="96" t="s">
        <v>1589</v>
      </c>
      <c r="AT1738" s="20">
        <f t="shared" ref="AT1738" si="512">(AK1738*V1738*X1738*Z1739*AA1738*AB1739*AC1738*AD1739*AG1738*AH1739)+AR1738</f>
        <v>3.3124759576891156</v>
      </c>
      <c r="AU1738" s="20">
        <f t="shared" ref="AU1738" si="513">AT1739</f>
        <v>2.9202625109580151</v>
      </c>
      <c r="AV1738" s="12">
        <f t="shared" ref="AV1738" si="514">AK1738*V1738*X1738*Z1739*AA1738*AB1739</f>
        <v>3.2824759576891158</v>
      </c>
      <c r="AW1738" s="12">
        <f t="shared" ref="AW1738" si="515">AV1739</f>
        <v>2.9444065991504251</v>
      </c>
      <c r="AX1738" s="8">
        <f t="shared" si="245"/>
        <v>-8.7524042310874517E-2</v>
      </c>
      <c r="AY1738" s="8">
        <f t="shared" si="246"/>
        <v>-0.17973748904197473</v>
      </c>
      <c r="AZ1738" s="8">
        <f t="shared" si="247"/>
        <v>-0.26726153135284925</v>
      </c>
      <c r="BA1738" s="8">
        <f t="shared" si="248"/>
        <v>9.2213446731100213E-2</v>
      </c>
      <c r="BB1738" s="62">
        <f t="shared" si="249"/>
        <v>-129</v>
      </c>
      <c r="BC1738" s="21">
        <f t="shared" si="250"/>
        <v>-150</v>
      </c>
      <c r="BD1738" s="21">
        <f t="shared" si="251"/>
        <v>-121</v>
      </c>
      <c r="BE1738" s="21">
        <f t="shared" si="252"/>
        <v>106</v>
      </c>
      <c r="BF1738" s="94">
        <f t="shared" ref="BF1738" si="516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IF(AT1738&gt;AT1739, 1-_xlpm.interp, _xlpm.interp)
)</f>
        <v>0.56382913504896059</v>
      </c>
      <c r="BG1738" s="22">
        <f t="shared" si="76"/>
        <v>0.59944493469322169</v>
      </c>
      <c r="BH1738" s="22">
        <f t="shared" si="76"/>
        <v>0.54839570941004667</v>
      </c>
      <c r="BI1738" s="22">
        <f t="shared" si="76"/>
        <v>0.48641760817019875</v>
      </c>
      <c r="BJ1738" s="21">
        <f t="shared" si="254"/>
        <v>-125</v>
      </c>
      <c r="BK1738" s="21">
        <f t="shared" si="255"/>
        <v>-150</v>
      </c>
      <c r="BL1738" s="21">
        <f t="shared" si="256"/>
        <v>-122</v>
      </c>
      <c r="BM1738" s="21">
        <f t="shared" si="257"/>
        <v>105</v>
      </c>
      <c r="BN1738" s="22">
        <f t="shared" ref="BN1738" si="517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IF(AV1738&gt;AV1739, 1-_xlpm.interp, _xlpm.interp)
)</f>
        <v>0.55652087492785707</v>
      </c>
      <c r="BO1738" s="22">
        <f t="shared" si="82"/>
        <v>0.5996217930358575</v>
      </c>
      <c r="BP1738" s="22">
        <f t="shared" si="82"/>
        <v>0.54912185264793334</v>
      </c>
      <c r="BQ1738" s="22">
        <f t="shared" si="82"/>
        <v>0.48763746657041074</v>
      </c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8" customHeight="1" x14ac:dyDescent="0.3">
      <c r="A1739" t="str">
        <f t="shared" si="343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11"/>
        <v>VAN Kevin Lankinen</v>
      </c>
      <c r="J1739" s="33" t="s">
        <v>194</v>
      </c>
      <c r="K1739" s="14">
        <v>2.96</v>
      </c>
      <c r="L1739" s="13">
        <v>0.15</v>
      </c>
      <c r="M1739" s="28">
        <v>0.1</v>
      </c>
      <c r="N1739">
        <f>IFERROR(_xlfn.XLOOKUP(A1739,Params!A:A,Params!D:D),0)</f>
        <v>3.0999999999999899</v>
      </c>
      <c r="O1739">
        <f t="shared" ref="O1739" si="518">N1738</f>
        <v>3.3999999999999901</v>
      </c>
      <c r="P1739" s="68">
        <f t="shared" si="231"/>
        <v>3.0999999999999899</v>
      </c>
      <c r="Q1739">
        <f t="shared" ref="Q1739" si="519">P1738</f>
        <v>3.3999999999999901</v>
      </c>
      <c r="R1739" s="5">
        <f t="shared" ref="R1739" si="520">N1739/W1739/X1739/Z1738/AB1738/AA1739</f>
        <v>2.8633421222169382</v>
      </c>
      <c r="S1739" s="5">
        <f t="shared" ref="S1739" si="521">O1739/W1738/Y1739/Z1739/AA1738/AB1739</f>
        <v>3.3557766684993418</v>
      </c>
      <c r="T1739" s="5">
        <f t="shared" ref="T1739" si="522">P1739/W1739/X1739/Z1738/AB1738</f>
        <v>2.7058583054950063</v>
      </c>
      <c r="U1739" s="5">
        <f t="shared" ref="U1739" si="523">Q1739/W1738/Y1739/Z1739/AA1738</f>
        <v>3.4564499685543222</v>
      </c>
      <c r="V1739" s="5">
        <f>_xlfn.XLOOKUP(H1739,'Rest - Home'!A:A,'Rest - Home'!B:B)</f>
        <v>1.0349999999999999</v>
      </c>
      <c r="W1739" s="5">
        <f>_xlfn.XLOOKUP(H1739,'Rest - Home'!A:A,'Rest - Home'!C:C)</f>
        <v>1.0329456510400874</v>
      </c>
      <c r="X1739" s="5">
        <f t="shared" ref="X1739" si="524">AM1738/K1739</f>
        <v>1.1317567567567568</v>
      </c>
      <c r="Y1739" s="5">
        <f t="shared" ref="Y1739" si="525">AK1738/K1739</f>
        <v>1.0067567567567568</v>
      </c>
      <c r="Z1739" s="5">
        <f>IF(J1739="",1,(_xlfn.XLOOKUP(I1739,Goalies!B:B,Goalies!J:J)))</f>
        <v>1.03</v>
      </c>
      <c r="AA1739" s="23">
        <v>0.94499999999999995</v>
      </c>
      <c r="AB1739" s="23">
        <v>1.03</v>
      </c>
      <c r="AC1739" s="23">
        <f>_xlfn.XLOOKUP(E1739,'Game Adjustments'!A:A,'Game Adjustments'!B:B)</f>
        <v>1</v>
      </c>
      <c r="AD1739" s="23">
        <f>_xlfn.XLOOKUP(E1739,'Game Adjustments'!A:A,'Game Adjustments'!C:C)</f>
        <v>1</v>
      </c>
      <c r="AE1739" s="23">
        <f>IF(D1739="A",_xlfn.XLOOKUP(E1739,'Rest - Home'!F:F,'Rest - Home'!J:J),_xlfn.XLOOKUP(E1739,'Rest - Home'!F:F,'Rest - Home'!I:I))</f>
        <v>1</v>
      </c>
      <c r="AF1739" s="23">
        <f>IF(D1739="A",_xlfn.XLOOKUP(E1739,'Rest - Home'!F:F,'Rest - Home'!L:L),_xlfn.XLOOKUP(E1739,'Rest - Home'!F:F,'Rest - Home'!K:K))</f>
        <v>1</v>
      </c>
      <c r="AG1739" s="26">
        <v>1</v>
      </c>
      <c r="AH1739" s="26">
        <v>1</v>
      </c>
      <c r="AI1739" s="53" cm="1">
        <f t="array" ref="AI1739">MAX(IF($E$63:E1738=E1739,ROW($E$63:E1738)-MIN(ROW($E$63:E1738))+1))</f>
        <v>1645</v>
      </c>
      <c r="AJ1739" s="53" cm="1">
        <f t="array" ref="AJ1739">MAX(IF($I$105:I1738=I1739,ROW($I$105:I1738)-MIN(ROW($I$105:I1738))+1))</f>
        <v>1603</v>
      </c>
      <c r="AK1739" s="23">
        <f>IF(AI1739=0,_xlfn.XLOOKUP(E1739,'Starting GF'!A:A,'Starting GF'!B:B),INDEX($AL$63:$AL1739,AI1739))</f>
        <v>2.7196269162196653</v>
      </c>
      <c r="AL1739" s="23">
        <f t="shared" si="285"/>
        <v>2.7388219398684273</v>
      </c>
      <c r="AM1739" s="23">
        <f>IF(AI1739=0,_xlfn.XLOOKUP(E1739,'Starting GF'!A:A,'Starting GF'!C:C),INDEX($AN$63:$AN1739,AI1739))</f>
        <v>3.2500877580163174</v>
      </c>
      <c r="AN1739" s="23">
        <f t="shared" si="286"/>
        <v>3.2659410945887708</v>
      </c>
      <c r="AO1739" s="23">
        <f>IF(AJ1739=0,_xlfn.XLOOKUP(I1739,Goalies!B:B,Goalies!I:I),INDEX($AP$105:$AP1739,AJ1739))</f>
        <v>3.3465643915433794</v>
      </c>
      <c r="AP1739" s="23">
        <f t="shared" si="239"/>
        <v>3.363047228095021</v>
      </c>
      <c r="AQ1739" s="23">
        <f t="shared" si="240"/>
        <v>3.3475903907568072</v>
      </c>
      <c r="AR1739" s="66">
        <v>-0.03</v>
      </c>
      <c r="AS1739" s="96" t="s">
        <v>1589</v>
      </c>
      <c r="AT1739" s="20">
        <f t="shared" ref="AT1739" si="526">(AK1739*V1739*X1739*Z1738*AA1739*AB1738*AC1739*AD1738*AG1739*AH1738)+AR1739</f>
        <v>2.9202625109580151</v>
      </c>
      <c r="AU1739" s="20">
        <f t="shared" ref="AU1739" si="527">AT1738</f>
        <v>3.3124759576891156</v>
      </c>
      <c r="AV1739" s="12">
        <f t="shared" ref="AV1739" si="528">AK1739*W1739*X1739*Z1738*AA1739*AB1738</f>
        <v>2.9444065991504251</v>
      </c>
      <c r="AW1739" s="12">
        <f t="shared" ref="AW1739" si="529">AV1738</f>
        <v>3.2824759576891158</v>
      </c>
      <c r="AX1739" s="8">
        <f t="shared" si="245"/>
        <v>-0.17973748904197473</v>
      </c>
      <c r="AY1739" s="8">
        <f t="shared" si="246"/>
        <v>-8.7524042310874517E-2</v>
      </c>
      <c r="AZ1739" s="8">
        <f t="shared" si="247"/>
        <v>-0.26726153135284925</v>
      </c>
      <c r="BA1739" s="8">
        <f t="shared" si="248"/>
        <v>-9.2213446731100213E-2</v>
      </c>
      <c r="BB1739" s="62">
        <f t="shared" si="249"/>
        <v>129</v>
      </c>
      <c r="BC1739" s="21">
        <f t="shared" si="250"/>
        <v>150</v>
      </c>
      <c r="BD1739" s="21">
        <f t="shared" si="251"/>
        <v>121</v>
      </c>
      <c r="BE1739" s="21">
        <f t="shared" si="252"/>
        <v>-106</v>
      </c>
      <c r="BF1739" s="94">
        <f t="shared" si="38"/>
        <v>0.43617086495103941</v>
      </c>
      <c r="BG1739" s="22">
        <f t="shared" ref="BG1739" si="530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0.40055506530677831</v>
      </c>
      <c r="BH1739" s="22">
        <f t="shared" ref="BH1739" si="531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0.45160429058995338</v>
      </c>
      <c r="BI1739" s="22">
        <f t="shared" ref="BI1739" si="532">_xlfn.LET(
  _xlpm.a, MIN(AT1738,AT1739),
  _xlpm.b, MAX(AT1738,AT1739),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0.51358239182980125</v>
      </c>
      <c r="BJ1739" s="21">
        <f t="shared" si="254"/>
        <v>125</v>
      </c>
      <c r="BK1739" s="21">
        <f t="shared" si="255"/>
        <v>150</v>
      </c>
      <c r="BL1739" s="21">
        <f t="shared" si="256"/>
        <v>122</v>
      </c>
      <c r="BM1739" s="21">
        <f t="shared" si="257"/>
        <v>-105</v>
      </c>
      <c r="BN1739" s="22">
        <f t="shared" si="46"/>
        <v>0.44347912507214293</v>
      </c>
      <c r="BO1739" s="22">
        <f t="shared" ref="BO1739" si="533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0.4003782069641425</v>
      </c>
      <c r="BP1739" s="22">
        <f t="shared" ref="BP1739" si="534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0.45087814735206666</v>
      </c>
      <c r="BQ1739" s="22">
        <f t="shared" ref="BQ1739" si="535">_xlfn.LET(
  _xlpm.a, MIN(AV1738,AV1739),
  _xlpm.b, MAX(AV1738,AV1739),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0.51236253342958926</v>
      </c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8" customHeight="1" x14ac:dyDescent="0.3">
      <c r="A1740" t="str">
        <f t="shared" si="343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11"/>
        <v>WSH Logan Thompson</v>
      </c>
      <c r="J1740" s="33" t="s">
        <v>197</v>
      </c>
      <c r="K1740" s="14">
        <v>2.96</v>
      </c>
      <c r="L1740" s="13">
        <v>0.15</v>
      </c>
      <c r="M1740" s="28">
        <v>0.1</v>
      </c>
      <c r="N1740">
        <f>IFERROR(_xlfn.XLOOKUP(A1740,Params!A:A,Params!D:D),0)</f>
        <v>3.1499999999999901</v>
      </c>
      <c r="O1740">
        <f t="shared" ref="O1740" si="536">N1741</f>
        <v>2.8499999999999899</v>
      </c>
      <c r="P1740" s="68">
        <f t="shared" si="231"/>
        <v>3.1499999999999901</v>
      </c>
      <c r="Q1740">
        <f t="shared" ref="Q1740" si="537">P1741</f>
        <v>2.8499999999999899</v>
      </c>
      <c r="R1740" s="5">
        <f t="shared" ref="R1740" si="538">N1740/W1740/X1740/Z1741/AB1741/AA1740</f>
        <v>3.0820719613378649</v>
      </c>
      <c r="S1740" s="5">
        <f t="shared" ref="S1740" si="539">O1740/W1741/Y1740/Z1740/AA1741/AB1740</f>
        <v>3.0830518602450767</v>
      </c>
      <c r="T1740" s="5">
        <f t="shared" ref="T1740" si="540">P1740/W1740/X1740/Z1741/AB1741</f>
        <v>3.0512512417244864</v>
      </c>
      <c r="U1740" s="5">
        <f t="shared" ref="U1740" si="541">Q1740/W1741/Y1740/Z1740/AA1741</f>
        <v>3.1138823788475274</v>
      </c>
      <c r="V1740" s="5">
        <f>_xlfn.XLOOKUP(H1740,'Rest - Home'!A:A,'Rest - Home'!B:B)</f>
        <v>0.96</v>
      </c>
      <c r="W1740" s="5">
        <f>_xlfn.XLOOKUP(H1740,'Rest - Home'!A:A,'Rest - Home'!C:C)</f>
        <v>0.96305398776725637</v>
      </c>
      <c r="X1740" s="5">
        <f t="shared" ref="X1740" si="542">AM1741/K1740</f>
        <v>1.0719683198663079</v>
      </c>
      <c r="Y1740" s="5">
        <f t="shared" ref="Y1740" si="543">AK1741/K1740</f>
        <v>0.90878378378378377</v>
      </c>
      <c r="Z1740" s="5">
        <f>IF(J1740="",1,(_xlfn.XLOOKUP(I1740,Goalies!B:B,Goalies!J:J)))</f>
        <v>0.97499999999999998</v>
      </c>
      <c r="AA1740" s="23">
        <v>0.99</v>
      </c>
      <c r="AB1740" s="23">
        <v>1.01</v>
      </c>
      <c r="AC1740" s="23">
        <f>_xlfn.XLOOKUP(E1740,'Game Adjustments'!A:A,'Game Adjustments'!B:B)</f>
        <v>1</v>
      </c>
      <c r="AD1740" s="23">
        <f>_xlfn.XLOOKUP(E1740,'Game Adjustments'!A:A,'Game Adjustments'!C:C)</f>
        <v>1</v>
      </c>
      <c r="AE1740" s="23">
        <f>IF(D1740="A",_xlfn.XLOOKUP(E1740,'Rest - Home'!F:F,'Rest - Home'!J:J),_xlfn.XLOOKUP(E1740,'Rest - Home'!F:F,'Rest - Home'!I:I))</f>
        <v>1</v>
      </c>
      <c r="AF1740" s="23">
        <f>IF(D1740="A",_xlfn.XLOOKUP(E1740,'Rest - Home'!F:F,'Rest - Home'!L:L),_xlfn.XLOOKUP(E1740,'Rest - Home'!F:F,'Rest - Home'!K:K))</f>
        <v>1</v>
      </c>
      <c r="AG1740" s="26">
        <v>1</v>
      </c>
      <c r="AH1740" s="26">
        <v>1</v>
      </c>
      <c r="AI1740" s="53" cm="1">
        <f t="array" ref="AI1740">MAX(IF($E$63:E1739=E1740,ROW($E$63:E1739)-MIN(ROW($E$63:E1739))+1))</f>
        <v>1636</v>
      </c>
      <c r="AJ1740" s="53" cm="1">
        <f t="array" ref="AJ1740">MAX(IF($I$105:I1739=I1740,ROW($I$105:I1739)-MIN(ROW($I$105:I1739))+1))</f>
        <v>1570</v>
      </c>
      <c r="AK1740" s="23">
        <f>IF(AI1740=0,_xlfn.XLOOKUP(E1740,'Starting GF'!A:A,'Starting GF'!B:B),INDEX($AL$63:$AL1740,AI1740))</f>
        <v>3.07</v>
      </c>
      <c r="AL1740" s="23">
        <f t="shared" si="285"/>
        <v>3.0713484834064788</v>
      </c>
      <c r="AM1740" s="23">
        <f>IF(AI1740=0,_xlfn.XLOOKUP(E1740,'Starting GF'!A:A,'Starting GF'!C:C),INDEX($AN$63:$AN1740,AI1740))</f>
        <v>3.02</v>
      </c>
      <c r="AN1740" s="23">
        <f t="shared" si="286"/>
        <v>3.0294577790367612</v>
      </c>
      <c r="AO1740" s="23">
        <f>IF(AJ1740=0,_xlfn.XLOOKUP(I1740,Goalies!B:B,Goalies!I:I),INDEX($AP$105:$AP1740,AJ1740))</f>
        <v>2.9680040122825937</v>
      </c>
      <c r="AP1740" s="23">
        <f t="shared" si="239"/>
        <v>2.9736997450010469</v>
      </c>
      <c r="AQ1740" s="23">
        <f t="shared" si="240"/>
        <v>2.9445000000000001</v>
      </c>
      <c r="AR1740" s="66">
        <v>0</v>
      </c>
      <c r="AS1740" s="96" t="s">
        <v>1591</v>
      </c>
      <c r="AT1740" s="20">
        <f t="shared" ref="AT1740" si="544">(AK1740*V1740*X1740*Z1741*AA1740*AB1741*AC1740*AD1741*AG1740*AH1741)+AR1740</f>
        <v>3.1277119819868822</v>
      </c>
      <c r="AU1740" s="20">
        <f t="shared" ref="AU1740" si="545">AT1741</f>
        <v>2.7972665445101352</v>
      </c>
      <c r="AV1740" s="12">
        <f t="shared" ref="AV1740" si="546">AK1740*V1740*X1740*Z1741*AA1740*AB1741</f>
        <v>3.1277119819868822</v>
      </c>
      <c r="AW1740" s="12">
        <f t="shared" ref="AW1740" si="547">AV1741</f>
        <v>2.7917143110644225</v>
      </c>
      <c r="AX1740" s="8">
        <f t="shared" si="245"/>
        <v>-2.228801801310798E-2</v>
      </c>
      <c r="AY1740" s="8">
        <f t="shared" si="246"/>
        <v>-5.2733455489854641E-2</v>
      </c>
      <c r="AZ1740" s="8">
        <f t="shared" si="247"/>
        <v>-7.5021473502962621E-2</v>
      </c>
      <c r="BA1740" s="8">
        <f t="shared" si="248"/>
        <v>3.0445437476746662E-2</v>
      </c>
      <c r="BB1740" s="62">
        <f t="shared" si="249"/>
        <v>-124</v>
      </c>
      <c r="BC1740" s="21">
        <f t="shared" si="250"/>
        <v>-121</v>
      </c>
      <c r="BD1740" s="21">
        <f t="shared" si="251"/>
        <v>104</v>
      </c>
      <c r="BE1740" s="21">
        <f t="shared" si="252"/>
        <v>130</v>
      </c>
      <c r="BF1740" s="94">
        <f t="shared" ref="BF1740" si="548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IF(AT1740&gt;AT1741, 1-_xlpm.interp, _xlpm.interp)
)</f>
        <v>0.55415421440781132</v>
      </c>
      <c r="BG1740" s="22">
        <f t="shared" si="76"/>
        <v>0.54792046324425869</v>
      </c>
      <c r="BH1740" s="22">
        <f t="shared" si="76"/>
        <v>0.48970762677306034</v>
      </c>
      <c r="BI1740" s="22">
        <f t="shared" si="76"/>
        <v>0.4338405454899702</v>
      </c>
      <c r="BJ1740" s="21">
        <f t="shared" si="254"/>
        <v>-125</v>
      </c>
      <c r="BK1740" s="21">
        <f t="shared" si="255"/>
        <v>-121</v>
      </c>
      <c r="BL1740" s="21">
        <f t="shared" si="256"/>
        <v>104</v>
      </c>
      <c r="BM1740" s="21">
        <f t="shared" si="257"/>
        <v>131</v>
      </c>
      <c r="BN1740" s="22">
        <f t="shared" ref="BN1740" si="549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IF(AV1740&gt;AV1741, 1-_xlpm.interp, _xlpm.interp)
)</f>
        <v>0.55542194579042747</v>
      </c>
      <c r="BO1740" s="22">
        <f t="shared" si="82"/>
        <v>0.54723789305707693</v>
      </c>
      <c r="BP1740" s="22">
        <f t="shared" si="82"/>
        <v>0.48904167690425937</v>
      </c>
      <c r="BQ1740" s="22">
        <f t="shared" si="82"/>
        <v>0.43333730481801358</v>
      </c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8" customHeight="1" x14ac:dyDescent="0.3">
      <c r="A1741" t="str">
        <f t="shared" si="343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11"/>
        <v>SEA Joey Daccord</v>
      </c>
      <c r="J1741" s="33" t="s">
        <v>184</v>
      </c>
      <c r="K1741" s="14">
        <v>2.96</v>
      </c>
      <c r="L1741" s="13">
        <v>0.15</v>
      </c>
      <c r="M1741" s="28">
        <v>0.1</v>
      </c>
      <c r="N1741">
        <f>IFERROR(_xlfn.XLOOKUP(A1741,Params!A:A,Params!D:D),0)</f>
        <v>2.8499999999999899</v>
      </c>
      <c r="O1741">
        <f t="shared" ref="O1741" si="550">N1740</f>
        <v>3.1499999999999901</v>
      </c>
      <c r="P1741" s="68">
        <f t="shared" si="231"/>
        <v>2.8499999999999899</v>
      </c>
      <c r="Q1741">
        <f t="shared" ref="Q1741" si="551">P1740</f>
        <v>3.1499999999999901</v>
      </c>
      <c r="R1741" s="5">
        <f t="shared" ref="R1741" si="552">N1741/W1741/X1741/Z1740/AB1740/AA1741</f>
        <v>2.7461620874368391</v>
      </c>
      <c r="S1741" s="5">
        <f t="shared" ref="S1741" si="553">O1741/W1740/Y1741/Z1741/AA1740/AB1741</f>
        <v>3.1855033114733313</v>
      </c>
      <c r="T1741" s="5">
        <f t="shared" ref="T1741" si="554">P1741/W1741/X1741/Z1740/AB1740</f>
        <v>2.7461620874368391</v>
      </c>
      <c r="U1741" s="5">
        <f t="shared" ref="U1741" si="555">Q1741/W1740/Y1741/Z1741/AA1740</f>
        <v>3.1855033114733313</v>
      </c>
      <c r="V1741" s="5">
        <f>_xlfn.XLOOKUP(H1741,'Rest - Home'!A:A,'Rest - Home'!B:B)</f>
        <v>1.0349999999999999</v>
      </c>
      <c r="W1741" s="5">
        <f>_xlfn.XLOOKUP(H1741,'Rest - Home'!A:A,'Rest - Home'!C:C)</f>
        <v>1.0329456510400874</v>
      </c>
      <c r="X1741" s="5">
        <f t="shared" ref="X1741" si="556">AM1740/K1741</f>
        <v>1.0202702702702704</v>
      </c>
      <c r="Y1741" s="5">
        <f t="shared" ref="Y1741" si="557">AK1740/K1741</f>
        <v>1.0371621621621621</v>
      </c>
      <c r="Z1741" s="5">
        <f>IF(J1741="",1,(_xlfn.XLOOKUP(I1741,Goalies!B:B,Goalies!J:J)))</f>
        <v>1</v>
      </c>
      <c r="AA1741" s="23">
        <v>1</v>
      </c>
      <c r="AB1741" s="23">
        <v>1</v>
      </c>
      <c r="AC1741" s="23">
        <f>_xlfn.XLOOKUP(E1741,'Game Adjustments'!A:A,'Game Adjustments'!B:B)</f>
        <v>1</v>
      </c>
      <c r="AD1741" s="23">
        <f>_xlfn.XLOOKUP(E1741,'Game Adjustments'!A:A,'Game Adjustments'!C:C)</f>
        <v>1</v>
      </c>
      <c r="AE1741" s="23">
        <f>IF(D1741="A",_xlfn.XLOOKUP(E1741,'Rest - Home'!F:F,'Rest - Home'!J:J),_xlfn.XLOOKUP(E1741,'Rest - Home'!F:F,'Rest - Home'!I:I))</f>
        <v>1</v>
      </c>
      <c r="AF1741" s="23">
        <f>IF(D1741="A",_xlfn.XLOOKUP(E1741,'Rest - Home'!F:F,'Rest - Home'!L:L),_xlfn.XLOOKUP(E1741,'Rest - Home'!F:F,'Rest - Home'!K:K))</f>
        <v>1</v>
      </c>
      <c r="AG1741" s="26">
        <v>1</v>
      </c>
      <c r="AH1741" s="26">
        <v>1</v>
      </c>
      <c r="AI1741" s="53" cm="1">
        <f t="array" ref="AI1741">MAX(IF($E$63:E1740=E1741,ROW($E$63:E1740)-MIN(ROW($E$63:E1740))+1))</f>
        <v>1641</v>
      </c>
      <c r="AJ1741" s="53" cm="1">
        <f t="array" ref="AJ1741">MAX(IF($I$105:I1740=I1741,ROW($I$105:I1740)-MIN(ROW($I$105:I1740))+1))</f>
        <v>1599</v>
      </c>
      <c r="AK1741" s="23">
        <f>IF(AI1741=0,_xlfn.XLOOKUP(E1741,'Starting GF'!A:A,'Starting GF'!B:B),INDEX($AL$63:$AL1741,AI1741))</f>
        <v>2.69</v>
      </c>
      <c r="AL1741" s="23">
        <f t="shared" si="285"/>
        <v>2.6984243131155257</v>
      </c>
      <c r="AM1741" s="23">
        <f>IF(AI1741=0,_xlfn.XLOOKUP(E1741,'Starting GF'!A:A,'Starting GF'!C:C),INDEX($AN$63:$AN1741,AI1741))</f>
        <v>3.1730262268042715</v>
      </c>
      <c r="AN1741" s="23">
        <f t="shared" si="286"/>
        <v>3.1748977895046302</v>
      </c>
      <c r="AO1741" s="23">
        <f>IF(AJ1741=0,_xlfn.XLOOKUP(I1741,Goalies!B:B,Goalies!I:I),INDEX($AP$105:$AP1741,AJ1741))</f>
        <v>3.1935391060809</v>
      </c>
      <c r="AP1741" s="23">
        <f t="shared" si="239"/>
        <v>3.1923337368897644</v>
      </c>
      <c r="AQ1741" s="23">
        <f t="shared" si="240"/>
        <v>3.1730262268042715</v>
      </c>
      <c r="AR1741" s="66">
        <v>0</v>
      </c>
      <c r="AS1741" s="96" t="s">
        <v>1591</v>
      </c>
      <c r="AT1741" s="20">
        <f t="shared" ref="AT1741" si="558">(AK1741*V1741*X1741*Z1740*AA1741*AB1740*AC1741*AD1740*AG1741*AH1740)+AR1741</f>
        <v>2.7972665445101352</v>
      </c>
      <c r="AU1741" s="20">
        <f t="shared" ref="AU1741" si="559">AT1740</f>
        <v>3.1277119819868822</v>
      </c>
      <c r="AV1741" s="12">
        <f t="shared" ref="AV1741" si="560">AK1741*W1741*X1741*Z1740*AA1741*AB1740</f>
        <v>2.7917143110644225</v>
      </c>
      <c r="AW1741" s="12">
        <f t="shared" ref="AW1741" si="561">AV1740</f>
        <v>3.1277119819868822</v>
      </c>
      <c r="AX1741" s="8">
        <f t="shared" si="245"/>
        <v>-5.2733455489854641E-2</v>
      </c>
      <c r="AY1741" s="8">
        <f t="shared" si="246"/>
        <v>-2.228801801310798E-2</v>
      </c>
      <c r="AZ1741" s="8">
        <f t="shared" si="247"/>
        <v>-7.5021473502962621E-2</v>
      </c>
      <c r="BA1741" s="8">
        <f t="shared" si="248"/>
        <v>-3.0445437476746662E-2</v>
      </c>
      <c r="BB1741" s="62">
        <f t="shared" si="249"/>
        <v>124</v>
      </c>
      <c r="BC1741" s="21">
        <f t="shared" si="250"/>
        <v>121</v>
      </c>
      <c r="BD1741" s="21">
        <f t="shared" si="251"/>
        <v>-104</v>
      </c>
      <c r="BE1741" s="21">
        <f t="shared" si="252"/>
        <v>-130</v>
      </c>
      <c r="BF1741" s="94">
        <f t="shared" si="38"/>
        <v>0.44584578559218868</v>
      </c>
      <c r="BG1741" s="22">
        <f t="shared" ref="BG1741" si="562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0.45207953675574131</v>
      </c>
      <c r="BH1741" s="22">
        <f t="shared" ref="BH1741" si="563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0.51029237322693966</v>
      </c>
      <c r="BI1741" s="22">
        <f t="shared" ref="BI1741" si="564">_xlfn.LET(
  _xlpm.a, MIN(AT1740,AT1741),
  _xlpm.b, MAX(AT1740,AT1741),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0.5661594545100298</v>
      </c>
      <c r="BJ1741" s="21">
        <f t="shared" si="254"/>
        <v>125</v>
      </c>
      <c r="BK1741" s="21">
        <f t="shared" si="255"/>
        <v>121</v>
      </c>
      <c r="BL1741" s="21">
        <f t="shared" si="256"/>
        <v>-104</v>
      </c>
      <c r="BM1741" s="21">
        <f t="shared" si="257"/>
        <v>-131</v>
      </c>
      <c r="BN1741" s="22">
        <f t="shared" si="46"/>
        <v>0.44457805420957253</v>
      </c>
      <c r="BO1741" s="22">
        <f t="shared" ref="BO1741" si="565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0.45276210694292313</v>
      </c>
      <c r="BP1741" s="22">
        <f t="shared" ref="BP1741" si="566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0.51095832309574063</v>
      </c>
      <c r="BQ1741" s="22">
        <f t="shared" ref="BQ1741" si="567">_xlfn.LET(
  _xlpm.a, MIN(AV1740,AV1741),
  _xlpm.b, MAX(AV1740,AV1741),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0.56666269518198642</v>
      </c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8" customHeight="1" x14ac:dyDescent="0.3">
      <c r="A1742" t="str">
        <f t="shared" si="343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36</v>
      </c>
      <c r="I1742" t="str">
        <f t="shared" si="211"/>
        <v>PHI Samuel Ersson</v>
      </c>
      <c r="J1742" s="33" t="s">
        <v>231</v>
      </c>
      <c r="K1742" s="14">
        <v>2.96</v>
      </c>
      <c r="L1742" s="13">
        <v>0.15</v>
      </c>
      <c r="M1742" s="28">
        <v>0.1</v>
      </c>
      <c r="N1742">
        <v>3.05</v>
      </c>
      <c r="O1742">
        <f t="shared" ref="O1742" si="568">N1743</f>
        <v>3.15</v>
      </c>
      <c r="P1742" s="68">
        <f t="shared" ref="P1742:P1747" si="569">N1742</f>
        <v>3.05</v>
      </c>
      <c r="Q1742">
        <f t="shared" ref="Q1742" si="570">P1743</f>
        <v>3.15</v>
      </c>
      <c r="R1742" s="5">
        <f t="shared" ref="R1742" si="571">N1742/W1742/X1742/Z1743/AB1743/AA1742</f>
        <v>2.9765507776481761</v>
      </c>
      <c r="S1742" s="5">
        <f t="shared" ref="S1742" si="572">O1742/W1743/Y1742/Z1742/AA1743/AB1742</f>
        <v>2.8079743188879012</v>
      </c>
      <c r="T1742" s="5">
        <f t="shared" ref="T1742" si="573">P1742/W1742/X1742/Z1743/AB1743</f>
        <v>2.887254254318731</v>
      </c>
      <c r="U1742" s="5">
        <f t="shared" ref="U1742" si="574">Q1742/W1743/Y1742/Z1742/AA1743</f>
        <v>2.83605406207678</v>
      </c>
      <c r="V1742" s="5">
        <f>_xlfn.XLOOKUP(H1742,'Rest - Home'!A:A,'Rest - Home'!B:B)</f>
        <v>0.97</v>
      </c>
      <c r="W1742" s="5">
        <f>_xlfn.XLOOKUP(H1742,'Rest - Home'!A:A,'Rest - Home'!C:C)</f>
        <v>0.95751047349149665</v>
      </c>
      <c r="X1742" s="5">
        <f t="shared" ref="X1742" si="575">AM1743/K1742</f>
        <v>1.060810810810811</v>
      </c>
      <c r="Y1742" s="5">
        <f t="shared" ref="Y1742" si="576">AK1743/K1742</f>
        <v>1.027027027027027</v>
      </c>
      <c r="Z1742" s="5">
        <f>IF(J1742="",1,(_xlfn.XLOOKUP(I1742,Goalies!B:B,Goalies!J:J)))</f>
        <v>1.04</v>
      </c>
      <c r="AA1742" s="23">
        <f>_xlfn.XLOOKUP(E1742,Injuries!A:A,Injuries!B:B)</f>
        <v>0.97</v>
      </c>
      <c r="AB1742" s="23">
        <f>_xlfn.XLOOKUP(E1742,Injuries!A:A,Injuries!C:C)</f>
        <v>1.01</v>
      </c>
      <c r="AC1742" s="23">
        <f>_xlfn.XLOOKUP(E1742,'Game Adjustments'!A:A,'Game Adjustments'!B:B)</f>
        <v>1</v>
      </c>
      <c r="AD1742" s="23">
        <f>_xlfn.XLOOKUP(E1742,'Game Adjustments'!A:A,'Game Adjustments'!C:C)</f>
        <v>1</v>
      </c>
      <c r="AE1742" s="23">
        <f>IF(D1742="A",_xlfn.XLOOKUP(E1742,'Rest - Home'!F:F,'Rest - Home'!J:J),_xlfn.XLOOKUP(E1742,'Rest - Home'!F:F,'Rest - Home'!I:I))</f>
        <v>1</v>
      </c>
      <c r="AF1742" s="23">
        <f>IF(D1742="A",_xlfn.XLOOKUP(E1742,'Rest - Home'!F:F,'Rest - Home'!L:L),_xlfn.XLOOKUP(E1742,'Rest - Home'!F:F,'Rest - Home'!K:K))</f>
        <v>1</v>
      </c>
      <c r="AG1742" s="26">
        <v>1</v>
      </c>
      <c r="AH1742" s="26">
        <v>1</v>
      </c>
      <c r="AI1742" s="53" cm="1">
        <f t="array" ref="AI1742">MAX(IF($E$63:E1741=E1742,ROW($E$63:E1741)-MIN(ROW($E$63:E1741))+1))</f>
        <v>1655</v>
      </c>
      <c r="AJ1742" s="53" cm="1">
        <f t="array" ref="AJ1742">MAX(IF($I$105:I1741=I1742,ROW($I$105:I1741)-MIN(ROW($I$105:I1741))+1))</f>
        <v>1613</v>
      </c>
      <c r="AK1742" s="23">
        <f>IF(AI1742=0,_xlfn.XLOOKUP(E1742,'Starting GF'!A:A,'Starting GF'!B:B),INDEX($AL$63:$AL1742,AI1742))</f>
        <v>2.83</v>
      </c>
      <c r="AL1742" s="23">
        <v>2.82</v>
      </c>
      <c r="AM1742" s="23">
        <f>IF(AI1742=0,_xlfn.XLOOKUP(E1742,'Starting GF'!A:A,'Starting GF'!C:C),INDEX($AN$63:$AN1742,AI1742))</f>
        <v>3.05</v>
      </c>
      <c r="AN1742" s="23">
        <v>3.06</v>
      </c>
      <c r="AO1742" s="23">
        <f>IF(AJ1742=0,_xlfn.XLOOKUP(I1742,Goalies!B:B,Goalies!I:I),INDEX($AP$105:$AP1742,AJ1742))</f>
        <v>3.1409405927332861</v>
      </c>
      <c r="AP1742" s="23">
        <f t="shared" ref="AP1742:AP1747" si="577">IF(S1742=0,AO1742,S1742*L1742*Z1742+AO1742*(1-L1742))</f>
        <v>3.1078434975698057</v>
      </c>
      <c r="AQ1742" s="23">
        <f t="shared" ref="AQ1742:AQ1747" si="578">AM1742*Z1742</f>
        <v>3.1719999999999997</v>
      </c>
      <c r="AR1742" s="66">
        <v>2.5000000000000001E-2</v>
      </c>
      <c r="AS1742" s="96" t="s">
        <v>1591</v>
      </c>
      <c r="AT1742" s="20">
        <f t="shared" ref="AT1742" si="579">(AK1742*V1742*X1742*Z1743*AA1742*AB1743*AC1742*AD1743*AG1742*AH1743)+AR1742</f>
        <v>2.9626576362162167</v>
      </c>
      <c r="AU1742" s="20">
        <f t="shared" ref="AU1742" si="580">AT1743</f>
        <v>3.4133708432432428</v>
      </c>
      <c r="AV1742" s="12">
        <f t="shared" ref="AV1742" si="581">AK1742*V1742*X1742*Z1743*AA1742*AB1743</f>
        <v>2.9376576362162168</v>
      </c>
      <c r="AW1742" s="12">
        <f t="shared" ref="AW1742" si="582">AV1743</f>
        <v>3.42150565102214</v>
      </c>
      <c r="AX1742" s="8">
        <f t="shared" ref="AX1742:AX1747" si="583">(AT1742-N1742)</f>
        <v>-8.7342363783783128E-2</v>
      </c>
      <c r="AY1742" s="8">
        <f t="shared" ref="AY1742:AY1747" si="584">(AU1742-O1742)</f>
        <v>0.26337084324324289</v>
      </c>
      <c r="AZ1742" s="8">
        <f t="shared" ref="AZ1742:AZ1747" si="585">SUM(AX1742:AY1742)</f>
        <v>0.17602847945945976</v>
      </c>
      <c r="BA1742" s="8">
        <f t="shared" ref="BA1742:BA1747" si="586">AX1742-AY1742</f>
        <v>-0.35071320702702602</v>
      </c>
      <c r="BB1742" s="62">
        <f t="shared" ref="BB1742:BB1747" si="587">IF(BF1742=0.5,100,IF(BF1742&gt;0.5,-ROUND(100*BF1742/(1-BF1742),0),ROUND(100*(1-BF1742)/BF1742,0)))</f>
        <v>134</v>
      </c>
      <c r="BC1742" s="21">
        <f t="shared" ref="BC1742:BC1747" si="588">IF(BG1742=0.5,100,IF(BG1742&gt;0.5,-ROUND(100*BG1742/(1-BG1742),0),ROUND(100*(1-BG1742)/BG1742,0)))</f>
        <v>-163</v>
      </c>
      <c r="BD1742" s="21">
        <f t="shared" ref="BD1742:BD1747" si="589">IF(BH1742=0.5,100,IF(BH1742&gt;0.5,-ROUND(100*BH1742/(1-BH1742),0),ROUND(100*(1-BH1742)/BH1742,0)))</f>
        <v>-133</v>
      </c>
      <c r="BE1742" s="21">
        <f t="shared" ref="BE1742:BE1747" si="590">IF(BI1742=0.5,100,IF(BI1742&gt;0.5,-ROUND(100*BI1742/(1-BI1742),0),ROUND(100*(1-BI1742)/BI1742,0)))</f>
        <v>-103</v>
      </c>
      <c r="BF1742" s="94">
        <f t="shared" ref="BF1742" si="591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IF(AT1742&gt;AT1743, 1-_xlpm.interp, _xlpm.interp)
)</f>
        <v>0.42790218596065316</v>
      </c>
      <c r="BG1742" s="22">
        <f t="shared" si="76"/>
        <v>0.61960697392620978</v>
      </c>
      <c r="BH1742" s="22">
        <f t="shared" si="76"/>
        <v>0.57131118258821834</v>
      </c>
      <c r="BI1742" s="22">
        <f t="shared" si="76"/>
        <v>0.50695755426755895</v>
      </c>
      <c r="BJ1742" s="21">
        <f t="shared" ref="BJ1742:BJ1747" si="592">IF(BN1742=0.5,100,IF(BN1742&gt;0.5,-ROUND(100*BN1742/(1-BN1742),0),ROUND(100*(1-BN1742)/BN1742,0)))</f>
        <v>137</v>
      </c>
      <c r="BK1742" s="21">
        <f t="shared" ref="BK1742:BK1747" si="593">IF(BO1742=0.5,100,IF(BO1742&gt;0.5,-ROUND(100*BO1742/(1-BO1742),0),ROUND(100*(1-BO1742)/BO1742,0)))</f>
        <v>-161</v>
      </c>
      <c r="BL1742" s="21">
        <f t="shared" ref="BL1742:BL1747" si="594">IF(BP1742=0.5,100,IF(BP1742&gt;0.5,-ROUND(100*BP1742/(1-BP1742),0),ROUND(100*(1-BP1742)/BP1742,0)))</f>
        <v>-132</v>
      </c>
      <c r="BM1742" s="21">
        <f t="shared" ref="BM1742:BM1747" si="595">IF(BQ1742=0.5,100,IF(BQ1742&gt;0.5,-ROUND(100*BQ1742/(1-BQ1742),0),ROUND(100*(1-BQ1742)/BQ1742,0)))</f>
        <v>-102</v>
      </c>
      <c r="BN1742" s="22">
        <f t="shared" ref="BN1742" si="596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IF(AV1742&gt;AV1743, 1-_xlpm.interp, _xlpm.interp)
)</f>
        <v>0.42180207138225456</v>
      </c>
      <c r="BO1742" s="22">
        <f t="shared" si="82"/>
        <v>0.6175218346354121</v>
      </c>
      <c r="BP1742" s="22">
        <f t="shared" si="82"/>
        <v>0.56885794139831358</v>
      </c>
      <c r="BQ1742" s="22">
        <f t="shared" si="82"/>
        <v>0.50466186883879571</v>
      </c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8" customHeight="1" x14ac:dyDescent="0.3">
      <c r="A1743" t="str">
        <f t="shared" si="343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38</v>
      </c>
      <c r="I1743" t="str">
        <f t="shared" si="211"/>
        <v>CBJ Elvis Merzlikins</v>
      </c>
      <c r="J1743" t="s">
        <v>159</v>
      </c>
      <c r="K1743" s="14">
        <v>2.96</v>
      </c>
      <c r="L1743" s="13">
        <v>0.15</v>
      </c>
      <c r="M1743" s="28">
        <v>0.1</v>
      </c>
      <c r="N1743">
        <v>3.15</v>
      </c>
      <c r="O1743">
        <f t="shared" ref="O1743" si="597">N1742</f>
        <v>3.05</v>
      </c>
      <c r="P1743" s="68">
        <f t="shared" si="569"/>
        <v>3.15</v>
      </c>
      <c r="Q1743">
        <f t="shared" ref="Q1743" si="598">P1742</f>
        <v>3.05</v>
      </c>
      <c r="R1743" s="5">
        <f t="shared" ref="R1743" si="599">N1743/W1743/X1743/Z1742/AB1742/AA1743</f>
        <v>2.7987678457112199</v>
      </c>
      <c r="S1743" s="5">
        <f t="shared" ref="S1743" si="600">O1743/W1742/Y1743/Z1743/AA1742/AB1743</f>
        <v>3.3026040430442669</v>
      </c>
      <c r="T1743" s="5">
        <f t="shared" ref="T1743" si="601">P1743/W1743/X1743/Z1742/AB1742</f>
        <v>2.7987678457112199</v>
      </c>
      <c r="U1743" s="5">
        <f t="shared" ref="U1743" si="602">Q1743/W1742/Y1743/Z1743/AA1742</f>
        <v>3.3026040430442669</v>
      </c>
      <c r="V1743" s="5">
        <f>_xlfn.XLOOKUP(H1743,'Rest - Home'!A:A,'Rest - Home'!B:B)</f>
        <v>1.0449999999999999</v>
      </c>
      <c r="W1743" s="5">
        <f>_xlfn.XLOOKUP(H1743,'Rest - Home'!A:A,'Rest - Home'!C:C)</f>
        <v>1.0398742800952707</v>
      </c>
      <c r="X1743" s="5">
        <f t="shared" ref="X1743" si="603">AM1742/K1743</f>
        <v>1.0304054054054053</v>
      </c>
      <c r="Y1743" s="5">
        <f t="shared" ref="Y1743" si="604">AK1742/K1743</f>
        <v>0.95608108108108114</v>
      </c>
      <c r="Z1743" s="5">
        <f>IF(J1743="",1,(_xlfn.XLOOKUP(I1743,Goalies!B:B,Goalies!J:J)))</f>
        <v>1.04</v>
      </c>
      <c r="AA1743" s="23">
        <f>_xlfn.XLOOKUP(E1743,Injuries!A:A,Injuries!B:B)</f>
        <v>1</v>
      </c>
      <c r="AB1743" s="23">
        <f>_xlfn.XLOOKUP(E1743,Injuries!A:A,Injuries!C:C)</f>
        <v>1</v>
      </c>
      <c r="AC1743" s="23">
        <f>_xlfn.XLOOKUP(E1743,'Game Adjustments'!A:A,'Game Adjustments'!B:B)</f>
        <v>1</v>
      </c>
      <c r="AD1743" s="23">
        <f>_xlfn.XLOOKUP(E1743,'Game Adjustments'!A:A,'Game Adjustments'!C:C)</f>
        <v>1</v>
      </c>
      <c r="AE1743" s="23">
        <f>IF(D1743="A",_xlfn.XLOOKUP(E1743,'Rest - Home'!F:F,'Rest - Home'!J:J),_xlfn.XLOOKUP(E1743,'Rest - Home'!F:F,'Rest - Home'!I:I))</f>
        <v>1</v>
      </c>
      <c r="AF1743" s="23">
        <f>IF(D1743="A",_xlfn.XLOOKUP(E1743,'Rest - Home'!F:F,'Rest - Home'!L:L),_xlfn.XLOOKUP(E1743,'Rest - Home'!F:F,'Rest - Home'!K:K))</f>
        <v>1</v>
      </c>
      <c r="AG1743" s="26">
        <v>1</v>
      </c>
      <c r="AH1743" s="26">
        <v>1</v>
      </c>
      <c r="AI1743" s="53" cm="1">
        <f t="array" ref="AI1743">MAX(IF($E$63:E1742=E1743,ROW($E$63:E1742)-MIN(ROW($E$63:E1742))+1))</f>
        <v>1653</v>
      </c>
      <c r="AJ1743" s="53" cm="1">
        <f t="array" ref="AJ1743">MAX(IF($I$105:I1742=I1743,ROW($I$105:I1742)-MIN(ROW($I$105:I1742))+1))</f>
        <v>1521</v>
      </c>
      <c r="AK1743" s="23">
        <f>IF(AI1743=0,_xlfn.XLOOKUP(E1743,'Starting GF'!A:A,'Starting GF'!B:B),INDEX($AL$63:$AL1743,AI1743))</f>
        <v>3.04</v>
      </c>
      <c r="AL1743" s="23">
        <v>3.04</v>
      </c>
      <c r="AM1743" s="23">
        <f>IF(AI1743=0,_xlfn.XLOOKUP(E1743,'Starting GF'!A:A,'Starting GF'!C:C),INDEX($AN$63:$AN1743,AI1743))</f>
        <v>3.14</v>
      </c>
      <c r="AN1743" s="23">
        <v>3.14</v>
      </c>
      <c r="AO1743" s="23">
        <f>IF(AJ1743=0,_xlfn.XLOOKUP(I1743,Goalies!B:B,Goalies!I:I),INDEX($AP$105:$AP1743,AJ1743))</f>
        <v>3.273615581085306</v>
      </c>
      <c r="AP1743" s="23">
        <f t="shared" si="577"/>
        <v>3.2977794746374158</v>
      </c>
      <c r="AQ1743" s="23">
        <f t="shared" si="578"/>
        <v>3.2656000000000001</v>
      </c>
      <c r="AR1743" s="66">
        <v>-2.5000000000000001E-2</v>
      </c>
      <c r="AS1743" s="96" t="s">
        <v>1591</v>
      </c>
      <c r="AT1743" s="20">
        <f t="shared" ref="AT1743" si="605">(AK1743*V1743*X1743*Z1742*AA1743*AB1742*AC1743*AD1742*AG1743*AH1742)+AR1743</f>
        <v>3.4133708432432428</v>
      </c>
      <c r="AU1743" s="20">
        <f t="shared" ref="AU1743" si="606">AT1742</f>
        <v>2.9626576362162167</v>
      </c>
      <c r="AV1743" s="12">
        <f t="shared" ref="AV1743" si="607">AK1743*W1743*X1743*Z1742*AA1743*AB1742</f>
        <v>3.42150565102214</v>
      </c>
      <c r="AW1743" s="12">
        <f t="shared" ref="AW1743" si="608">AV1742</f>
        <v>2.9376576362162168</v>
      </c>
      <c r="AX1743" s="8">
        <f t="shared" si="583"/>
        <v>0.26337084324324289</v>
      </c>
      <c r="AY1743" s="8">
        <f t="shared" si="584"/>
        <v>-8.7342363783783128E-2</v>
      </c>
      <c r="AZ1743" s="8">
        <f t="shared" si="585"/>
        <v>0.17602847945945976</v>
      </c>
      <c r="BA1743" s="8">
        <f t="shared" si="586"/>
        <v>0.35071320702702602</v>
      </c>
      <c r="BB1743" s="62">
        <f t="shared" si="587"/>
        <v>-134</v>
      </c>
      <c r="BC1743" s="21">
        <f t="shared" si="588"/>
        <v>163</v>
      </c>
      <c r="BD1743" s="21">
        <f t="shared" si="589"/>
        <v>133</v>
      </c>
      <c r="BE1743" s="21">
        <f t="shared" si="590"/>
        <v>103</v>
      </c>
      <c r="BF1743" s="94">
        <f t="shared" si="38"/>
        <v>0.5720978140393469</v>
      </c>
      <c r="BG1743" s="22">
        <f t="shared" ref="BG1743" si="609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0.38039302607379027</v>
      </c>
      <c r="BH1743" s="22">
        <f t="shared" ref="BH1743" si="610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0.42868881741178166</v>
      </c>
      <c r="BI1743" s="22">
        <f t="shared" ref="BI1743" si="611">_xlfn.LET(
  _xlpm.a, MIN(AT1742,AT1743),
  _xlpm.b, MAX(AT1742,AT1743),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0.49304244573244105</v>
      </c>
      <c r="BJ1743" s="21">
        <f t="shared" si="592"/>
        <v>-137</v>
      </c>
      <c r="BK1743" s="21">
        <f t="shared" si="593"/>
        <v>161</v>
      </c>
      <c r="BL1743" s="21">
        <f t="shared" si="594"/>
        <v>132</v>
      </c>
      <c r="BM1743" s="21">
        <f t="shared" si="595"/>
        <v>102</v>
      </c>
      <c r="BN1743" s="22">
        <f t="shared" si="46"/>
        <v>0.57819792861774544</v>
      </c>
      <c r="BO1743" s="22">
        <f t="shared" ref="BO1743" si="612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0.38247816536458784</v>
      </c>
      <c r="BP1743" s="22">
        <f t="shared" ref="BP1743" si="613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0.43114205860168642</v>
      </c>
      <c r="BQ1743" s="22">
        <f t="shared" ref="BQ1743" si="614">_xlfn.LET(
  _xlpm.a, MIN(AV1742,AV1743),
  _xlpm.b, MAX(AV1742,AV1743),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0.49533813116120429</v>
      </c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8" customHeight="1" x14ac:dyDescent="0.3">
      <c r="A1744" t="str">
        <f t="shared" si="343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11"/>
        <v>COL Mackenzie Blackwood</v>
      </c>
      <c r="J1744" s="33" t="s">
        <v>157</v>
      </c>
      <c r="K1744" s="14">
        <v>2.96</v>
      </c>
      <c r="L1744" s="13">
        <v>0.15</v>
      </c>
      <c r="M1744" s="28">
        <v>0.1</v>
      </c>
      <c r="N1744">
        <f>IFERROR(_xlfn.XLOOKUP(A1744,Params!A:A,Params!D:D),0)</f>
        <v>3.44999999999999</v>
      </c>
      <c r="O1744">
        <f t="shared" ref="O1744" si="615">N1745</f>
        <v>2.9999999999999898</v>
      </c>
      <c r="P1744" s="68">
        <f t="shared" si="569"/>
        <v>3.44999999999999</v>
      </c>
      <c r="Q1744">
        <f t="shared" ref="Q1744" si="616">P1745</f>
        <v>2.9999999999999898</v>
      </c>
      <c r="R1744" s="5">
        <f t="shared" ref="R1744" si="617">N1744/W1744/X1744/Z1745/AB1745/AA1744</f>
        <v>3.5015776345293541</v>
      </c>
      <c r="S1744" s="5">
        <f t="shared" ref="S1744" si="618">O1744/W1745/Y1744/Z1744/AA1745/AB1744</f>
        <v>2.7232286990386245</v>
      </c>
      <c r="T1744" s="5">
        <f t="shared" ref="T1744" si="619">P1744/W1744/X1744/Z1745/AB1745</f>
        <v>3.3965303054934735</v>
      </c>
      <c r="U1744" s="5">
        <f t="shared" ref="U1744" si="620">Q1744/W1745/Y1744/Z1744/AA1745</f>
        <v>2.79130941651459</v>
      </c>
      <c r="V1744" s="5">
        <f>_xlfn.XLOOKUP(H1744,'Rest - Home'!A:A,'Rest - Home'!B:B)</f>
        <v>0.96</v>
      </c>
      <c r="W1744" s="5">
        <f>_xlfn.XLOOKUP(H1744,'Rest - Home'!A:A,'Rest - Home'!C:C)</f>
        <v>0.95702751457800772</v>
      </c>
      <c r="X1744" s="5">
        <f t="shared" ref="X1744" si="621">AM1745/K1744</f>
        <v>1.0405405405405406</v>
      </c>
      <c r="Y1744" s="5">
        <f t="shared" ref="Y1744" si="622">AK1745/K1744</f>
        <v>1.0405405405405406</v>
      </c>
      <c r="Z1744" s="5">
        <f>IF(J1744="",1,(_xlfn.XLOOKUP(I1744,Goalies!B:B,Goalies!J:J)))</f>
        <v>1</v>
      </c>
      <c r="AA1744" s="23">
        <f>_xlfn.XLOOKUP(E1744,Injuries!A:A,Injuries!B:B)</f>
        <v>0.97</v>
      </c>
      <c r="AB1744" s="23">
        <f>_xlfn.XLOOKUP(E1744,Injuries!A:A,Injuries!C:C)</f>
        <v>1.0249999999999999</v>
      </c>
      <c r="AC1744" s="23">
        <f>_xlfn.XLOOKUP(E1744,'Game Adjustments'!A:A,'Game Adjustments'!B:B)</f>
        <v>1</v>
      </c>
      <c r="AD1744" s="23">
        <f>_xlfn.XLOOKUP(E1744,'Game Adjustments'!A:A,'Game Adjustments'!C:C)</f>
        <v>1</v>
      </c>
      <c r="AE1744" s="23">
        <f>IF(D1744="A",_xlfn.XLOOKUP(E1744,'Rest - Home'!F:F,'Rest - Home'!J:J),_xlfn.XLOOKUP(E1744,'Rest - Home'!F:F,'Rest - Home'!I:I))</f>
        <v>1</v>
      </c>
      <c r="AF1744" s="23">
        <f>IF(D1744="A",_xlfn.XLOOKUP(E1744,'Rest - Home'!F:F,'Rest - Home'!L:L),_xlfn.XLOOKUP(E1744,'Rest - Home'!F:F,'Rest - Home'!K:K))</f>
        <v>1</v>
      </c>
      <c r="AG1744" s="26">
        <v>1</v>
      </c>
      <c r="AH1744" s="26">
        <v>1</v>
      </c>
      <c r="AI1744" s="53" cm="1">
        <f t="array" ref="AI1744">MAX(IF($E$63:E1743=E1744,ROW($E$63:E1743)-MIN(ROW($E$63:E1743))+1))</f>
        <v>1638</v>
      </c>
      <c r="AJ1744" s="53" cm="1">
        <f t="array" ref="AJ1744">MAX(IF($I$105:I1743=I1744,ROW($I$105:I1743)-MIN(ROW($I$105:I1743))+1))</f>
        <v>1596</v>
      </c>
      <c r="AK1744" s="23">
        <f>IF(AI1744=0,_xlfn.XLOOKUP(E1744,'Starting GF'!A:A,'Starting GF'!B:B),INDEX($AL$63:$AL1744,AI1744))</f>
        <v>3.58</v>
      </c>
      <c r="AL1744" s="23">
        <f t="shared" ref="AL1744:AL1747" si="623">IF(R1744=0,AK1744,R1744*L1744*(1-M1744)+T1744*L1744*M1744+AK1744*(1-L1744))</f>
        <v>3.5666609352438652</v>
      </c>
      <c r="AM1744" s="23">
        <f>IF(AI1744=0,_xlfn.XLOOKUP(E1744,'Starting GF'!A:A,'Starting GF'!C:C),INDEX($AN$63:$AN1744,AI1744))</f>
        <v>2.65</v>
      </c>
      <c r="AN1744" s="23">
        <f t="shared" ref="AN1744:AN1747" si="624">IF(S1744=0,AM1744,S1744*L1744+AM1744*(1-L1744))</f>
        <v>2.6609843048557935</v>
      </c>
      <c r="AO1744" s="23">
        <f>IF(AJ1744=0,_xlfn.XLOOKUP(I1744,Goalies!B:B,Goalies!I:I),INDEX($AP$105:$AP1744,AJ1744))</f>
        <v>2.6681587947319216</v>
      </c>
      <c r="AP1744" s="23">
        <f t="shared" si="577"/>
        <v>2.6764192803779268</v>
      </c>
      <c r="AQ1744" s="23">
        <f t="shared" si="578"/>
        <v>2.65</v>
      </c>
      <c r="AR1744" s="66">
        <v>7.0000000000000007E-2</v>
      </c>
      <c r="AS1744" s="96" t="s">
        <v>1591</v>
      </c>
      <c r="AT1744" s="20">
        <f t="shared" ref="AT1744" si="625">(AK1744*V1744*X1744*Z1745*AA1744*AB1745*AC1744*AD1745*AG1744*AH1745)+AR1744</f>
        <v>3.6082227545945948</v>
      </c>
      <c r="AU1744" s="20">
        <f t="shared" ref="AU1744" si="626">AT1745</f>
        <v>2.8340933699324324</v>
      </c>
      <c r="AV1744" s="12">
        <f t="shared" ref="AV1744" si="627">AK1744*V1744*X1744*Z1745*AA1744*AB1745</f>
        <v>3.538222754594595</v>
      </c>
      <c r="AW1744" s="12">
        <f t="shared" ref="AW1744" si="628">AV1745</f>
        <v>2.9193288109832802</v>
      </c>
      <c r="AX1744" s="8">
        <f t="shared" si="583"/>
        <v>0.15822275459460489</v>
      </c>
      <c r="AY1744" s="8">
        <f t="shared" si="584"/>
        <v>-0.16590663006755735</v>
      </c>
      <c r="AZ1744" s="8">
        <f t="shared" si="585"/>
        <v>-7.6838754729524616E-3</v>
      </c>
      <c r="BA1744" s="8">
        <f t="shared" si="586"/>
        <v>0.32412938466216223</v>
      </c>
      <c r="BB1744" s="62">
        <f t="shared" si="587"/>
        <v>-162</v>
      </c>
      <c r="BC1744" s="21">
        <f t="shared" si="588"/>
        <v>-170</v>
      </c>
      <c r="BD1744" s="21">
        <f t="shared" si="589"/>
        <v>-140</v>
      </c>
      <c r="BE1744" s="21">
        <f t="shared" si="590"/>
        <v>-107</v>
      </c>
      <c r="BF1744" s="94">
        <f t="shared" ref="BF1744" si="629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IF(AT1744&gt;AT1745, 1-_xlpm.interp, _xlpm.interp)
)</f>
        <v>0.61881348541484282</v>
      </c>
      <c r="BG1744" s="22">
        <f t="shared" si="76"/>
        <v>0.63018046967131425</v>
      </c>
      <c r="BH1744" s="22">
        <f t="shared" si="76"/>
        <v>0.58303074267623411</v>
      </c>
      <c r="BI1744" s="22">
        <f t="shared" si="76"/>
        <v>0.51711659100364848</v>
      </c>
      <c r="BJ1744" s="21">
        <f t="shared" si="592"/>
        <v>-148</v>
      </c>
      <c r="BK1744" s="21">
        <f t="shared" si="593"/>
        <v>-170</v>
      </c>
      <c r="BL1744" s="21">
        <f t="shared" si="594"/>
        <v>-140</v>
      </c>
      <c r="BM1744" s="21">
        <f t="shared" si="595"/>
        <v>-107</v>
      </c>
      <c r="BN1744" s="22">
        <f t="shared" ref="BN1744" si="630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IF(AV1744&gt;AV1745, 1-_xlpm.interp, _xlpm.interp)
)</f>
        <v>0.59680381484573464</v>
      </c>
      <c r="BO1744" s="22">
        <f t="shared" si="82"/>
        <v>0.62944747919197686</v>
      </c>
      <c r="BP1744" s="22">
        <f t="shared" si="82"/>
        <v>0.58285278893354819</v>
      </c>
      <c r="BQ1744" s="22">
        <f t="shared" si="82"/>
        <v>0.5177479648385408</v>
      </c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8" customHeight="1" x14ac:dyDescent="0.3">
      <c r="A1745" t="str">
        <f t="shared" si="343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11"/>
        <v>OTT James Reimer</v>
      </c>
      <c r="J1745" s="33" t="s">
        <v>1933</v>
      </c>
      <c r="K1745" s="14">
        <v>2.96</v>
      </c>
      <c r="L1745" s="13">
        <v>0.15</v>
      </c>
      <c r="M1745" s="28">
        <v>0.1</v>
      </c>
      <c r="N1745">
        <f>IFERROR(_xlfn.XLOOKUP(A1745,Params!A:A,Params!D:D),0)</f>
        <v>2.9999999999999898</v>
      </c>
      <c r="O1745">
        <f t="shared" ref="O1745" si="631">N1744</f>
        <v>3.44999999999999</v>
      </c>
      <c r="P1745" s="68">
        <f t="shared" si="569"/>
        <v>2.9999999999999898</v>
      </c>
      <c r="Q1745">
        <f t="shared" ref="Q1745" si="632">P1744</f>
        <v>3.44999999999999</v>
      </c>
      <c r="R1745" s="5">
        <f t="shared" ref="R1745" si="633">N1745/W1745/X1745/Z1744/AB1744/AA1745</f>
        <v>3.1651110917128165</v>
      </c>
      <c r="S1745" s="5">
        <f t="shared" ref="S1745" si="634">O1745/W1744/Y1745/Z1745/AA1744/AB1745</f>
        <v>3.0125304788688294</v>
      </c>
      <c r="T1745" s="5">
        <f t="shared" ref="T1745" si="635">P1745/W1745/X1745/Z1744/AB1744</f>
        <v>3.1651110917128165</v>
      </c>
      <c r="U1745" s="5">
        <f t="shared" ref="U1745" si="636">Q1745/W1744/Y1745/Z1745/AA1744</f>
        <v>3.0125304788688294</v>
      </c>
      <c r="V1745" s="5">
        <f>_xlfn.XLOOKUP(H1745,'Rest - Home'!A:A,'Rest - Home'!B:B)</f>
        <v>1.0275000000000001</v>
      </c>
      <c r="W1745" s="5">
        <f>_xlfn.XLOOKUP(H1745,'Rest - Home'!A:A,'Rest - Home'!C:C)</f>
        <v>1.0328904656929507</v>
      </c>
      <c r="X1745" s="5">
        <f t="shared" ref="X1745" si="637">AM1744/K1745</f>
        <v>0.89527027027027029</v>
      </c>
      <c r="Y1745" s="5">
        <f t="shared" ref="Y1745" si="638">AK1744/K1745</f>
        <v>1.2094594594594594</v>
      </c>
      <c r="Z1745" s="5">
        <f>IF(J1745="",1,(_xlfn.XLOOKUP(I1745,Goalies!B:B,Goalies!J:J)))</f>
        <v>1.02</v>
      </c>
      <c r="AA1745" s="23">
        <f>_xlfn.XLOOKUP(E1745,Injuries!A:A,Injuries!B:B)</f>
        <v>1</v>
      </c>
      <c r="AB1745" s="23">
        <f>_xlfn.XLOOKUP(E1745,Injuries!A:A,Injuries!C:C)</f>
        <v>1</v>
      </c>
      <c r="AC1745" s="23">
        <f>_xlfn.XLOOKUP(E1745,'Game Adjustments'!A:A,'Game Adjustments'!B:B)</f>
        <v>1</v>
      </c>
      <c r="AD1745" s="23">
        <f>_xlfn.XLOOKUP(E1745,'Game Adjustments'!A:A,'Game Adjustments'!C:C)</f>
        <v>1</v>
      </c>
      <c r="AE1745" s="23">
        <f>IF(D1745="A",_xlfn.XLOOKUP(E1745,'Rest - Home'!F:F,'Rest - Home'!J:J),_xlfn.XLOOKUP(E1745,'Rest - Home'!F:F,'Rest - Home'!I:I))</f>
        <v>1</v>
      </c>
      <c r="AF1745" s="23">
        <f>IF(D1745="A",_xlfn.XLOOKUP(E1745,'Rest - Home'!F:F,'Rest - Home'!L:L),_xlfn.XLOOKUP(E1745,'Rest - Home'!F:F,'Rest - Home'!K:K))</f>
        <v>1</v>
      </c>
      <c r="AG1745" s="26">
        <v>1</v>
      </c>
      <c r="AH1745" s="26">
        <v>1</v>
      </c>
      <c r="AI1745" s="53" cm="1">
        <f t="array" ref="AI1745">MAX(IF($E$63:E1744=E1745,ROW($E$63:E1744)-MIN(ROW($E$63:E1744))+1))</f>
        <v>1643</v>
      </c>
      <c r="AJ1745" s="53" cm="1">
        <f t="array" ref="AJ1745">MAX(IF($I$105:I1744=I1745,ROW($I$105:I1744)-MIN(ROW($I$105:I1744))+1))</f>
        <v>1583</v>
      </c>
      <c r="AK1745" s="23">
        <f>IF(AI1745=0,_xlfn.XLOOKUP(E1745,'Starting GF'!A:A,'Starting GF'!B:B),INDEX($AL$63:$AL1745,AI1745))</f>
        <v>3.08</v>
      </c>
      <c r="AL1745" s="23">
        <f t="shared" si="623"/>
        <v>3.0927666637569224</v>
      </c>
      <c r="AM1745" s="23">
        <f>IF(AI1745=0,_xlfn.XLOOKUP(E1745,'Starting GF'!A:A,'Starting GF'!C:C),INDEX($AN$63:$AN1745,AI1745))</f>
        <v>3.08</v>
      </c>
      <c r="AN1745" s="23">
        <f t="shared" si="624"/>
        <v>3.0698795718303242</v>
      </c>
      <c r="AO1745" s="23">
        <f>IF(AJ1745=0,_xlfn.XLOOKUP(I1745,Goalies!B:B,Goalies!I:I),INDEX($AP$105:$AP1745,AJ1745))</f>
        <v>3.0450107819813774</v>
      </c>
      <c r="AP1745" s="23">
        <f t="shared" si="577"/>
        <v>3.0491763279511015</v>
      </c>
      <c r="AQ1745" s="23">
        <f t="shared" si="578"/>
        <v>3.1415999999999999</v>
      </c>
      <c r="AR1745" s="66">
        <v>-7.0000000000000007E-2</v>
      </c>
      <c r="AS1745" s="96" t="s">
        <v>1591</v>
      </c>
      <c r="AT1745" s="20">
        <f t="shared" ref="AT1745" si="639">(AK1745*V1745*X1745*Z1744*AA1745*AB1744*AC1745*AD1744*AG1745*AH1744)+AR1745</f>
        <v>2.8340933699324324</v>
      </c>
      <c r="AU1745" s="20">
        <f t="shared" ref="AU1745" si="640">AT1744</f>
        <v>3.6082227545945948</v>
      </c>
      <c r="AV1745" s="12">
        <f t="shared" ref="AV1745" si="641">AK1745*W1745*X1745*Z1744*AA1745*AB1744</f>
        <v>2.9193288109832802</v>
      </c>
      <c r="AW1745" s="12">
        <f t="shared" ref="AW1745" si="642">AV1744</f>
        <v>3.538222754594595</v>
      </c>
      <c r="AX1745" s="8">
        <f t="shared" si="583"/>
        <v>-0.16590663006755735</v>
      </c>
      <c r="AY1745" s="8">
        <f t="shared" si="584"/>
        <v>0.15822275459460489</v>
      </c>
      <c r="AZ1745" s="8">
        <f t="shared" si="585"/>
        <v>-7.6838754729524616E-3</v>
      </c>
      <c r="BA1745" s="8">
        <f t="shared" si="586"/>
        <v>-0.32412938466216223</v>
      </c>
      <c r="BB1745" s="62">
        <f t="shared" si="587"/>
        <v>162</v>
      </c>
      <c r="BC1745" s="21">
        <f t="shared" si="588"/>
        <v>170</v>
      </c>
      <c r="BD1745" s="21">
        <f t="shared" si="589"/>
        <v>140</v>
      </c>
      <c r="BE1745" s="21">
        <f t="shared" si="590"/>
        <v>107</v>
      </c>
      <c r="BF1745" s="94">
        <f t="shared" si="38"/>
        <v>0.38118651458515718</v>
      </c>
      <c r="BG1745" s="22">
        <f t="shared" ref="BG1745" si="643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0.36981953032868581</v>
      </c>
      <c r="BH1745" s="22">
        <f t="shared" ref="BH1745" si="644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0.41696925732376589</v>
      </c>
      <c r="BI1745" s="22">
        <f t="shared" ref="BI1745" si="645">_xlfn.LET(
  _xlpm.a, MIN(AT1744,AT1745),
  _xlpm.b, MAX(AT1744,AT1745),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0.48288340899635152</v>
      </c>
      <c r="BJ1745" s="21">
        <f t="shared" si="592"/>
        <v>148</v>
      </c>
      <c r="BK1745" s="21">
        <f t="shared" si="593"/>
        <v>170</v>
      </c>
      <c r="BL1745" s="21">
        <f t="shared" si="594"/>
        <v>140</v>
      </c>
      <c r="BM1745" s="21">
        <f t="shared" si="595"/>
        <v>107</v>
      </c>
      <c r="BN1745" s="22">
        <f t="shared" si="46"/>
        <v>0.40319618515426536</v>
      </c>
      <c r="BO1745" s="22">
        <f t="shared" ref="BO1745" si="646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0.3705525208080232</v>
      </c>
      <c r="BP1745" s="22">
        <f t="shared" ref="BP1745" si="647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0.41714721106645186</v>
      </c>
      <c r="BQ1745" s="22">
        <f t="shared" ref="BQ1745" si="648">_xlfn.LET(
  _xlpm.a, MIN(AV1744,AV1745),
  _xlpm.b, MAX(AV1744,AV1745),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0.48225203516145926</v>
      </c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8" customHeight="1" x14ac:dyDescent="0.3">
      <c r="A1746" t="str">
        <f t="shared" si="343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11"/>
        <v>NYR Spencer Martin</v>
      </c>
      <c r="J1746" s="33" t="s">
        <v>1168</v>
      </c>
      <c r="K1746" s="14">
        <v>2.96</v>
      </c>
      <c r="L1746" s="13">
        <v>0.15</v>
      </c>
      <c r="M1746" s="28">
        <v>0.1</v>
      </c>
      <c r="N1746">
        <f>IFERROR(_xlfn.XLOOKUP(A1746,Params!A:A,Params!D:D),0)</f>
        <v>2.8999999999999901</v>
      </c>
      <c r="O1746">
        <f t="shared" ref="O1746" si="649">N1747</f>
        <v>3.2999999999999901</v>
      </c>
      <c r="P1746" s="68">
        <f t="shared" si="569"/>
        <v>2.8999999999999901</v>
      </c>
      <c r="Q1746">
        <f t="shared" ref="Q1746" si="650">P1747</f>
        <v>3.2999999999999901</v>
      </c>
      <c r="R1746" s="5">
        <f t="shared" ref="R1746" si="651">N1746/W1746/X1746/Z1747/AB1747/AA1746</f>
        <v>3.0236858533324513</v>
      </c>
      <c r="S1746" s="5">
        <f t="shared" ref="S1746" si="652">O1746/W1747/Y1746/Z1746/AA1747/AB1746</f>
        <v>2.9635091564810692</v>
      </c>
      <c r="T1746" s="5">
        <f t="shared" ref="T1746" si="653">P1746/W1746/X1746/Z1747/AB1747</f>
        <v>2.8422647021325043</v>
      </c>
      <c r="U1746" s="5">
        <f t="shared" ref="U1746" si="654">Q1746/W1747/Y1746/Z1746/AA1747</f>
        <v>3.1116846143051227</v>
      </c>
      <c r="V1746" s="5">
        <f>_xlfn.XLOOKUP(H1746,'Rest - Home'!A:A,'Rest - Home'!B:B)</f>
        <v>0.95</v>
      </c>
      <c r="W1746" s="5">
        <f>_xlfn.XLOOKUP(H1746,'Rest - Home'!A:A,'Rest - Home'!C:C)</f>
        <v>0.95302926576458757</v>
      </c>
      <c r="X1746" s="5">
        <f t="shared" ref="X1746" si="655">AM1747/K1746</f>
        <v>1</v>
      </c>
      <c r="Y1746" s="5">
        <f t="shared" ref="Y1746" si="656">AK1747/K1746</f>
        <v>0.98310810810810811</v>
      </c>
      <c r="Z1746" s="5">
        <f>IF(J1746="",1,(_xlfn.XLOOKUP(I1746,Goalies!B:B,Goalies!J:J)))</f>
        <v>1.06</v>
      </c>
      <c r="AA1746" s="23">
        <f>_xlfn.XLOOKUP(E1746,Injuries!A:A,Injuries!B:B)</f>
        <v>0.94</v>
      </c>
      <c r="AB1746" s="23">
        <f>_xlfn.XLOOKUP(E1746,Injuries!A:A,Injuries!C:C)</f>
        <v>1.05</v>
      </c>
      <c r="AC1746" s="23">
        <f>_xlfn.XLOOKUP(E1746,'Game Adjustments'!A:A,'Game Adjustments'!B:B)</f>
        <v>1</v>
      </c>
      <c r="AD1746" s="23">
        <f>_xlfn.XLOOKUP(E1746,'Game Adjustments'!A:A,'Game Adjustments'!C:C)</f>
        <v>1</v>
      </c>
      <c r="AE1746" s="23">
        <f>IF(D1746="A",_xlfn.XLOOKUP(E1746,'Rest - Home'!F:F,'Rest - Home'!J:J),_xlfn.XLOOKUP(E1746,'Rest - Home'!F:F,'Rest - Home'!I:I))</f>
        <v>1</v>
      </c>
      <c r="AF1746" s="23">
        <f>IF(D1746="A",_xlfn.XLOOKUP(E1746,'Rest - Home'!F:F,'Rest - Home'!L:L),_xlfn.XLOOKUP(E1746,'Rest - Home'!F:F,'Rest - Home'!K:K))</f>
        <v>1</v>
      </c>
      <c r="AG1746" s="26">
        <v>1</v>
      </c>
      <c r="AH1746" s="26">
        <v>1</v>
      </c>
      <c r="AI1746" s="53" cm="1">
        <f t="array" ref="AI1746">MAX(IF($E$63:E1745=E1746,ROW($E$63:E1745)-MIN(ROW($E$63:E1745))+1))</f>
        <v>1651</v>
      </c>
      <c r="AJ1746" s="53" cm="1">
        <f t="array" ref="AJ1746">MAX(IF($I$105:I1745=I1746,ROW($I$105:I1745)-MIN(ROW($I$105:I1745))+1))</f>
        <v>1576</v>
      </c>
      <c r="AK1746" s="23">
        <f>IF(AI1746=0,_xlfn.XLOOKUP(E1746,'Starting GF'!A:A,'Starting GF'!B:B),INDEX($AL$63:$AL1746,AI1746))</f>
        <v>2.7921235227581174</v>
      </c>
      <c r="AL1746" s="23">
        <f t="shared" si="623"/>
        <v>2.8241365550762683</v>
      </c>
      <c r="AM1746" s="23">
        <f>IF(AI1746=0,_xlfn.XLOOKUP(E1746,'Starting GF'!A:A,'Starting GF'!C:C),INDEX($AN$63:$AN1746,AI1746))</f>
        <v>3.0689431780822356</v>
      </c>
      <c r="AN1746" s="23">
        <f t="shared" si="624"/>
        <v>3.0531280748420606</v>
      </c>
      <c r="AO1746" s="23">
        <f>IF(AJ1746=0,_xlfn.XLOOKUP(I1746,Goalies!B:B,Goalies!I:I),INDEX($AP$105:$AP1746,AJ1746))</f>
        <v>3.2685534370464882</v>
      </c>
      <c r="AP1746" s="23">
        <f t="shared" si="577"/>
        <v>3.2494683773700048</v>
      </c>
      <c r="AQ1746" s="23">
        <f t="shared" si="578"/>
        <v>3.25307976876717</v>
      </c>
      <c r="AR1746" s="66">
        <v>0.04</v>
      </c>
      <c r="AS1746" s="96" t="s">
        <v>1591</v>
      </c>
      <c r="AT1746" s="20">
        <f t="shared" ref="AT1746" si="657">(AK1746*V1746*X1746*Z1747*AA1746*AB1747*AC1746*AD1747*AG1746*AH1747)+AR1746</f>
        <v>2.7093979670141022</v>
      </c>
      <c r="AU1746" s="20">
        <f t="shared" ref="AU1746" si="658">AT1747</f>
        <v>3.3736446205859192</v>
      </c>
      <c r="AV1746" s="12">
        <f t="shared" ref="AV1746" si="659">AK1746*V1746*X1746*Z1747*AA1746*AB1747</f>
        <v>2.6693979670141021</v>
      </c>
      <c r="AW1746" s="12">
        <f t="shared" ref="AW1746" si="660">AV1747</f>
        <v>3.4174054989919322</v>
      </c>
      <c r="AX1746" s="8">
        <f t="shared" si="583"/>
        <v>-0.19060203298588796</v>
      </c>
      <c r="AY1746" s="8">
        <f t="shared" si="584"/>
        <v>7.3644620585929133E-2</v>
      </c>
      <c r="AZ1746" s="8">
        <f t="shared" si="585"/>
        <v>-0.11695741239995883</v>
      </c>
      <c r="BA1746" s="8">
        <f t="shared" si="586"/>
        <v>-0.26424665357181709</v>
      </c>
      <c r="BB1746" s="62">
        <f t="shared" si="587"/>
        <v>155</v>
      </c>
      <c r="BC1746" s="21">
        <f t="shared" si="588"/>
        <v>-136</v>
      </c>
      <c r="BD1746" s="21">
        <f t="shared" si="589"/>
        <v>-109</v>
      </c>
      <c r="BE1746" s="21">
        <f t="shared" si="590"/>
        <v>117</v>
      </c>
      <c r="BF1746" s="94">
        <f t="shared" ref="BF1746" si="661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IF(AT1746&gt;AT1747, 1-_xlpm.interp, _xlpm.interp)
)</f>
        <v>0.39282114130061779</v>
      </c>
      <c r="BG1746" s="22">
        <f t="shared" si="76"/>
        <v>0.57595276572219345</v>
      </c>
      <c r="BH1746" s="22">
        <f t="shared" si="76"/>
        <v>0.52065232149429597</v>
      </c>
      <c r="BI1746" s="22">
        <f t="shared" si="76"/>
        <v>0.46058814249801694</v>
      </c>
      <c r="BJ1746" s="21">
        <f t="shared" si="592"/>
        <v>162</v>
      </c>
      <c r="BK1746" s="21">
        <f t="shared" si="593"/>
        <v>-135</v>
      </c>
      <c r="BL1746" s="21">
        <f t="shared" si="594"/>
        <v>-108</v>
      </c>
      <c r="BM1746" s="21">
        <f t="shared" si="595"/>
        <v>118</v>
      </c>
      <c r="BN1746" s="22">
        <f t="shared" ref="BN1746" si="662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IF(AV1746&gt;AV1747, 1-_xlpm.interp, _xlpm.interp)
)</f>
        <v>0.38138293813664809</v>
      </c>
      <c r="BO1746" s="22">
        <f t="shared" si="82"/>
        <v>0.57449538056036897</v>
      </c>
      <c r="BP1746" s="22">
        <f t="shared" si="82"/>
        <v>0.51905701846781038</v>
      </c>
      <c r="BQ1746" s="22">
        <f t="shared" si="82"/>
        <v>0.45921536945851926</v>
      </c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8" customHeight="1" x14ac:dyDescent="0.3">
      <c r="A1747" t="str">
        <f t="shared" si="343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11"/>
        <v>NYI David Rittich</v>
      </c>
      <c r="J1747" s="33" t="s">
        <v>176</v>
      </c>
      <c r="K1747" s="14">
        <v>2.96</v>
      </c>
      <c r="L1747" s="13">
        <v>0.15</v>
      </c>
      <c r="M1747" s="28">
        <v>0.1</v>
      </c>
      <c r="N1747">
        <f>IFERROR(_xlfn.XLOOKUP(A1747,Params!A:A,Params!D:D),0)</f>
        <v>3.2999999999999901</v>
      </c>
      <c r="O1747">
        <f t="shared" ref="O1747" si="663">N1746</f>
        <v>2.8999999999999901</v>
      </c>
      <c r="P1747" s="68">
        <f t="shared" si="569"/>
        <v>3.2999999999999901</v>
      </c>
      <c r="Q1747">
        <f t="shared" ref="Q1747" si="664">P1746</f>
        <v>2.8999999999999901</v>
      </c>
      <c r="R1747" s="5">
        <f t="shared" ref="R1747" si="665">N1747/W1747/X1747/Z1746/AB1746/AA1747</f>
        <v>2.8100264960750692</v>
      </c>
      <c r="S1747" s="5">
        <f t="shared" ref="S1747" si="666">O1747/W1746/Y1747/Z1747/AA1746/AB1747</f>
        <v>3.2054850198829858</v>
      </c>
      <c r="T1747" s="5">
        <f t="shared" ref="T1747" si="667">P1747/W1747/X1747/Z1746/AB1746</f>
        <v>2.7257257011928169</v>
      </c>
      <c r="U1747" s="5">
        <f t="shared" ref="U1747" si="668">Q1747/W1746/Y1747/Z1747/AA1746</f>
        <v>3.2375398700818159</v>
      </c>
      <c r="V1747" s="5">
        <f>_xlfn.XLOOKUP(H1747,'Rest - Home'!A:A,'Rest - Home'!B:B)</f>
        <v>1.048</v>
      </c>
      <c r="W1747" s="5">
        <f>_xlfn.XLOOKUP(H1747,'Rest - Home'!A:A,'Rest - Home'!C:C)</f>
        <v>1.0491546019013618</v>
      </c>
      <c r="X1747" s="5">
        <f t="shared" ref="X1747" si="669">AM1746/K1747</f>
        <v>1.0368051277304851</v>
      </c>
      <c r="Y1747" s="5">
        <f t="shared" ref="Y1747" si="670">AK1746/K1747</f>
        <v>0.9432849739047694</v>
      </c>
      <c r="Z1747" s="5">
        <f>IF(J1747="",1,(_xlfn.XLOOKUP(I1747,Goalies!B:B,Goalies!J:J)))</f>
        <v>1.06</v>
      </c>
      <c r="AA1747" s="23">
        <f>_xlfn.XLOOKUP(E1747,Injuries!A:A,Injuries!B:B)</f>
        <v>0.97</v>
      </c>
      <c r="AB1747" s="23">
        <f>_xlfn.XLOOKUP(E1747,Injuries!A:A,Injuries!C:C)</f>
        <v>1.01</v>
      </c>
      <c r="AC1747" s="23">
        <f>_xlfn.XLOOKUP(E1747,'Game Adjustments'!A:A,'Game Adjustments'!B:B)</f>
        <v>1</v>
      </c>
      <c r="AD1747" s="23">
        <f>_xlfn.XLOOKUP(E1747,'Game Adjustments'!A:A,'Game Adjustments'!C:C)</f>
        <v>1</v>
      </c>
      <c r="AE1747" s="23">
        <f>IF(D1747="A",_xlfn.XLOOKUP(E1747,'Rest - Home'!F:F,'Rest - Home'!J:J),_xlfn.XLOOKUP(E1747,'Rest - Home'!F:F,'Rest - Home'!I:I))</f>
        <v>1</v>
      </c>
      <c r="AF1747" s="23">
        <f>IF(D1747="A",_xlfn.XLOOKUP(E1747,'Rest - Home'!F:F,'Rest - Home'!L:L),_xlfn.XLOOKUP(E1747,'Rest - Home'!F:F,'Rest - Home'!K:K))</f>
        <v>1</v>
      </c>
      <c r="AG1747" s="26">
        <v>1</v>
      </c>
      <c r="AH1747" s="26">
        <v>1</v>
      </c>
      <c r="AI1747" s="53" cm="1">
        <f t="array" ref="AI1747">MAX(IF($E$63:E1746=E1747,ROW($E$63:E1746)-MIN(ROW($E$63:E1746))+1))</f>
        <v>1654</v>
      </c>
      <c r="AJ1747" s="53" cm="1">
        <f t="array" ref="AJ1747">MAX(IF($I$105:I1746=I1747,ROW($I$105:I1746)-MIN(ROW($I$105:I1746))+1))</f>
        <v>1579</v>
      </c>
      <c r="AK1747" s="23">
        <f>IF(AI1747=0,_xlfn.XLOOKUP(E1747,'Starting GF'!A:A,'Starting GF'!B:B),INDEX($AL$63:$AL1747,AI1747))</f>
        <v>2.91</v>
      </c>
      <c r="AL1747" s="23">
        <f t="shared" si="623"/>
        <v>2.8937394624880266</v>
      </c>
      <c r="AM1747" s="23">
        <f>IF(AI1747=0,_xlfn.XLOOKUP(E1747,'Starting GF'!A:A,'Starting GF'!C:C),INDEX($AN$63:$AN1747,AI1747))</f>
        <v>2.96</v>
      </c>
      <c r="AN1747" s="23">
        <f t="shared" si="624"/>
        <v>2.9968227529824478</v>
      </c>
      <c r="AO1747" s="23">
        <f>IF(AJ1747=0,_xlfn.XLOOKUP(I1747,Goalies!B:B,Goalies!I:I),INDEX($AP$105:$AP1747,AJ1747))</f>
        <v>3.133417893544852</v>
      </c>
      <c r="AP1747" s="23">
        <f t="shared" si="577"/>
        <v>3.1730773276745188</v>
      </c>
      <c r="AQ1747" s="23">
        <f t="shared" si="578"/>
        <v>3.1375999999999999</v>
      </c>
      <c r="AR1747" s="66">
        <v>-0.04</v>
      </c>
      <c r="AS1747" s="96" t="s">
        <v>1591</v>
      </c>
      <c r="AT1747" s="20">
        <f t="shared" ref="AT1747" si="671">(AK1747*V1747*X1747*Z1746*AA1747*AB1746*AC1747*AD1746*AG1747*AH1746)+AR1747</f>
        <v>3.3736446205859192</v>
      </c>
      <c r="AU1747" s="20">
        <f t="shared" ref="AU1747" si="672">AT1746</f>
        <v>2.7093979670141022</v>
      </c>
      <c r="AV1747" s="12">
        <f t="shared" ref="AV1747" si="673">AK1747*W1747*X1747*Z1746*AA1747*AB1746</f>
        <v>3.4174054989919322</v>
      </c>
      <c r="AW1747" s="12">
        <f t="shared" ref="AW1747" si="674">AV1746</f>
        <v>2.6693979670141021</v>
      </c>
      <c r="AX1747" s="8">
        <f t="shared" si="583"/>
        <v>7.3644620585929133E-2</v>
      </c>
      <c r="AY1747" s="8">
        <f t="shared" si="584"/>
        <v>-0.19060203298588796</v>
      </c>
      <c r="AZ1747" s="8">
        <f t="shared" si="585"/>
        <v>-0.11695741239995883</v>
      </c>
      <c r="BA1747" s="8">
        <f t="shared" si="586"/>
        <v>0.26424665357181709</v>
      </c>
      <c r="BB1747" s="62">
        <f t="shared" si="587"/>
        <v>-155</v>
      </c>
      <c r="BC1747" s="21">
        <f t="shared" si="588"/>
        <v>136</v>
      </c>
      <c r="BD1747" s="21">
        <f t="shared" si="589"/>
        <v>109</v>
      </c>
      <c r="BE1747" s="21">
        <f t="shared" si="590"/>
        <v>-117</v>
      </c>
      <c r="BF1747" s="94">
        <f t="shared" si="38"/>
        <v>0.60717885869938226</v>
      </c>
      <c r="BG1747" s="22">
        <f t="shared" ref="BG1747" si="675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0.4240472342778065</v>
      </c>
      <c r="BH1747" s="22">
        <f t="shared" ref="BH1747" si="676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0.47934767850570403</v>
      </c>
      <c r="BI1747" s="22">
        <f t="shared" ref="BI1747" si="677">_xlfn.LET(
  _xlpm.a, MIN(AT1746,AT1747),
  _xlpm.b, MAX(AT1746,AT1747),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0.53941185750198306</v>
      </c>
      <c r="BJ1747" s="21">
        <f t="shared" si="592"/>
        <v>-162</v>
      </c>
      <c r="BK1747" s="21">
        <f t="shared" si="593"/>
        <v>135</v>
      </c>
      <c r="BL1747" s="21">
        <f t="shared" si="594"/>
        <v>108</v>
      </c>
      <c r="BM1747" s="21">
        <f t="shared" si="595"/>
        <v>-118</v>
      </c>
      <c r="BN1747" s="22">
        <f t="shared" si="46"/>
        <v>0.61861706186335197</v>
      </c>
      <c r="BO1747" s="22">
        <f t="shared" ref="BO1747" si="678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0.42550461943963108</v>
      </c>
      <c r="BP1747" s="22">
        <f t="shared" ref="BP1747" si="679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0.48094298153218962</v>
      </c>
      <c r="BQ1747" s="22">
        <f t="shared" ref="BQ1747" si="680">_xlfn.LET(
  _xlpm.a, MIN(AV1746,AV1747),
  _xlpm.b, MAX(AV1746,AV1747),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0.54078463054148074</v>
      </c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8" customHeight="1" x14ac:dyDescent="0.3">
      <c r="A1748" t="str">
        <f t="shared" si="343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11"/>
        <v>CHI Spencer Knight</v>
      </c>
      <c r="J1748" s="33" t="s">
        <v>155</v>
      </c>
      <c r="K1748" s="14">
        <v>2.96</v>
      </c>
      <c r="L1748" s="13">
        <v>0.15</v>
      </c>
      <c r="M1748" s="28">
        <v>0.1</v>
      </c>
      <c r="N1748">
        <f>IFERROR(_xlfn.XLOOKUP(A1748,Params!A:A,Params!D:D),0)</f>
        <v>0</v>
      </c>
      <c r="O1748">
        <f t="shared" ref="O1748" si="681">N1749</f>
        <v>0</v>
      </c>
      <c r="P1748" s="68">
        <f t="shared" ref="P1748:P1777" si="682">N1748</f>
        <v>0</v>
      </c>
      <c r="Q1748">
        <f t="shared" ref="Q1748" si="683">P1749</f>
        <v>0</v>
      </c>
      <c r="R1748" s="5">
        <f t="shared" ref="R1748" si="684">N1748/W1748/X1748/Z1749/AB1749/AA1748</f>
        <v>0</v>
      </c>
      <c r="S1748" s="5">
        <f t="shared" ref="S1748" si="685">O1748/W1749/Y1748/Z1748/AA1749/AB1748</f>
        <v>0</v>
      </c>
      <c r="T1748" s="5">
        <f t="shared" ref="T1748" si="686">P1748/W1748/X1748/Z1749/AB1749</f>
        <v>0</v>
      </c>
      <c r="U1748" s="5">
        <f t="shared" ref="U1748" si="687">Q1748/W1749/Y1748/Z1748/AA1749</f>
        <v>0</v>
      </c>
      <c r="V1748" s="5">
        <f>_xlfn.XLOOKUP(H1748,'Rest - Home'!A:A,'Rest - Home'!B:B)</f>
        <v>0.97</v>
      </c>
      <c r="W1748" s="5">
        <f>_xlfn.XLOOKUP(H1748,'Rest - Home'!A:A,'Rest - Home'!C:C)</f>
        <v>0.95751047349149665</v>
      </c>
      <c r="X1748" s="5">
        <f t="shared" ref="X1748" si="688">AM1749/K1748</f>
        <v>1.0474760028117447</v>
      </c>
      <c r="Y1748" s="5">
        <f t="shared" ref="Y1748" si="689">AK1749/K1748</f>
        <v>1.0304054054054053</v>
      </c>
      <c r="Z1748" s="5">
        <f>IF(J1748="",1,(_xlfn.XLOOKUP(I1748,Goalies!B:B,Goalies!J:J)))</f>
        <v>0.96499999999999997</v>
      </c>
      <c r="AA1748" s="23">
        <f>_xlfn.XLOOKUP(E1748,Injuries!A:A,Injuries!B:B)</f>
        <v>0.98499999999999999</v>
      </c>
      <c r="AB1748" s="23">
        <f>_xlfn.XLOOKUP(E1748,Injuries!A:A,Injuries!C:C)</f>
        <v>1</v>
      </c>
      <c r="AC1748" s="23">
        <f>_xlfn.XLOOKUP(E1748,'Game Adjustments'!A:A,'Game Adjustments'!B:B)</f>
        <v>1</v>
      </c>
      <c r="AD1748" s="23">
        <f>_xlfn.XLOOKUP(E1748,'Game Adjustments'!A:A,'Game Adjustments'!C:C)</f>
        <v>1</v>
      </c>
      <c r="AE1748" s="23">
        <f>IF(D1748="A",_xlfn.XLOOKUP(E1748,'Rest - Home'!F:F,'Rest - Home'!J:J),_xlfn.XLOOKUP(E1748,'Rest - Home'!F:F,'Rest - Home'!I:I))</f>
        <v>1</v>
      </c>
      <c r="AF1748" s="23">
        <f>IF(D1748="A",_xlfn.XLOOKUP(E1748,'Rest - Home'!F:F,'Rest - Home'!L:L),_xlfn.XLOOKUP(E1748,'Rest - Home'!F:F,'Rest - Home'!K:K))</f>
        <v>1</v>
      </c>
      <c r="AG1748" s="26">
        <v>1</v>
      </c>
      <c r="AH1748" s="26">
        <v>1</v>
      </c>
      <c r="AI1748" s="53" cm="1">
        <f t="array" ref="AI1748">MAX(IF($E$63:E1747=E1748,ROW($E$63:E1747)-MIN(ROW($E$63:E1747))+1))</f>
        <v>1672</v>
      </c>
      <c r="AJ1748" s="53" cm="1">
        <f t="array" ref="AJ1748">MAX(IF($I$105:I1747=I1748,ROW($I$105:I1747)-MIN(ROW($I$105:I1747))+1))</f>
        <v>1630</v>
      </c>
      <c r="AK1748" s="23">
        <f>IF(AI1748=0,_xlfn.XLOOKUP(E1748,'Starting GF'!A:A,'Starting GF'!B:B),INDEX($AL$63:$AL1748,AI1748))</f>
        <v>2.6773769988108924</v>
      </c>
      <c r="AL1748" s="23">
        <f t="shared" ref="AL1748:AL1777" si="690">IF(R1748=0,AK1748,R1748*L1748*(1-M1748)+T1748*L1748*M1748+AK1748*(1-L1748))</f>
        <v>2.6773769988108924</v>
      </c>
      <c r="AM1748" s="23">
        <f>IF(AI1748=0,_xlfn.XLOOKUP(E1748,'Starting GF'!A:A,'Starting GF'!C:C),INDEX($AN$63:$AN1748,AI1748))</f>
        <v>3.3229987012333995</v>
      </c>
      <c r="AN1748" s="23">
        <f t="shared" ref="AN1748:AN1777" si="691">IF(S1748=0,AM1748,S1748*L1748+AM1748*(1-L1748))</f>
        <v>3.3229987012333995</v>
      </c>
      <c r="AO1748" s="23">
        <f>IF(AJ1748=0,_xlfn.XLOOKUP(I1748,Goalies!B:B,Goalies!I:I),INDEX($AP$105:$AP1748,AJ1748))</f>
        <v>3.2515856200459661</v>
      </c>
      <c r="AP1748" s="23">
        <f t="shared" ref="AP1748:AP1777" si="692">IF(S1748=0,AO1748,S1748*L1748*Z1748+AO1748*(1-L1748))</f>
        <v>3.2515856200459661</v>
      </c>
      <c r="AQ1748" s="23">
        <f t="shared" ref="AQ1748:AQ1777" si="693">AM1748*Z1748</f>
        <v>3.2066937466902306</v>
      </c>
      <c r="AR1748" s="66">
        <v>-0.05</v>
      </c>
      <c r="AS1748" s="96" t="s">
        <v>1591</v>
      </c>
      <c r="AT1748" s="20">
        <f t="shared" ref="AT1748" si="694">(AK1748*V1748*X1748*Z1749*AA1748*AB1749*AC1748*AD1749*AG1748*AH1749)+AR1748</f>
        <v>2.588685099159397</v>
      </c>
      <c r="AU1748" s="20">
        <f t="shared" ref="AU1748" si="695">AT1749</f>
        <v>3.4510900758366079</v>
      </c>
      <c r="AV1748" s="12">
        <f t="shared" ref="AV1748" si="696">AK1748*V1748*X1748*Z1749*AA1748*AB1749</f>
        <v>2.6386850991593969</v>
      </c>
      <c r="AW1748" s="12">
        <f t="shared" ref="AW1748" si="697">AV1749</f>
        <v>3.384407745597859</v>
      </c>
      <c r="AX1748" s="8">
        <f t="shared" ref="AX1748:AX1777" si="698">(AT1748-N1748)</f>
        <v>2.588685099159397</v>
      </c>
      <c r="AY1748" s="8">
        <f t="shared" ref="AY1748:AY1777" si="699">(AU1748-O1748)</f>
        <v>3.4510900758366079</v>
      </c>
      <c r="AZ1748" s="8">
        <f t="shared" ref="AZ1748:AZ1777" si="700">SUM(AX1748:AY1748)</f>
        <v>6.0397751749960049</v>
      </c>
      <c r="BA1748" s="8">
        <f t="shared" ref="BA1748:BA1777" si="701">AX1748-AY1748</f>
        <v>-0.86240497667721083</v>
      </c>
      <c r="BB1748" s="62">
        <f t="shared" ref="BB1748:BB1777" si="702">IF(BF1748=0.5,100,IF(BF1748&gt;0.5,-ROUND(100*BF1748/(1-BF1748),0),ROUND(100*(1-BF1748)/BF1748,0)))</f>
        <v>173</v>
      </c>
      <c r="BC1748" s="21">
        <f t="shared" ref="BC1748:BC1777" si="703">IF(BG1748=0.5,100,IF(BG1748&gt;0.5,-ROUND(100*BG1748/(1-BG1748),0),ROUND(100*(1-BG1748)/BG1748,0)))</f>
        <v>-131</v>
      </c>
      <c r="BD1748" s="21">
        <f t="shared" ref="BD1748:BD1777" si="704">IF(BH1748=0.5,100,IF(BH1748&gt;0.5,-ROUND(100*BH1748/(1-BH1748),0),ROUND(100*(1-BH1748)/BH1748,0)))</f>
        <v>-104</v>
      </c>
      <c r="BE1748" s="21">
        <f t="shared" ref="BE1748:BE1777" si="705">IF(BI1748=0.5,100,IF(BI1748&gt;0.5,-ROUND(100*BI1748/(1-BI1748),0),ROUND(100*(1-BI1748)/BI1748,0)))</f>
        <v>121</v>
      </c>
      <c r="BF1748" s="94">
        <f t="shared" ref="BF1748" si="706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IF(AT1748&gt;AT1749, 1-_xlpm.interp, _xlpm.interp)
)</f>
        <v>0.36658631308897083</v>
      </c>
      <c r="BG1748" s="22">
        <f t="shared" si="76"/>
        <v>0.56643439288572672</v>
      </c>
      <c r="BH1748" s="22">
        <f t="shared" si="76"/>
        <v>0.51019587468234984</v>
      </c>
      <c r="BI1748" s="22">
        <f t="shared" si="76"/>
        <v>0.45162302893739814</v>
      </c>
      <c r="BJ1748" s="21">
        <f t="shared" ref="BJ1748:BJ1777" si="707">IF(BN1748=0.5,100,IF(BN1748&gt;0.5,-ROUND(100*BN1748/(1-BN1748),0),ROUND(100*(1-BN1748)/BN1748,0)))</f>
        <v>163</v>
      </c>
      <c r="BK1748" s="21">
        <f t="shared" ref="BK1748:BK1777" si="708">IF(BO1748=0.5,100,IF(BO1748&gt;0.5,-ROUND(100*BO1748/(1-BO1748),0),ROUND(100*(1-BO1748)/BO1748,0)))</f>
        <v>-129</v>
      </c>
      <c r="BL1748" s="21">
        <f t="shared" ref="BL1748:BL1777" si="709">IF(BP1748=0.5,100,IF(BP1748&gt;0.5,-ROUND(100*BP1748/(1-BP1748),0),ROUND(100*(1-BP1748)/BP1748,0)))</f>
        <v>-103</v>
      </c>
      <c r="BM1748" s="21">
        <f t="shared" ref="BM1748:BM1777" si="710">IF(BQ1748=0.5,100,IF(BQ1748&gt;0.5,-ROUND(100*BQ1748/(1-BQ1748),0),ROUND(100*(1-BQ1748)/BQ1748,0)))</f>
        <v>123</v>
      </c>
      <c r="BN1748" s="22">
        <f t="shared" ref="BN1748" si="711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IF(AV1748&gt;AV1749, 1-_xlpm.interp, _xlpm.interp)
)</f>
        <v>0.38060925013846197</v>
      </c>
      <c r="BO1748" s="22">
        <f t="shared" si="82"/>
        <v>0.56377477920152608</v>
      </c>
      <c r="BP1748" s="22">
        <f t="shared" si="82"/>
        <v>0.50729485378767913</v>
      </c>
      <c r="BQ1748" s="22">
        <f t="shared" si="82"/>
        <v>0.44914520065648933</v>
      </c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8" customHeight="1" x14ac:dyDescent="0.3">
      <c r="A1749" t="str">
        <f t="shared" si="343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11"/>
        <v>PIT Stuart Skinner</v>
      </c>
      <c r="J1749" s="33" t="s">
        <v>163</v>
      </c>
      <c r="K1749" s="14">
        <v>2.96</v>
      </c>
      <c r="L1749" s="13">
        <v>0.15</v>
      </c>
      <c r="M1749" s="28">
        <v>0.1</v>
      </c>
      <c r="N1749">
        <f>IFERROR(_xlfn.XLOOKUP(A1749,Params!A:A,Params!D:D),0)</f>
        <v>0</v>
      </c>
      <c r="O1749">
        <f t="shared" ref="O1749" si="712">N1748</f>
        <v>0</v>
      </c>
      <c r="P1749" s="68">
        <f t="shared" si="682"/>
        <v>0</v>
      </c>
      <c r="Q1749">
        <f t="shared" ref="Q1749" si="713">P1748</f>
        <v>0</v>
      </c>
      <c r="R1749" s="5">
        <f t="shared" ref="R1749" si="714">N1749/W1749/X1749/Z1748/AB1748/AA1749</f>
        <v>0</v>
      </c>
      <c r="S1749" s="5">
        <f t="shared" ref="S1749" si="715">O1749/W1748/Y1749/Z1749/AA1748/AB1749</f>
        <v>0</v>
      </c>
      <c r="T1749" s="5">
        <f t="shared" ref="T1749" si="716">P1749/W1749/X1749/Z1748/AB1748</f>
        <v>0</v>
      </c>
      <c r="U1749" s="5">
        <f t="shared" ref="U1749" si="717">Q1749/W1748/Y1749/Z1749/AA1748</f>
        <v>0</v>
      </c>
      <c r="V1749" s="5">
        <f>_xlfn.XLOOKUP(H1749,'Rest - Home'!A:A,'Rest - Home'!B:B)</f>
        <v>1.0449999999999999</v>
      </c>
      <c r="W1749" s="5">
        <f>_xlfn.XLOOKUP(H1749,'Rest - Home'!A:A,'Rest - Home'!C:C)</f>
        <v>1.0398742800952707</v>
      </c>
      <c r="X1749" s="5">
        <f t="shared" ref="X1749" si="718">AM1748/K1749</f>
        <v>1.122634696362635</v>
      </c>
      <c r="Y1749" s="5">
        <f t="shared" ref="Y1749" si="719">AK1748/K1749</f>
        <v>0.90451925635503128</v>
      </c>
      <c r="Z1749" s="5">
        <f>IF(J1749="",1,(_xlfn.XLOOKUP(I1749,Goalies!B:B,Goalies!J:J)))</f>
        <v>0.97499999999999998</v>
      </c>
      <c r="AA1749" s="23">
        <f>_xlfn.XLOOKUP(E1749,Injuries!A:A,Injuries!B:B)</f>
        <v>0.98499999999999999</v>
      </c>
      <c r="AB1749" s="23">
        <f>_xlfn.XLOOKUP(E1749,Injuries!A:A,Injuries!C:C)</f>
        <v>1.01</v>
      </c>
      <c r="AC1749" s="23">
        <f>_xlfn.XLOOKUP(E1749,'Game Adjustments'!A:A,'Game Adjustments'!B:B)</f>
        <v>1</v>
      </c>
      <c r="AD1749" s="23">
        <f>_xlfn.XLOOKUP(E1749,'Game Adjustments'!A:A,'Game Adjustments'!C:C)</f>
        <v>1</v>
      </c>
      <c r="AE1749" s="23">
        <f>IF(D1749="A",_xlfn.XLOOKUP(E1749,'Rest - Home'!F:F,'Rest - Home'!J:J),_xlfn.XLOOKUP(E1749,'Rest - Home'!F:F,'Rest - Home'!I:I))</f>
        <v>1</v>
      </c>
      <c r="AF1749" s="23">
        <f>IF(D1749="A",_xlfn.XLOOKUP(E1749,'Rest - Home'!F:F,'Rest - Home'!L:L),_xlfn.XLOOKUP(E1749,'Rest - Home'!F:F,'Rest - Home'!K:K))</f>
        <v>1</v>
      </c>
      <c r="AG1749" s="26">
        <v>1</v>
      </c>
      <c r="AH1749" s="26">
        <v>1</v>
      </c>
      <c r="AI1749" s="53" cm="1">
        <f t="array" ref="AI1749">MAX(IF($E$63:E1748=E1749,ROW($E$63:E1748)-MIN(ROW($E$63:E1748))+1))</f>
        <v>1644</v>
      </c>
      <c r="AJ1749" s="53" cm="1">
        <f t="array" ref="AJ1749">MAX(IF($I$105:I1748=I1749,ROW($I$105:I1748)-MIN(ROW($I$105:I1748))+1))</f>
        <v>1602</v>
      </c>
      <c r="AK1749" s="23">
        <f>IF(AI1749=0,_xlfn.XLOOKUP(E1749,'Starting GF'!A:A,'Starting GF'!B:B),INDEX($AL$63:$AL1749,AI1749))</f>
        <v>3.05</v>
      </c>
      <c r="AL1749" s="23">
        <f t="shared" si="690"/>
        <v>3.05</v>
      </c>
      <c r="AM1749" s="23">
        <f>IF(AI1749=0,_xlfn.XLOOKUP(E1749,'Starting GF'!A:A,'Starting GF'!C:C),INDEX($AN$63:$AN1749,AI1749))</f>
        <v>3.1005289683227644</v>
      </c>
      <c r="AN1749" s="23">
        <f t="shared" si="691"/>
        <v>3.1005289683227644</v>
      </c>
      <c r="AO1749" s="23">
        <f>IF(AJ1749=0,_xlfn.XLOOKUP(I1749,Goalies!B:B,Goalies!I:I),INDEX($AP$105:$AP1749,AJ1749))</f>
        <v>3.0432565423986633</v>
      </c>
      <c r="AP1749" s="23">
        <f t="shared" si="692"/>
        <v>3.0432565423986633</v>
      </c>
      <c r="AQ1749" s="23">
        <f t="shared" si="693"/>
        <v>3.0230157441146952</v>
      </c>
      <c r="AR1749" s="66">
        <v>0.05</v>
      </c>
      <c r="AS1749" s="96" t="s">
        <v>1591</v>
      </c>
      <c r="AT1749" s="20">
        <f t="shared" ref="AT1749" si="720">(AK1749*V1749*X1749*Z1748*AA1749*AB1748*AC1749*AD1748*AG1749*AH1748)+AR1749</f>
        <v>3.4510900758366079</v>
      </c>
      <c r="AU1749" s="20">
        <f t="shared" ref="AU1749" si="721">AT1748</f>
        <v>2.588685099159397</v>
      </c>
      <c r="AV1749" s="12">
        <f t="shared" ref="AV1749" si="722">AK1749*W1749*X1749*Z1748*AA1749*AB1748</f>
        <v>3.384407745597859</v>
      </c>
      <c r="AW1749" s="12">
        <f t="shared" ref="AW1749" si="723">AV1748</f>
        <v>2.6386850991593969</v>
      </c>
      <c r="AX1749" s="8">
        <f t="shared" si="698"/>
        <v>3.4510900758366079</v>
      </c>
      <c r="AY1749" s="8">
        <f t="shared" si="699"/>
        <v>2.588685099159397</v>
      </c>
      <c r="AZ1749" s="8">
        <f t="shared" si="700"/>
        <v>6.0397751749960049</v>
      </c>
      <c r="BA1749" s="8">
        <f t="shared" si="701"/>
        <v>0.86240497667721083</v>
      </c>
      <c r="BB1749" s="62">
        <f t="shared" si="702"/>
        <v>-173</v>
      </c>
      <c r="BC1749" s="21">
        <f t="shared" si="703"/>
        <v>131</v>
      </c>
      <c r="BD1749" s="21">
        <f t="shared" si="704"/>
        <v>104</v>
      </c>
      <c r="BE1749" s="21">
        <f t="shared" si="705"/>
        <v>-121</v>
      </c>
      <c r="BF1749" s="94">
        <f t="shared" si="38"/>
        <v>0.63341368691102917</v>
      </c>
      <c r="BG1749" s="22">
        <f t="shared" ref="BG1749" si="724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0.43356560711427322</v>
      </c>
      <c r="BH1749" s="22">
        <f t="shared" ref="BH1749" si="725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0.48980412531765016</v>
      </c>
      <c r="BI1749" s="22">
        <f t="shared" ref="BI1749" si="726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0.54837697106260186</v>
      </c>
      <c r="BJ1749" s="21">
        <f t="shared" si="707"/>
        <v>-163</v>
      </c>
      <c r="BK1749" s="21">
        <f t="shared" si="708"/>
        <v>129</v>
      </c>
      <c r="BL1749" s="21">
        <f t="shared" si="709"/>
        <v>103</v>
      </c>
      <c r="BM1749" s="21">
        <f t="shared" si="710"/>
        <v>-123</v>
      </c>
      <c r="BN1749" s="22">
        <f t="shared" si="46"/>
        <v>0.61939074986153808</v>
      </c>
      <c r="BO1749" s="22">
        <f t="shared" ref="BO1749" si="727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0.43622522079847392</v>
      </c>
      <c r="BP1749" s="22">
        <f t="shared" ref="BP1749" si="728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0.49270514621232087</v>
      </c>
      <c r="BQ1749" s="22">
        <f t="shared" ref="BQ1749" si="729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0.55085479934351067</v>
      </c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8" customHeight="1" x14ac:dyDescent="0.3">
      <c r="A1750" t="str">
        <f t="shared" si="343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11"/>
        <v>COL Scott Wedgewood</v>
      </c>
      <c r="J1750" s="33" t="s">
        <v>158</v>
      </c>
      <c r="K1750" s="14">
        <v>2.96</v>
      </c>
      <c r="L1750" s="13">
        <v>0.15</v>
      </c>
      <c r="M1750" s="28">
        <v>0.1</v>
      </c>
      <c r="N1750">
        <f>IFERROR(_xlfn.XLOOKUP(A1750,Params!A:A,Params!D:D),0)</f>
        <v>0</v>
      </c>
      <c r="O1750">
        <f t="shared" ref="O1750" si="730">N1751</f>
        <v>0</v>
      </c>
      <c r="P1750" s="68">
        <f t="shared" si="682"/>
        <v>0</v>
      </c>
      <c r="Q1750">
        <f t="shared" ref="Q1750" si="731">P1751</f>
        <v>0</v>
      </c>
      <c r="R1750" s="5">
        <f t="shared" ref="R1750" si="732">N1750/W1750/X1750/Z1751/AB1751/AA1750</f>
        <v>0</v>
      </c>
      <c r="S1750" s="5">
        <f t="shared" ref="S1750" si="733">O1750/W1751/Y1750/Z1750/AA1751/AB1750</f>
        <v>0</v>
      </c>
      <c r="T1750" s="5">
        <f t="shared" ref="T1750" si="734">P1750/W1750/X1750/Z1751/AB1751</f>
        <v>0</v>
      </c>
      <c r="U1750" s="5">
        <f t="shared" ref="U1750" si="735">Q1750/W1751/Y1750/Z1750/AA1751</f>
        <v>0</v>
      </c>
      <c r="V1750" s="5">
        <f>_xlfn.XLOOKUP(H1750,'Rest - Home'!A:A,'Rest - Home'!B:B)</f>
        <v>0.95</v>
      </c>
      <c r="W1750" s="5">
        <f>_xlfn.XLOOKUP(H1750,'Rest - Home'!A:A,'Rest - Home'!C:C)</f>
        <v>0.92554174501717079</v>
      </c>
      <c r="X1750" s="5">
        <f t="shared" ref="X1750" si="736">AM1751/K1750</f>
        <v>1.0429574560620689</v>
      </c>
      <c r="Y1750" s="5">
        <f t="shared" ref="Y1750" si="737">AK1751/K1750</f>
        <v>1.0546554311521481</v>
      </c>
      <c r="Z1750" s="5">
        <f>IF(J1750="",1,(_xlfn.XLOOKUP(I1750,Goalies!B:B,Goalies!J:J)))</f>
        <v>1</v>
      </c>
      <c r="AA1750" s="23">
        <f>_xlfn.XLOOKUP(E1750,Injuries!A:A,Injuries!B:B)</f>
        <v>0.97</v>
      </c>
      <c r="AB1750" s="23">
        <f>_xlfn.XLOOKUP(E1750,Injuries!A:A,Injuries!C:C)</f>
        <v>1.0249999999999999</v>
      </c>
      <c r="AC1750" s="23">
        <f>_xlfn.XLOOKUP(E1750,'Game Adjustments'!A:A,'Game Adjustments'!B:B)</f>
        <v>1</v>
      </c>
      <c r="AD1750" s="23">
        <f>_xlfn.XLOOKUP(E1750,'Game Adjustments'!A:A,'Game Adjustments'!C:C)</f>
        <v>1</v>
      </c>
      <c r="AE1750" s="23">
        <f>IF(D1750="A",_xlfn.XLOOKUP(E1750,'Rest - Home'!F:F,'Rest - Home'!J:J),_xlfn.XLOOKUP(E1750,'Rest - Home'!F:F,'Rest - Home'!I:I))</f>
        <v>1</v>
      </c>
      <c r="AF1750" s="23">
        <f>IF(D1750="A",_xlfn.XLOOKUP(E1750,'Rest - Home'!F:F,'Rest - Home'!L:L),_xlfn.XLOOKUP(E1750,'Rest - Home'!F:F,'Rest - Home'!K:K))</f>
        <v>1</v>
      </c>
      <c r="AG1750" s="26">
        <v>1</v>
      </c>
      <c r="AH1750" s="26">
        <v>1</v>
      </c>
      <c r="AI1750" s="53" cm="1">
        <f t="array" ref="AI1750">MAX(IF($E$63:E1749=E1750,ROW($E$63:E1749)-MIN(ROW($E$63:E1749))+1))</f>
        <v>1682</v>
      </c>
      <c r="AJ1750" s="53" cm="1">
        <f t="array" ref="AJ1750">MAX(IF($I$105:I1749=I1750,ROW($I$105:I1749)-MIN(ROW($I$105:I1749))+1))</f>
        <v>1537</v>
      </c>
      <c r="AK1750" s="23">
        <f>IF(AI1750=0,_xlfn.XLOOKUP(E1750,'Starting GF'!A:A,'Starting GF'!B:B),INDEX($AL$63:$AL1750,AI1750))</f>
        <v>3.5666609352438652</v>
      </c>
      <c r="AL1750" s="23">
        <f t="shared" si="690"/>
        <v>3.5666609352438652</v>
      </c>
      <c r="AM1750" s="23">
        <f>IF(AI1750=0,_xlfn.XLOOKUP(E1750,'Starting GF'!A:A,'Starting GF'!C:C),INDEX($AN$63:$AN1750,AI1750))</f>
        <v>2.6609843048557935</v>
      </c>
      <c r="AN1750" s="23">
        <f t="shared" si="691"/>
        <v>2.6609843048557935</v>
      </c>
      <c r="AO1750" s="23">
        <f>IF(AJ1750=0,_xlfn.XLOOKUP(I1750,Goalies!B:B,Goalies!I:I),INDEX($AP$105:$AP1750,AJ1750))</f>
        <v>2.657334421382326</v>
      </c>
      <c r="AP1750" s="23">
        <f t="shared" si="692"/>
        <v>2.657334421382326</v>
      </c>
      <c r="AQ1750" s="23">
        <f t="shared" si="693"/>
        <v>2.6609843048557935</v>
      </c>
      <c r="AR1750" s="66">
        <v>-0.04</v>
      </c>
      <c r="AS1750" s="96" t="s">
        <v>1591</v>
      </c>
      <c r="AT1750" s="20">
        <f t="shared" ref="AT1750" si="738">(AK1750*V1750*X1750*Z1751*AA1750*AB1751*AC1750*AD1751*AG1750*AH1751)+AR1750</f>
        <v>3.3878653798287552</v>
      </c>
      <c r="AU1750" s="20">
        <f t="shared" ref="AU1750" si="739">AT1751</f>
        <v>3.000002968613694</v>
      </c>
      <c r="AV1750" s="12">
        <f t="shared" ref="AV1750" si="740">AK1750*V1750*X1750*Z1751*AA1750*AB1751</f>
        <v>3.4278653798287553</v>
      </c>
      <c r="AW1750" s="12">
        <f t="shared" ref="AW1750" si="741">AV1751</f>
        <v>3.0234450865672682</v>
      </c>
      <c r="AX1750" s="8">
        <f t="shared" si="698"/>
        <v>3.3878653798287552</v>
      </c>
      <c r="AY1750" s="8">
        <f t="shared" si="699"/>
        <v>3.000002968613694</v>
      </c>
      <c r="AZ1750" s="8">
        <f t="shared" si="700"/>
        <v>6.3878683484424492</v>
      </c>
      <c r="BA1750" s="8">
        <f t="shared" si="701"/>
        <v>0.38786241121506126</v>
      </c>
      <c r="BB1750" s="62">
        <f t="shared" si="702"/>
        <v>-129</v>
      </c>
      <c r="BC1750" s="21">
        <f t="shared" si="703"/>
        <v>-165</v>
      </c>
      <c r="BD1750" s="21">
        <f t="shared" si="704"/>
        <v>-135</v>
      </c>
      <c r="BE1750" s="21">
        <f t="shared" si="705"/>
        <v>-104</v>
      </c>
      <c r="BF1750" s="94">
        <f t="shared" ref="BF1750" si="742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IF(AT1750&gt;AT1751, 1-_xlpm.interp, _xlpm.interp)
)</f>
        <v>0.56379346234948335</v>
      </c>
      <c r="BG1750" s="22">
        <f t="shared" si="76"/>
        <v>0.62193513196019579</v>
      </c>
      <c r="BH1750" s="22">
        <f t="shared" si="76"/>
        <v>0.57419205216875779</v>
      </c>
      <c r="BI1750" s="22">
        <f t="shared" si="76"/>
        <v>0.50981036401685564</v>
      </c>
      <c r="BJ1750" s="21">
        <f t="shared" si="707"/>
        <v>-130</v>
      </c>
      <c r="BK1750" s="21">
        <f t="shared" si="708"/>
        <v>-171</v>
      </c>
      <c r="BL1750" s="21">
        <f t="shared" si="709"/>
        <v>-141</v>
      </c>
      <c r="BM1750" s="21">
        <f t="shared" si="710"/>
        <v>-108</v>
      </c>
      <c r="BN1750" s="22">
        <f t="shared" ref="BN1750" si="743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IF(AV1750&gt;AV1751, 1-_xlpm.interp, _xlpm.interp)
)</f>
        <v>0.56471984389269492</v>
      </c>
      <c r="BO1750" s="22">
        <f t="shared" si="82"/>
        <v>0.63091117156694909</v>
      </c>
      <c r="BP1750" s="22">
        <f t="shared" si="82"/>
        <v>0.58456504132238818</v>
      </c>
      <c r="BQ1750" s="22">
        <f t="shared" si="82"/>
        <v>0.51936104325954524</v>
      </c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8" customHeight="1" x14ac:dyDescent="0.3">
      <c r="A1751" t="str">
        <f t="shared" si="343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11"/>
        <v xml:space="preserve">MTL </v>
      </c>
      <c r="K1751" s="14">
        <v>2.96</v>
      </c>
      <c r="L1751" s="13">
        <v>0.15</v>
      </c>
      <c r="M1751" s="28">
        <v>0.1</v>
      </c>
      <c r="N1751">
        <f>IFERROR(_xlfn.XLOOKUP(A1751,Params!A:A,Params!D:D),0)</f>
        <v>0</v>
      </c>
      <c r="O1751">
        <f t="shared" ref="O1751" si="744">N1750</f>
        <v>0</v>
      </c>
      <c r="P1751" s="68">
        <f t="shared" si="682"/>
        <v>0</v>
      </c>
      <c r="Q1751">
        <f t="shared" ref="Q1751" si="745">P1750</f>
        <v>0</v>
      </c>
      <c r="R1751" s="5">
        <f t="shared" ref="R1751" si="746">N1751/W1751/X1751/Z1750/AB1750/AA1751</f>
        <v>0</v>
      </c>
      <c r="S1751" s="5">
        <f t="shared" ref="S1751" si="747">O1751/W1750/Y1751/Z1751/AA1750/AB1751</f>
        <v>0</v>
      </c>
      <c r="T1751" s="5">
        <f t="shared" ref="T1751" si="748">P1751/W1751/X1751/Z1750/AB1750</f>
        <v>0</v>
      </c>
      <c r="U1751" s="5">
        <f t="shared" ref="U1751" si="749">Q1751/W1750/Y1751/Z1751/AA1750</f>
        <v>0</v>
      </c>
      <c r="V1751" s="5">
        <f>_xlfn.XLOOKUP(H1751,'Rest - Home'!A:A,'Rest - Home'!B:B)</f>
        <v>1.05</v>
      </c>
      <c r="W1751" s="5">
        <f>_xlfn.XLOOKUP(H1751,'Rest - Home'!A:A,'Rest - Home'!C:C)</f>
        <v>1.0725047827848808</v>
      </c>
      <c r="X1751" s="5">
        <f t="shared" ref="X1751" si="750">AM1750/K1751</f>
        <v>0.89898118407290317</v>
      </c>
      <c r="Y1751" s="5">
        <f t="shared" ref="Y1751" si="751">AK1750/K1751</f>
        <v>1.204953018663468</v>
      </c>
      <c r="Z1751" s="5">
        <f>IF(J1751="",1,(_xlfn.XLOOKUP(I1751,Goalies!B:B,Goalies!J:J)))</f>
        <v>1</v>
      </c>
      <c r="AA1751" s="23">
        <f>_xlfn.XLOOKUP(E1751,Injuries!A:A,Injuries!B:B)</f>
        <v>0.98</v>
      </c>
      <c r="AB1751" s="23">
        <f>_xlfn.XLOOKUP(E1751,Injuries!A:A,Injuries!C:C)</f>
        <v>1</v>
      </c>
      <c r="AC1751" s="23">
        <f>_xlfn.XLOOKUP(E1751,'Game Adjustments'!A:A,'Game Adjustments'!B:B)</f>
        <v>1</v>
      </c>
      <c r="AD1751" s="23">
        <f>_xlfn.XLOOKUP(E1751,'Game Adjustments'!A:A,'Game Adjustments'!C:C)</f>
        <v>1</v>
      </c>
      <c r="AE1751" s="23">
        <f>IF(D1751="A",_xlfn.XLOOKUP(E1751,'Rest - Home'!F:F,'Rest - Home'!J:J),_xlfn.XLOOKUP(E1751,'Rest - Home'!F:F,'Rest - Home'!I:I))</f>
        <v>1</v>
      </c>
      <c r="AF1751" s="23">
        <f>IF(D1751="A",_xlfn.XLOOKUP(E1751,'Rest - Home'!F:F,'Rest - Home'!L:L),_xlfn.XLOOKUP(E1751,'Rest - Home'!F:F,'Rest - Home'!K:K))</f>
        <v>1</v>
      </c>
      <c r="AG1751" s="26">
        <v>1</v>
      </c>
      <c r="AH1751" s="26">
        <v>1</v>
      </c>
      <c r="AI1751" s="53" cm="1">
        <f t="array" ref="AI1751">MAX(IF($E$63:E1750=E1751,ROW($E$63:E1750)-MIN(ROW($E$63:E1750))+1))</f>
        <v>1669</v>
      </c>
      <c r="AJ1751" s="53" cm="1">
        <f t="array" ref="AJ1751">MAX(IF($I$105:I1750=I1751,ROW($I$105:I1750)-MIN(ROW($I$105:I1750))+1))</f>
        <v>0</v>
      </c>
      <c r="AK1751" s="23">
        <f>IF(AI1751=0,_xlfn.XLOOKUP(E1751,'Starting GF'!A:A,'Starting GF'!B:B),INDEX($AL$63:$AL1751,AI1751))</f>
        <v>3.1217800762103582</v>
      </c>
      <c r="AL1751" s="23">
        <f t="shared" si="690"/>
        <v>3.1217800762103582</v>
      </c>
      <c r="AM1751" s="23">
        <f>IF(AI1751=0,_xlfn.XLOOKUP(E1751,'Starting GF'!A:A,'Starting GF'!C:C),INDEX($AN$63:$AN1751,AI1751))</f>
        <v>3.0871540699437241</v>
      </c>
      <c r="AN1751" s="23">
        <f t="shared" si="691"/>
        <v>3.0871540699437241</v>
      </c>
      <c r="AO1751" s="23" t="e">
        <f>IF(AJ1751=0,_xlfn.XLOOKUP(I1751,Goalies!B:B,Goalies!I:I),INDEX($AP$105:$AP1751,AJ1751))</f>
        <v>#N/A</v>
      </c>
      <c r="AP1751" s="23" t="e">
        <f t="shared" si="692"/>
        <v>#N/A</v>
      </c>
      <c r="AQ1751" s="23">
        <f t="shared" si="693"/>
        <v>3.0871540699437241</v>
      </c>
      <c r="AR1751" s="66">
        <v>0.04</v>
      </c>
      <c r="AS1751" s="96" t="s">
        <v>1591</v>
      </c>
      <c r="AT1751" s="20">
        <f t="shared" ref="AT1751" si="752">(AK1751*V1751*X1751*Z1750*AA1751*AB1750*AC1751*AD1750*AG1751*AH1750)+AR1751</f>
        <v>3.000002968613694</v>
      </c>
      <c r="AU1751" s="20">
        <f t="shared" ref="AU1751" si="753">AT1750</f>
        <v>3.3878653798287552</v>
      </c>
      <c r="AV1751" s="12">
        <f t="shared" ref="AV1751" si="754">AK1751*W1751*X1751*Z1750*AA1751*AB1750</f>
        <v>3.0234450865672682</v>
      </c>
      <c r="AW1751" s="12">
        <f t="shared" ref="AW1751" si="755">AV1750</f>
        <v>3.4278653798287553</v>
      </c>
      <c r="AX1751" s="8">
        <f t="shared" si="698"/>
        <v>3.000002968613694</v>
      </c>
      <c r="AY1751" s="8">
        <f t="shared" si="699"/>
        <v>3.3878653798287552</v>
      </c>
      <c r="AZ1751" s="8">
        <f t="shared" si="700"/>
        <v>6.3878683484424492</v>
      </c>
      <c r="BA1751" s="8">
        <f t="shared" si="701"/>
        <v>-0.38786241121506126</v>
      </c>
      <c r="BB1751" s="62">
        <f t="shared" si="702"/>
        <v>129</v>
      </c>
      <c r="BC1751" s="21">
        <f t="shared" si="703"/>
        <v>165</v>
      </c>
      <c r="BD1751" s="21">
        <f t="shared" si="704"/>
        <v>135</v>
      </c>
      <c r="BE1751" s="21">
        <f t="shared" si="705"/>
        <v>104</v>
      </c>
      <c r="BF1751" s="94">
        <f t="shared" si="38"/>
        <v>0.43620653765051665</v>
      </c>
      <c r="BG1751" s="22">
        <f t="shared" ref="BG1751" si="756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0.37806486803980416</v>
      </c>
      <c r="BH1751" s="22">
        <f t="shared" ref="BH1751" si="757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0.42580794783124221</v>
      </c>
      <c r="BI1751" s="22">
        <f t="shared" ref="BI1751" si="758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0.49018963598314441</v>
      </c>
      <c r="BJ1751" s="21">
        <f t="shared" si="707"/>
        <v>130</v>
      </c>
      <c r="BK1751" s="21">
        <f t="shared" si="708"/>
        <v>171</v>
      </c>
      <c r="BL1751" s="21">
        <f t="shared" si="709"/>
        <v>141</v>
      </c>
      <c r="BM1751" s="21">
        <f t="shared" si="710"/>
        <v>108</v>
      </c>
      <c r="BN1751" s="22">
        <f t="shared" si="46"/>
        <v>0.43528015610730508</v>
      </c>
      <c r="BO1751" s="22">
        <f t="shared" ref="BO1751" si="759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0.36908882843305091</v>
      </c>
      <c r="BP1751" s="22">
        <f t="shared" ref="BP1751" si="760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0.41543495867761177</v>
      </c>
      <c r="BQ1751" s="22">
        <f t="shared" ref="BQ1751" si="761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0.48063895674045476</v>
      </c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8" customHeight="1" x14ac:dyDescent="0.3">
      <c r="A1752" t="str">
        <f t="shared" si="343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11"/>
        <v>LAK Darcy Kuemper</v>
      </c>
      <c r="J1752" s="33" t="s">
        <v>167</v>
      </c>
      <c r="K1752" s="14">
        <v>2.96</v>
      </c>
      <c r="L1752" s="13">
        <v>0.15</v>
      </c>
      <c r="M1752" s="28">
        <v>0.1</v>
      </c>
      <c r="N1752">
        <f>IFERROR(_xlfn.XLOOKUP(A1752,Params!A:A,Params!D:D),0)</f>
        <v>0</v>
      </c>
      <c r="O1752">
        <f t="shared" ref="O1752" si="762">N1753</f>
        <v>0</v>
      </c>
      <c r="P1752" s="68">
        <f t="shared" si="682"/>
        <v>0</v>
      </c>
      <c r="Q1752">
        <f t="shared" ref="Q1752" si="763">P1753</f>
        <v>0</v>
      </c>
      <c r="R1752" s="5">
        <f t="shared" ref="R1752" si="764">N1752/W1752/X1752/Z1753/AB1753/AA1752</f>
        <v>0</v>
      </c>
      <c r="S1752" s="5">
        <f t="shared" ref="S1752" si="765">O1752/W1753/Y1752/Z1752/AA1753/AB1752</f>
        <v>0</v>
      </c>
      <c r="T1752" s="5">
        <f t="shared" ref="T1752" si="766">P1752/W1752/X1752/Z1753/AB1753</f>
        <v>0</v>
      </c>
      <c r="U1752" s="5">
        <f t="shared" ref="U1752" si="767">Q1752/W1753/Y1752/Z1752/AA1753</f>
        <v>0</v>
      </c>
      <c r="V1752" s="5">
        <f>_xlfn.XLOOKUP(H1752,'Rest - Home'!A:A,'Rest - Home'!B:B)</f>
        <v>0.95</v>
      </c>
      <c r="W1752" s="5">
        <f>_xlfn.XLOOKUP(H1752,'Rest - Home'!A:A,'Rest - Home'!C:C)</f>
        <v>0.95302926576458757</v>
      </c>
      <c r="X1752" s="5">
        <f t="shared" ref="X1752" si="768">AM1753/K1752</f>
        <v>1.0287162162162162</v>
      </c>
      <c r="Y1752" s="5">
        <f t="shared" ref="Y1752" si="769">AK1753/K1752</f>
        <v>1.0743243243243243</v>
      </c>
      <c r="Z1752" s="5">
        <f>IF(J1752="",1,(_xlfn.XLOOKUP(I1752,Goalies!B:B,Goalies!J:J)))</f>
        <v>0.97499999999999998</v>
      </c>
      <c r="AA1752" s="23">
        <f>_xlfn.XLOOKUP(E1752,Injuries!A:A,Injuries!B:B)</f>
        <v>0.96</v>
      </c>
      <c r="AB1752" s="23">
        <f>_xlfn.XLOOKUP(E1752,Injuries!A:A,Injuries!C:C)</f>
        <v>1.01</v>
      </c>
      <c r="AC1752" s="23">
        <f>_xlfn.XLOOKUP(E1752,'Game Adjustments'!A:A,'Game Adjustments'!B:B)</f>
        <v>1</v>
      </c>
      <c r="AD1752" s="23">
        <f>_xlfn.XLOOKUP(E1752,'Game Adjustments'!A:A,'Game Adjustments'!C:C)</f>
        <v>1</v>
      </c>
      <c r="AE1752" s="23">
        <f>IF(D1752="A",_xlfn.XLOOKUP(E1752,'Rest - Home'!F:F,'Rest - Home'!J:J),_xlfn.XLOOKUP(E1752,'Rest - Home'!F:F,'Rest - Home'!I:I))</f>
        <v>1</v>
      </c>
      <c r="AF1752" s="23">
        <f>IF(D1752="A",_xlfn.XLOOKUP(E1752,'Rest - Home'!F:F,'Rest - Home'!L:L),_xlfn.XLOOKUP(E1752,'Rest - Home'!F:F,'Rest - Home'!K:K))</f>
        <v>1</v>
      </c>
      <c r="AG1752" s="26">
        <v>1</v>
      </c>
      <c r="AH1752" s="26">
        <v>1</v>
      </c>
      <c r="AI1752" s="53" cm="1">
        <f t="array" ref="AI1752">MAX(IF($E$63:E1751=E1752,ROW($E$63:E1751)-MIN(ROW($E$63:E1751))+1))</f>
        <v>1662</v>
      </c>
      <c r="AJ1752" s="53" cm="1">
        <f t="array" ref="AJ1752">MAX(IF($I$105:I1751=I1752,ROW($I$105:I1751)-MIN(ROW($I$105:I1751))+1))</f>
        <v>1610</v>
      </c>
      <c r="AK1752" s="23">
        <f>IF(AI1752=0,_xlfn.XLOOKUP(E1752,'Starting GF'!A:A,'Starting GF'!B:B),INDEX($AL$63:$AL1752,AI1752))</f>
        <v>2.8440038891111614</v>
      </c>
      <c r="AL1752" s="23">
        <f t="shared" si="690"/>
        <v>2.8440038891111614</v>
      </c>
      <c r="AM1752" s="23">
        <f>IF(AI1752=0,_xlfn.XLOOKUP(E1752,'Starting GF'!A:A,'Starting GF'!C:C),INDEX($AN$63:$AN1752,AI1752))</f>
        <v>2.7700745894885248</v>
      </c>
      <c r="AN1752" s="23">
        <f t="shared" si="691"/>
        <v>2.7700745894885248</v>
      </c>
      <c r="AO1752" s="23">
        <f>IF(AJ1752=0,_xlfn.XLOOKUP(I1752,Goalies!B:B,Goalies!I:I),INDEX($AP$105:$AP1752,AJ1752))</f>
        <v>2.7735085344756891</v>
      </c>
      <c r="AP1752" s="23">
        <f t="shared" si="692"/>
        <v>2.7735085344756891</v>
      </c>
      <c r="AQ1752" s="23">
        <f t="shared" si="693"/>
        <v>2.7008227247513115</v>
      </c>
      <c r="AR1752" s="66">
        <v>0</v>
      </c>
      <c r="AS1752" s="96" t="s">
        <v>1591</v>
      </c>
      <c r="AT1752" s="20">
        <f t="shared" ref="AT1752" si="770">(AK1752*V1752*X1752*Z1753*AA1752*AB1753*AC1752*AD1753*AG1752*AH1753)+AR1752</f>
        <v>2.6415315657483398</v>
      </c>
      <c r="AU1752" s="20">
        <f t="shared" ref="AU1752" si="771">AT1753</f>
        <v>2.9944616825245376</v>
      </c>
      <c r="AV1752" s="12">
        <f t="shared" ref="AV1752" si="772">AK1752*V1752*X1752*Z1753*AA1752*AB1753</f>
        <v>2.6415315657483398</v>
      </c>
      <c r="AW1752" s="12">
        <f t="shared" ref="AW1752" si="773">AV1753</f>
        <v>2.9977607389674743</v>
      </c>
      <c r="AX1752" s="8">
        <f t="shared" si="698"/>
        <v>2.6415315657483398</v>
      </c>
      <c r="AY1752" s="8">
        <f t="shared" si="699"/>
        <v>2.9944616825245376</v>
      </c>
      <c r="AZ1752" s="8">
        <f t="shared" si="700"/>
        <v>5.635993248272877</v>
      </c>
      <c r="BA1752" s="8">
        <f t="shared" si="701"/>
        <v>-0.35293011677619779</v>
      </c>
      <c r="BB1752" s="62">
        <f t="shared" si="702"/>
        <v>129</v>
      </c>
      <c r="BC1752" s="21">
        <f t="shared" si="703"/>
        <v>-101</v>
      </c>
      <c r="BD1752" s="21">
        <f t="shared" si="704"/>
        <v>128</v>
      </c>
      <c r="BE1752" s="21">
        <f t="shared" si="705"/>
        <v>157</v>
      </c>
      <c r="BF1752" s="94">
        <f t="shared" ref="BF1752" si="774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IF(AT1752&gt;AT1753, 1-_xlpm.interp, _xlpm.interp)
)</f>
        <v>0.43689688524181858</v>
      </c>
      <c r="BG1752" s="22">
        <f t="shared" si="76"/>
        <v>0.50162298807440442</v>
      </c>
      <c r="BH1752" s="22">
        <f t="shared" si="76"/>
        <v>0.43799085444564856</v>
      </c>
      <c r="BI1752" s="22">
        <f t="shared" si="76"/>
        <v>0.38840188617919258</v>
      </c>
      <c r="BJ1752" s="21">
        <f t="shared" si="707"/>
        <v>129</v>
      </c>
      <c r="BK1752" s="21">
        <f t="shared" si="708"/>
        <v>-101</v>
      </c>
      <c r="BL1752" s="21">
        <f t="shared" si="709"/>
        <v>128</v>
      </c>
      <c r="BM1752" s="21">
        <f t="shared" si="710"/>
        <v>157</v>
      </c>
      <c r="BN1752" s="22">
        <f t="shared" ref="BN1752" si="775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IF(AV1752&gt;AV1753, 1-_xlpm.interp, _xlpm.interp)
)</f>
        <v>0.43616345094345765</v>
      </c>
      <c r="BO1752" s="22">
        <f t="shared" si="82"/>
        <v>0.50214022550713111</v>
      </c>
      <c r="BP1752" s="22">
        <f t="shared" si="82"/>
        <v>0.43858978785356273</v>
      </c>
      <c r="BQ1752" s="22">
        <f t="shared" si="82"/>
        <v>0.3889438434420861</v>
      </c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8" customHeight="1" x14ac:dyDescent="0.3">
      <c r="A1753" t="str">
        <f t="shared" si="343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11"/>
        <v>BUF Alex Lyon</v>
      </c>
      <c r="J1753" s="33" t="s">
        <v>274</v>
      </c>
      <c r="K1753" s="14">
        <v>2.96</v>
      </c>
      <c r="L1753" s="13">
        <v>0.15</v>
      </c>
      <c r="M1753" s="28">
        <v>0.1</v>
      </c>
      <c r="N1753">
        <f>IFERROR(_xlfn.XLOOKUP(A1753,Params!A:A,Params!D:D),0)</f>
        <v>0</v>
      </c>
      <c r="O1753">
        <f t="shared" ref="O1753" si="776">N1752</f>
        <v>0</v>
      </c>
      <c r="P1753" s="68">
        <f t="shared" si="682"/>
        <v>0</v>
      </c>
      <c r="Q1753">
        <f t="shared" ref="Q1753" si="777">P1752</f>
        <v>0</v>
      </c>
      <c r="R1753" s="5">
        <f t="shared" ref="R1753" si="778">N1753/W1753/X1753/Z1752/AB1752/AA1753</f>
        <v>0</v>
      </c>
      <c r="S1753" s="5">
        <f t="shared" ref="S1753" si="779">O1753/W1752/Y1753/Z1753/AA1752/AB1753</f>
        <v>0</v>
      </c>
      <c r="T1753" s="5">
        <f t="shared" ref="T1753" si="780">P1753/W1753/X1753/Z1752/AB1752</f>
        <v>0</v>
      </c>
      <c r="U1753" s="5">
        <f t="shared" ref="U1753" si="781">Q1753/W1752/Y1753/Z1753/AA1752</f>
        <v>0</v>
      </c>
      <c r="V1753" s="5">
        <f>_xlfn.XLOOKUP(H1753,'Rest - Home'!A:A,'Rest - Home'!B:B)</f>
        <v>1.048</v>
      </c>
      <c r="W1753" s="5">
        <f>_xlfn.XLOOKUP(H1753,'Rest - Home'!A:A,'Rest - Home'!C:C)</f>
        <v>1.0491546019013618</v>
      </c>
      <c r="X1753" s="5">
        <f t="shared" ref="X1753" si="782">AM1752/K1753</f>
        <v>0.93583600996233951</v>
      </c>
      <c r="Y1753" s="5">
        <f t="shared" ref="Y1753" si="783">AK1752/K1753</f>
        <v>0.96081212469971666</v>
      </c>
      <c r="Z1753" s="5">
        <f>IF(J1753="",1,(_xlfn.XLOOKUP(I1753,Goalies!B:B,Goalies!J:J)))</f>
        <v>0.99</v>
      </c>
      <c r="AA1753" s="23">
        <f>_xlfn.XLOOKUP(E1753,Injuries!A:A,Injuries!B:B)</f>
        <v>0.97499999999999998</v>
      </c>
      <c r="AB1753" s="23">
        <f>_xlfn.XLOOKUP(E1753,Injuries!A:A,Injuries!C:C)</f>
        <v>1</v>
      </c>
      <c r="AC1753" s="23">
        <f>_xlfn.XLOOKUP(E1753,'Game Adjustments'!A:A,'Game Adjustments'!B:B)</f>
        <v>1</v>
      </c>
      <c r="AD1753" s="23">
        <f>_xlfn.XLOOKUP(E1753,'Game Adjustments'!A:A,'Game Adjustments'!C:C)</f>
        <v>1</v>
      </c>
      <c r="AE1753" s="23">
        <f>IF(D1753="A",_xlfn.XLOOKUP(E1753,'Rest - Home'!F:F,'Rest - Home'!J:J),_xlfn.XLOOKUP(E1753,'Rest - Home'!F:F,'Rest - Home'!I:I))</f>
        <v>1</v>
      </c>
      <c r="AF1753" s="23">
        <f>IF(D1753="A",_xlfn.XLOOKUP(E1753,'Rest - Home'!F:F,'Rest - Home'!L:L),_xlfn.XLOOKUP(E1753,'Rest - Home'!F:F,'Rest - Home'!K:K))</f>
        <v>1</v>
      </c>
      <c r="AG1753" s="26">
        <v>1</v>
      </c>
      <c r="AH1753" s="26">
        <v>1</v>
      </c>
      <c r="AI1753" s="53" cm="1">
        <f t="array" ref="AI1753">MAX(IF($E$63:E1752=E1753,ROW($E$63:E1752)-MIN(ROW($E$63:E1752))+1))</f>
        <v>1660</v>
      </c>
      <c r="AJ1753" s="53" cm="1">
        <f t="array" ref="AJ1753">MAX(IF($I$105:I1752=I1753,ROW($I$105:I1752)-MIN(ROW($I$105:I1752))+1))</f>
        <v>1578</v>
      </c>
      <c r="AK1753" s="23">
        <f>IF(AI1753=0,_xlfn.XLOOKUP(E1753,'Starting GF'!A:A,'Starting GF'!B:B),INDEX($AL$63:$AL1753,AI1753))</f>
        <v>3.18</v>
      </c>
      <c r="AL1753" s="23">
        <f t="shared" si="690"/>
        <v>3.18</v>
      </c>
      <c r="AM1753" s="23">
        <f>IF(AI1753=0,_xlfn.XLOOKUP(E1753,'Starting GF'!A:A,'Starting GF'!C:C),INDEX($AN$63:$AN1753,AI1753))</f>
        <v>3.0449999999999999</v>
      </c>
      <c r="AN1753" s="23">
        <f t="shared" si="691"/>
        <v>3.0449999999999999</v>
      </c>
      <c r="AO1753" s="23">
        <f>IF(AJ1753=0,_xlfn.XLOOKUP(I1753,Goalies!B:B,Goalies!I:I),INDEX($AP$105:$AP1753,AJ1753))</f>
        <v>3.166694039304808</v>
      </c>
      <c r="AP1753" s="23">
        <f t="shared" si="692"/>
        <v>3.166694039304808</v>
      </c>
      <c r="AQ1753" s="23">
        <f t="shared" si="693"/>
        <v>3.0145499999999998</v>
      </c>
      <c r="AR1753" s="66">
        <v>0</v>
      </c>
      <c r="AS1753" s="96" t="s">
        <v>1591</v>
      </c>
      <c r="AT1753" s="20">
        <f t="shared" ref="AT1753" si="784">(AK1753*V1753*X1753*Z1752*AA1753*AB1752*AC1753*AD1752*AG1753*AH1752)+AR1753</f>
        <v>2.9944616825245376</v>
      </c>
      <c r="AU1753" s="20">
        <f t="shared" ref="AU1753" si="785">AT1752</f>
        <v>2.6415315657483398</v>
      </c>
      <c r="AV1753" s="12">
        <f t="shared" ref="AV1753" si="786">AK1753*W1753*X1753*Z1752*AA1753*AB1752</f>
        <v>2.9977607389674743</v>
      </c>
      <c r="AW1753" s="12">
        <f t="shared" ref="AW1753" si="787">AV1752</f>
        <v>2.6415315657483398</v>
      </c>
      <c r="AX1753" s="8">
        <f t="shared" si="698"/>
        <v>2.9944616825245376</v>
      </c>
      <c r="AY1753" s="8">
        <f t="shared" si="699"/>
        <v>2.6415315657483398</v>
      </c>
      <c r="AZ1753" s="8">
        <f t="shared" si="700"/>
        <v>5.635993248272877</v>
      </c>
      <c r="BA1753" s="8">
        <f t="shared" si="701"/>
        <v>0.35293011677619779</v>
      </c>
      <c r="BB1753" s="62">
        <f t="shared" si="702"/>
        <v>-129</v>
      </c>
      <c r="BC1753" s="21">
        <f t="shared" si="703"/>
        <v>101</v>
      </c>
      <c r="BD1753" s="21">
        <f t="shared" si="704"/>
        <v>-128</v>
      </c>
      <c r="BE1753" s="21">
        <f t="shared" si="705"/>
        <v>-157</v>
      </c>
      <c r="BF1753" s="94">
        <f t="shared" si="38"/>
        <v>0.56310311475818142</v>
      </c>
      <c r="BG1753" s="22">
        <f t="shared" ref="BG1753" si="788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0.49837701192559558</v>
      </c>
      <c r="BH1753" s="22">
        <f t="shared" ref="BH1753" si="789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0.56200914555435144</v>
      </c>
      <c r="BI1753" s="22">
        <f t="shared" ref="BI1753" si="790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0.61159811382080742</v>
      </c>
      <c r="BJ1753" s="21">
        <f t="shared" si="707"/>
        <v>-129</v>
      </c>
      <c r="BK1753" s="21">
        <f t="shared" si="708"/>
        <v>101</v>
      </c>
      <c r="BL1753" s="21">
        <f t="shared" si="709"/>
        <v>-128</v>
      </c>
      <c r="BM1753" s="21">
        <f t="shared" si="710"/>
        <v>-157</v>
      </c>
      <c r="BN1753" s="22">
        <f t="shared" si="46"/>
        <v>0.56383654905654235</v>
      </c>
      <c r="BO1753" s="22">
        <f t="shared" ref="BO1753" si="791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0.49785977449286889</v>
      </c>
      <c r="BP1753" s="22">
        <f t="shared" ref="BP1753" si="792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0.56141021214643727</v>
      </c>
      <c r="BQ1753" s="22">
        <f t="shared" ref="BQ1753" si="793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0.6110561565579139</v>
      </c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8" customHeight="1" x14ac:dyDescent="0.3">
      <c r="A1754" t="str">
        <f t="shared" si="343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11"/>
        <v>NSH Juuse Saros</v>
      </c>
      <c r="J1754" s="33" t="s">
        <v>172</v>
      </c>
      <c r="K1754" s="14">
        <v>2.96</v>
      </c>
      <c r="L1754" s="13">
        <v>0.15</v>
      </c>
      <c r="M1754" s="28">
        <v>0.1</v>
      </c>
      <c r="N1754">
        <f>IFERROR(_xlfn.XLOOKUP(A1754,Params!A:A,Params!D:D),0)</f>
        <v>0</v>
      </c>
      <c r="O1754">
        <f t="shared" ref="O1754" si="794">N1755</f>
        <v>0</v>
      </c>
      <c r="P1754" s="68">
        <f t="shared" si="682"/>
        <v>0</v>
      </c>
      <c r="Q1754">
        <f t="shared" ref="Q1754" si="795">P1755</f>
        <v>0</v>
      </c>
      <c r="R1754" s="5">
        <f t="shared" ref="R1754" si="796">N1754/W1754/X1754/Z1755/AB1755/AA1754</f>
        <v>0</v>
      </c>
      <c r="S1754" s="5">
        <f t="shared" ref="S1754" si="797">O1754/W1755/Y1754/Z1754/AA1755/AB1754</f>
        <v>0</v>
      </c>
      <c r="T1754" s="5">
        <f t="shared" ref="T1754" si="798">P1754/W1754/X1754/Z1755/AB1755</f>
        <v>0</v>
      </c>
      <c r="U1754" s="5">
        <f t="shared" ref="U1754" si="799">Q1754/W1755/Y1754/Z1754/AA1755</f>
        <v>0</v>
      </c>
      <c r="V1754" s="5">
        <f>_xlfn.XLOOKUP(H1754,'Rest - Home'!A:A,'Rest - Home'!B:B)</f>
        <v>0.95</v>
      </c>
      <c r="W1754" s="5">
        <f>_xlfn.XLOOKUP(H1754,'Rest - Home'!A:A,'Rest - Home'!C:C)</f>
        <v>0.95302926576458757</v>
      </c>
      <c r="X1754" s="5">
        <f t="shared" ref="X1754" si="800">AM1755/K1754</f>
        <v>0.98986486486486491</v>
      </c>
      <c r="Y1754" s="5">
        <f t="shared" ref="Y1754" si="801">AK1755/K1754</f>
        <v>0.98271120749886987</v>
      </c>
      <c r="Z1754" s="5">
        <f>IF(J1754="",1,(_xlfn.XLOOKUP(I1754,Goalies!B:B,Goalies!J:J)))</f>
        <v>0.99094124800379646</v>
      </c>
      <c r="AA1754" s="23">
        <f>_xlfn.XLOOKUP(E1754,Injuries!A:A,Injuries!B:B)</f>
        <v>1</v>
      </c>
      <c r="AB1754" s="23">
        <f>_xlfn.XLOOKUP(E1754,Injuries!A:A,Injuries!C:C)</f>
        <v>1</v>
      </c>
      <c r="AC1754" s="23">
        <f>_xlfn.XLOOKUP(E1754,'Game Adjustments'!A:A,'Game Adjustments'!B:B)</f>
        <v>1</v>
      </c>
      <c r="AD1754" s="23">
        <f>_xlfn.XLOOKUP(E1754,'Game Adjustments'!A:A,'Game Adjustments'!C:C)</f>
        <v>1</v>
      </c>
      <c r="AE1754" s="23">
        <f>IF(D1754="A",_xlfn.XLOOKUP(E1754,'Rest - Home'!F:F,'Rest - Home'!J:J),_xlfn.XLOOKUP(E1754,'Rest - Home'!F:F,'Rest - Home'!I:I))</f>
        <v>1</v>
      </c>
      <c r="AF1754" s="23">
        <f>IF(D1754="A",_xlfn.XLOOKUP(E1754,'Rest - Home'!F:F,'Rest - Home'!L:L),_xlfn.XLOOKUP(E1754,'Rest - Home'!F:F,'Rest - Home'!K:K))</f>
        <v>1</v>
      </c>
      <c r="AG1754" s="26">
        <v>1</v>
      </c>
      <c r="AH1754" s="26">
        <v>1</v>
      </c>
      <c r="AI1754" s="53" cm="1">
        <f t="array" ref="AI1754">MAX(IF($E$63:E1753=E1754,ROW($E$63:E1753)-MIN(ROW($E$63:E1753))+1))</f>
        <v>1664</v>
      </c>
      <c r="AJ1754" s="53" cm="1">
        <f t="array" ref="AJ1754">MAX(IF($I$105:I1753=I1754,ROW($I$105:I1753)-MIN(ROW($I$105:I1753))+1))</f>
        <v>1622</v>
      </c>
      <c r="AK1754" s="23">
        <f>IF(AI1754=0,_xlfn.XLOOKUP(E1754,'Starting GF'!A:A,'Starting GF'!B:B),INDEX($AL$63:$AL1754,AI1754))</f>
        <v>2.875</v>
      </c>
      <c r="AL1754" s="23">
        <f t="shared" si="690"/>
        <v>2.875</v>
      </c>
      <c r="AM1754" s="23">
        <f>IF(AI1754=0,_xlfn.XLOOKUP(E1754,'Starting GF'!A:A,'Starting GF'!C:C),INDEX($AN$63:$AN1754,AI1754))</f>
        <v>3.1644722684751208</v>
      </c>
      <c r="AN1754" s="23">
        <f t="shared" si="691"/>
        <v>3.1644722684751208</v>
      </c>
      <c r="AO1754" s="23">
        <f>IF(AJ1754=0,_xlfn.XLOOKUP(I1754,Goalies!B:B,Goalies!I:I),INDEX($AP$105:$AP1754,AJ1754))</f>
        <v>3.1546841239049663</v>
      </c>
      <c r="AP1754" s="23">
        <f t="shared" si="692"/>
        <v>3.1546841239049663</v>
      </c>
      <c r="AQ1754" s="23">
        <f t="shared" si="693"/>
        <v>3.1358060989961412</v>
      </c>
      <c r="AR1754" s="66">
        <v>1.4999999999999999E-2</v>
      </c>
      <c r="AS1754" s="96" t="s">
        <v>1591</v>
      </c>
      <c r="AT1754" s="20">
        <f t="shared" ref="AT1754" si="802">(AK1754*V1754*X1754*Z1755*AA1754*AB1755*AC1754*AD1755*AG1754*AH1755)+AR1754</f>
        <v>2.8002161782094594</v>
      </c>
      <c r="AU1754" s="20">
        <f t="shared" ref="AU1754" si="803">AT1755</f>
        <v>3.1822131222887844</v>
      </c>
      <c r="AV1754" s="12">
        <f t="shared" ref="AV1754" si="804">AK1754*V1754*X1754*Z1755*AA1754*AB1755</f>
        <v>2.7852161782094593</v>
      </c>
      <c r="AW1754" s="12">
        <f t="shared" ref="AW1754" si="805">AV1755</f>
        <v>3.2007355539205147</v>
      </c>
      <c r="AX1754" s="8">
        <f t="shared" si="698"/>
        <v>2.8002161782094594</v>
      </c>
      <c r="AY1754" s="8">
        <f t="shared" si="699"/>
        <v>3.1822131222887844</v>
      </c>
      <c r="AZ1754" s="8">
        <f t="shared" si="700"/>
        <v>5.9824293004982438</v>
      </c>
      <c r="BA1754" s="8">
        <f t="shared" si="701"/>
        <v>-0.38199694407932494</v>
      </c>
      <c r="BB1754" s="62">
        <f t="shared" si="702"/>
        <v>128</v>
      </c>
      <c r="BC1754" s="21">
        <f t="shared" si="703"/>
        <v>-126</v>
      </c>
      <c r="BD1754" s="21">
        <f t="shared" si="704"/>
        <v>100</v>
      </c>
      <c r="BE1754" s="21">
        <f t="shared" si="705"/>
        <v>126</v>
      </c>
      <c r="BF1754" s="94">
        <f t="shared" ref="BF1754" si="806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IF(AT1754&gt;AT1755, 1-_xlpm.interp, _xlpm.interp)
)</f>
        <v>0.43784983030242836</v>
      </c>
      <c r="BG1754" s="22">
        <f t="shared" si="76"/>
        <v>0.55667523450792111</v>
      </c>
      <c r="BH1754" s="22">
        <f t="shared" si="76"/>
        <v>0.49933566676043362</v>
      </c>
      <c r="BI1754" s="22">
        <f t="shared" si="76"/>
        <v>0.44214733199816192</v>
      </c>
      <c r="BJ1754" s="21">
        <f t="shared" si="707"/>
        <v>131</v>
      </c>
      <c r="BK1754" s="21">
        <f t="shared" si="708"/>
        <v>-126</v>
      </c>
      <c r="BL1754" s="21">
        <f t="shared" si="709"/>
        <v>-100</v>
      </c>
      <c r="BM1754" s="21">
        <f t="shared" si="710"/>
        <v>126</v>
      </c>
      <c r="BN1754" s="22">
        <f t="shared" ref="BN1754" si="807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IF(AV1754&gt;AV1755, 1-_xlpm.interp, _xlpm.interp)
)</f>
        <v>0.43227864998782001</v>
      </c>
      <c r="BO1754" s="22">
        <f t="shared" si="82"/>
        <v>0.55739729366430346</v>
      </c>
      <c r="BP1754" s="22">
        <f t="shared" si="82"/>
        <v>0.50045950670778083</v>
      </c>
      <c r="BQ1754" s="22">
        <f t="shared" si="82"/>
        <v>0.44341003075848362</v>
      </c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8" customHeight="1" x14ac:dyDescent="0.3">
      <c r="A1755" t="str">
        <f t="shared" si="343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11"/>
        <v>NJD Jacob Markstrom</v>
      </c>
      <c r="J1755" s="33" t="s">
        <v>173</v>
      </c>
      <c r="K1755" s="14">
        <v>2.96</v>
      </c>
      <c r="L1755" s="13">
        <v>0.15</v>
      </c>
      <c r="M1755" s="28">
        <v>0.1</v>
      </c>
      <c r="N1755">
        <f>IFERROR(_xlfn.XLOOKUP(A1755,Params!A:A,Params!D:D),0)</f>
        <v>0</v>
      </c>
      <c r="O1755">
        <f t="shared" ref="O1755" si="808">N1754</f>
        <v>0</v>
      </c>
      <c r="P1755" s="68">
        <f t="shared" si="682"/>
        <v>0</v>
      </c>
      <c r="Q1755">
        <f t="shared" ref="Q1755" si="809">P1754</f>
        <v>0</v>
      </c>
      <c r="R1755" s="5">
        <f t="shared" ref="R1755" si="810">N1755/W1755/X1755/Z1754/AB1754/AA1755</f>
        <v>0</v>
      </c>
      <c r="S1755" s="5">
        <f t="shared" ref="S1755" si="811">O1755/W1754/Y1755/Z1755/AA1754/AB1755</f>
        <v>0</v>
      </c>
      <c r="T1755" s="5">
        <f t="shared" ref="T1755" si="812">P1755/W1755/X1755/Z1754/AB1754</f>
        <v>0</v>
      </c>
      <c r="U1755" s="5">
        <f t="shared" ref="U1755" si="813">Q1755/W1754/Y1755/Z1755/AA1754</f>
        <v>0</v>
      </c>
      <c r="V1755" s="5">
        <f>_xlfn.XLOOKUP(H1755,'Rest - Home'!A:A,'Rest - Home'!B:B)</f>
        <v>1.048</v>
      </c>
      <c r="W1755" s="5">
        <f>_xlfn.XLOOKUP(H1755,'Rest - Home'!A:A,'Rest - Home'!C:C)</f>
        <v>1.0491546019013618</v>
      </c>
      <c r="X1755" s="5">
        <f t="shared" ref="X1755" si="814">AM1754/K1755</f>
        <v>1.0690784690794326</v>
      </c>
      <c r="Y1755" s="5">
        <f t="shared" ref="Y1755" si="815">AK1754/K1755</f>
        <v>0.97128378378378377</v>
      </c>
      <c r="Z1755" s="5">
        <f>IF(J1755="",1,(_xlfn.XLOOKUP(I1755,Goalies!B:B,Goalies!J:J)))</f>
        <v>1.01</v>
      </c>
      <c r="AA1755" s="23">
        <f>_xlfn.XLOOKUP(E1755,Injuries!A:A,Injuries!B:B)</f>
        <v>0.99</v>
      </c>
      <c r="AB1755" s="23">
        <f>_xlfn.XLOOKUP(E1755,Injuries!A:A,Injuries!C:C)</f>
        <v>1.02</v>
      </c>
      <c r="AC1755" s="23">
        <f>_xlfn.XLOOKUP(E1755,'Game Adjustments'!A:A,'Game Adjustments'!B:B)</f>
        <v>1</v>
      </c>
      <c r="AD1755" s="23">
        <f>_xlfn.XLOOKUP(E1755,'Game Adjustments'!A:A,'Game Adjustments'!C:C)</f>
        <v>1</v>
      </c>
      <c r="AE1755" s="23">
        <f>IF(D1755="A",_xlfn.XLOOKUP(E1755,'Rest - Home'!F:F,'Rest - Home'!J:J),_xlfn.XLOOKUP(E1755,'Rest - Home'!F:F,'Rest - Home'!I:I))</f>
        <v>1</v>
      </c>
      <c r="AF1755" s="23">
        <f>IF(D1755="A",_xlfn.XLOOKUP(E1755,'Rest - Home'!F:F,'Rest - Home'!L:L),_xlfn.XLOOKUP(E1755,'Rest - Home'!F:F,'Rest - Home'!K:K))</f>
        <v>1</v>
      </c>
      <c r="AG1755" s="26">
        <v>1</v>
      </c>
      <c r="AH1755" s="26">
        <v>1</v>
      </c>
      <c r="AI1755" s="53" cm="1">
        <f t="array" ref="AI1755">MAX(IF($E$63:E1754=E1755,ROW($E$63:E1754)-MIN(ROW($E$63:E1754))+1))</f>
        <v>1671</v>
      </c>
      <c r="AJ1755" s="53" cm="1">
        <f t="array" ref="AJ1755">MAX(IF($I$105:I1754=I1755,ROW($I$105:I1754)-MIN(ROW($I$105:I1754))+1))</f>
        <v>1598</v>
      </c>
      <c r="AK1755" s="23">
        <f>IF(AI1755=0,_xlfn.XLOOKUP(E1755,'Starting GF'!A:A,'Starting GF'!B:B),INDEX($AL$63:$AL1755,AI1755))</f>
        <v>2.9088251741966547</v>
      </c>
      <c r="AL1755" s="23">
        <f t="shared" si="690"/>
        <v>2.9088251741966547</v>
      </c>
      <c r="AM1755" s="23">
        <f>IF(AI1755=0,_xlfn.XLOOKUP(E1755,'Starting GF'!A:A,'Starting GF'!C:C),INDEX($AN$63:$AN1755,AI1755))</f>
        <v>2.93</v>
      </c>
      <c r="AN1755" s="23">
        <f t="shared" si="691"/>
        <v>2.93</v>
      </c>
      <c r="AO1755" s="23">
        <f>IF(AJ1755=0,_xlfn.XLOOKUP(I1755,Goalies!B:B,Goalies!I:I),INDEX($AP$105:$AP1755,AJ1755))</f>
        <v>2.9592717172357976</v>
      </c>
      <c r="AP1755" s="23">
        <f t="shared" si="692"/>
        <v>2.9592717172357976</v>
      </c>
      <c r="AQ1755" s="23">
        <f t="shared" si="693"/>
        <v>2.9593000000000003</v>
      </c>
      <c r="AR1755" s="66">
        <v>-1.4999999999999999E-2</v>
      </c>
      <c r="AS1755" s="96" t="s">
        <v>1591</v>
      </c>
      <c r="AT1755" s="20">
        <f t="shared" ref="AT1755" si="816">(AK1755*V1755*X1755*Z1754*AA1755*AB1754*AC1755*AD1754*AG1755*AH1754)+AR1755</f>
        <v>3.1822131222887844</v>
      </c>
      <c r="AU1755" s="20">
        <f t="shared" ref="AU1755" si="817">AT1754</f>
        <v>2.8002161782094594</v>
      </c>
      <c r="AV1755" s="12">
        <f t="shared" ref="AV1755" si="818">AK1755*W1755*X1755*Z1754*AA1755*AB1754</f>
        <v>3.2007355539205147</v>
      </c>
      <c r="AW1755" s="12">
        <f t="shared" ref="AW1755" si="819">AV1754</f>
        <v>2.7852161782094593</v>
      </c>
      <c r="AX1755" s="8">
        <f t="shared" si="698"/>
        <v>3.1822131222887844</v>
      </c>
      <c r="AY1755" s="8">
        <f t="shared" si="699"/>
        <v>2.8002161782094594</v>
      </c>
      <c r="AZ1755" s="8">
        <f t="shared" si="700"/>
        <v>5.9824293004982438</v>
      </c>
      <c r="BA1755" s="8">
        <f t="shared" si="701"/>
        <v>0.38199694407932494</v>
      </c>
      <c r="BB1755" s="62">
        <f t="shared" si="702"/>
        <v>-128</v>
      </c>
      <c r="BC1755" s="21">
        <f t="shared" si="703"/>
        <v>126</v>
      </c>
      <c r="BD1755" s="21">
        <f t="shared" si="704"/>
        <v>-100</v>
      </c>
      <c r="BE1755" s="21">
        <f t="shared" si="705"/>
        <v>-126</v>
      </c>
      <c r="BF1755" s="94">
        <f t="shared" si="38"/>
        <v>0.5621501696975717</v>
      </c>
      <c r="BG1755" s="22">
        <f t="shared" ref="BG1755" si="820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0.44332476549207883</v>
      </c>
      <c r="BH1755" s="22">
        <f t="shared" ref="BH1755" si="821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0.50066433323956638</v>
      </c>
      <c r="BI1755" s="22">
        <f t="shared" ref="BI1755" si="822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0.55785266800183808</v>
      </c>
      <c r="BJ1755" s="21">
        <f t="shared" si="707"/>
        <v>-131</v>
      </c>
      <c r="BK1755" s="21">
        <f t="shared" si="708"/>
        <v>126</v>
      </c>
      <c r="BL1755" s="21">
        <f t="shared" si="709"/>
        <v>100</v>
      </c>
      <c r="BM1755" s="21">
        <f t="shared" si="710"/>
        <v>-126</v>
      </c>
      <c r="BN1755" s="22">
        <f t="shared" si="46"/>
        <v>0.56772135001218005</v>
      </c>
      <c r="BO1755" s="22">
        <f t="shared" ref="BO1755" si="823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0.44260270633569648</v>
      </c>
      <c r="BP1755" s="22">
        <f t="shared" ref="BP1755" si="824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0.49954049329221917</v>
      </c>
      <c r="BQ1755" s="22">
        <f t="shared" ref="BQ1755" si="825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0.55658996924151638</v>
      </c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8" customHeight="1" x14ac:dyDescent="0.3">
      <c r="A1756" t="str">
        <f t="shared" si="343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11"/>
        <v>NYI Ilya Sorokin</v>
      </c>
      <c r="J1756" s="33" t="s">
        <v>175</v>
      </c>
      <c r="K1756" s="14">
        <v>2.96</v>
      </c>
      <c r="L1756" s="13">
        <v>0.15</v>
      </c>
      <c r="M1756" s="28">
        <v>0.1</v>
      </c>
      <c r="N1756">
        <f>IFERROR(_xlfn.XLOOKUP(A1756,Params!A:A,Params!D:D),0)</f>
        <v>0</v>
      </c>
      <c r="O1756">
        <f t="shared" ref="O1756" si="826">N1757</f>
        <v>0</v>
      </c>
      <c r="P1756" s="68">
        <f t="shared" si="682"/>
        <v>0</v>
      </c>
      <c r="Q1756">
        <f t="shared" ref="Q1756" si="827">P1757</f>
        <v>0</v>
      </c>
      <c r="R1756" s="5">
        <f t="shared" ref="R1756" si="828">N1756/W1756/X1756/Z1757/AB1757/AA1756</f>
        <v>0</v>
      </c>
      <c r="S1756" s="5">
        <f t="shared" ref="S1756" si="829">O1756/W1757/Y1756/Z1756/AA1757/AB1756</f>
        <v>0</v>
      </c>
      <c r="T1756" s="5">
        <f t="shared" ref="T1756" si="830">P1756/W1756/X1756/Z1757/AB1757</f>
        <v>0</v>
      </c>
      <c r="U1756" s="5">
        <f t="shared" ref="U1756" si="831">Q1756/W1757/Y1756/Z1756/AA1757</f>
        <v>0</v>
      </c>
      <c r="V1756" s="5">
        <f>_xlfn.XLOOKUP(H1756,'Rest - Home'!A:A,'Rest - Home'!B:B)</f>
        <v>0.96699999999999997</v>
      </c>
      <c r="W1756" s="5">
        <f>_xlfn.XLOOKUP(H1756,'Rest - Home'!A:A,'Rest - Home'!C:C)</f>
        <v>0.96943075693561398</v>
      </c>
      <c r="X1756" s="5">
        <f t="shared" ref="X1756" si="832">AM1757/K1756</f>
        <v>1.0314621874466421</v>
      </c>
      <c r="Y1756" s="5">
        <f t="shared" ref="Y1756" si="833">AK1757/K1756</f>
        <v>0.95410018752576631</v>
      </c>
      <c r="Z1756" s="5">
        <f>IF(J1756="",1,(_xlfn.XLOOKUP(I1756,Goalies!B:B,Goalies!J:J)))</f>
        <v>0.97</v>
      </c>
      <c r="AA1756" s="23">
        <f>_xlfn.XLOOKUP(E1756,Injuries!A:A,Injuries!B:B)</f>
        <v>0.97</v>
      </c>
      <c r="AB1756" s="23">
        <f>_xlfn.XLOOKUP(E1756,Injuries!A:A,Injuries!C:C)</f>
        <v>1.01</v>
      </c>
      <c r="AC1756" s="23">
        <f>_xlfn.XLOOKUP(E1756,'Game Adjustments'!A:A,'Game Adjustments'!B:B)</f>
        <v>1</v>
      </c>
      <c r="AD1756" s="23">
        <f>_xlfn.XLOOKUP(E1756,'Game Adjustments'!A:A,'Game Adjustments'!C:C)</f>
        <v>1</v>
      </c>
      <c r="AE1756" s="23">
        <f>IF(D1756="A",_xlfn.XLOOKUP(E1756,'Rest - Home'!F:F,'Rest - Home'!J:J),_xlfn.XLOOKUP(E1756,'Rest - Home'!F:F,'Rest - Home'!I:I))</f>
        <v>1</v>
      </c>
      <c r="AF1756" s="23">
        <f>IF(D1756="A",_xlfn.XLOOKUP(E1756,'Rest - Home'!F:F,'Rest - Home'!L:L),_xlfn.XLOOKUP(E1756,'Rest - Home'!F:F,'Rest - Home'!K:K))</f>
        <v>1</v>
      </c>
      <c r="AG1756" s="26">
        <v>1</v>
      </c>
      <c r="AH1756" s="26">
        <v>1</v>
      </c>
      <c r="AI1756" s="53" cm="1">
        <f t="array" ref="AI1756">MAX(IF($E$63:E1755=E1756,ROW($E$63:E1755)-MIN(ROW($E$63:E1755))+1))</f>
        <v>1685</v>
      </c>
      <c r="AJ1756" s="53" cm="1">
        <f t="array" ref="AJ1756">MAX(IF($I$105:I1755=I1756,ROW($I$105:I1755)-MIN(ROW($I$105:I1755))+1))</f>
        <v>1612</v>
      </c>
      <c r="AK1756" s="23">
        <f>IF(AI1756=0,_xlfn.XLOOKUP(E1756,'Starting GF'!A:A,'Starting GF'!B:B),INDEX($AL$63:$AL1756,AI1756))</f>
        <v>2.8937394624880266</v>
      </c>
      <c r="AL1756" s="23">
        <f t="shared" si="690"/>
        <v>2.8937394624880266</v>
      </c>
      <c r="AM1756" s="23">
        <f>IF(AI1756=0,_xlfn.XLOOKUP(E1756,'Starting GF'!A:A,'Starting GF'!C:C),INDEX($AN$63:$AN1756,AI1756))</f>
        <v>2.9968227529824478</v>
      </c>
      <c r="AN1756" s="23">
        <f t="shared" si="691"/>
        <v>2.9968227529824478</v>
      </c>
      <c r="AO1756" s="23">
        <f>IF(AJ1756=0,_xlfn.XLOOKUP(I1756,Goalies!B:B,Goalies!I:I),INDEX($AP$105:$AP1756,AJ1756))</f>
        <v>2.9104858779524463</v>
      </c>
      <c r="AP1756" s="23">
        <f t="shared" si="692"/>
        <v>2.9104858779524463</v>
      </c>
      <c r="AQ1756" s="23">
        <f t="shared" si="693"/>
        <v>2.9069180703929742</v>
      </c>
      <c r="AR1756" s="66">
        <v>0</v>
      </c>
      <c r="AS1756" s="96" t="s">
        <v>1591</v>
      </c>
      <c r="AT1756" s="20">
        <f t="shared" ref="AT1756" si="834">(AK1756*V1756*X1756*Z1757*AA1756*AB1757*AC1756*AD1757*AG1756*AH1757)+AR1756</f>
        <v>3.0866653385788787</v>
      </c>
      <c r="AU1756" s="20">
        <f t="shared" ref="AU1756" si="835">AT1757</f>
        <v>2.7121470004631503</v>
      </c>
      <c r="AV1756" s="12">
        <f t="shared" ref="AV1756" si="836">AK1756*V1756*X1756*Z1757*AA1756*AB1757</f>
        <v>3.0866653385788787</v>
      </c>
      <c r="AW1756" s="12">
        <f t="shared" ref="AW1756" si="837">AV1757</f>
        <v>2.7234498263022129</v>
      </c>
      <c r="AX1756" s="8">
        <f t="shared" si="698"/>
        <v>3.0866653385788787</v>
      </c>
      <c r="AY1756" s="8">
        <f t="shared" si="699"/>
        <v>2.7121470004631503</v>
      </c>
      <c r="AZ1756" s="8">
        <f t="shared" si="700"/>
        <v>5.798812339042029</v>
      </c>
      <c r="BA1756" s="8">
        <f t="shared" si="701"/>
        <v>0.37451833811572843</v>
      </c>
      <c r="BB1756" s="62">
        <f t="shared" si="702"/>
        <v>-129</v>
      </c>
      <c r="BC1756" s="21">
        <f t="shared" si="703"/>
        <v>-113</v>
      </c>
      <c r="BD1756" s="21">
        <f t="shared" si="704"/>
        <v>113</v>
      </c>
      <c r="BE1756" s="21">
        <f t="shared" si="705"/>
        <v>140</v>
      </c>
      <c r="BF1756" s="94">
        <f t="shared" ref="BF1756" si="838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IF(AT1756&gt;AT1757, 1-_xlpm.interp, _xlpm.interp)
)</f>
        <v>0.56276847463000679</v>
      </c>
      <c r="BG1756" s="22">
        <f t="shared" si="76"/>
        <v>0.52948388692728066</v>
      </c>
      <c r="BH1756" s="22">
        <f t="shared" si="76"/>
        <v>0.46952095760857415</v>
      </c>
      <c r="BI1756" s="22">
        <f t="shared" si="76"/>
        <v>0.41645197190165484</v>
      </c>
      <c r="BJ1756" s="21">
        <f t="shared" si="707"/>
        <v>-128</v>
      </c>
      <c r="BK1756" s="21">
        <f t="shared" si="708"/>
        <v>-113</v>
      </c>
      <c r="BL1756" s="21">
        <f t="shared" si="709"/>
        <v>112</v>
      </c>
      <c r="BM1756" s="21">
        <f t="shared" si="710"/>
        <v>139</v>
      </c>
      <c r="BN1756" s="22">
        <f t="shared" ref="BN1756" si="839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IF(AV1756&gt;AV1757, 1-_xlpm.interp, _xlpm.interp)
)</f>
        <v>0.56125419605528071</v>
      </c>
      <c r="BO1756" s="22">
        <f t="shared" si="82"/>
        <v>0.53127802815325909</v>
      </c>
      <c r="BP1756" s="22">
        <f t="shared" si="82"/>
        <v>0.47164551887336459</v>
      </c>
      <c r="BQ1756" s="22">
        <f t="shared" si="82"/>
        <v>0.4184192628723995</v>
      </c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8" customHeight="1" x14ac:dyDescent="0.3">
      <c r="A1757" t="str">
        <f t="shared" si="343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11"/>
        <v>NYR Jonathan Quick</v>
      </c>
      <c r="J1757" s="33" t="s">
        <v>178</v>
      </c>
      <c r="K1757" s="14">
        <v>2.96</v>
      </c>
      <c r="L1757" s="13">
        <v>0.15</v>
      </c>
      <c r="M1757" s="28">
        <v>0.1</v>
      </c>
      <c r="N1757">
        <f>IFERROR(_xlfn.XLOOKUP(A1757,Params!A:A,Params!D:D),0)</f>
        <v>0</v>
      </c>
      <c r="O1757">
        <f t="shared" ref="O1757" si="840">N1756</f>
        <v>0</v>
      </c>
      <c r="P1757" s="68">
        <f t="shared" si="682"/>
        <v>0</v>
      </c>
      <c r="Q1757">
        <f t="shared" ref="Q1757" si="841">P1756</f>
        <v>0</v>
      </c>
      <c r="R1757" s="5">
        <f t="shared" ref="R1757" si="842">N1757/W1757/X1757/Z1756/AB1756/AA1757</f>
        <v>0</v>
      </c>
      <c r="S1757" s="5">
        <f t="shared" ref="S1757" si="843">O1757/W1756/Y1757/Z1757/AA1756/AB1757</f>
        <v>0</v>
      </c>
      <c r="T1757" s="5">
        <f t="shared" ref="T1757" si="844">P1757/W1757/X1757/Z1756/AB1756</f>
        <v>0</v>
      </c>
      <c r="U1757" s="5">
        <f t="shared" ref="U1757" si="845">Q1757/W1756/Y1757/Z1757/AA1756</f>
        <v>0</v>
      </c>
      <c r="V1757" s="5">
        <f>_xlfn.XLOOKUP(H1757,'Rest - Home'!A:A,'Rest - Home'!B:B)</f>
        <v>1.03</v>
      </c>
      <c r="W1757" s="5">
        <f>_xlfn.XLOOKUP(H1757,'Rest - Home'!A:A,'Rest - Home'!C:C)</f>
        <v>1.0342925072321845</v>
      </c>
      <c r="X1757" s="5">
        <f t="shared" ref="X1757" si="846">AM1756/K1757</f>
        <v>1.012440119250827</v>
      </c>
      <c r="Y1757" s="5">
        <f t="shared" ref="Y1757" si="847">AK1756/K1757</f>
        <v>0.97761468327298195</v>
      </c>
      <c r="Z1757" s="5">
        <f>IF(J1757="",1,(_xlfn.XLOOKUP(I1757,Goalies!B:B,Goalies!J:J)))</f>
        <v>1.05</v>
      </c>
      <c r="AA1757" s="23">
        <f>_xlfn.XLOOKUP(E1757,Injuries!A:A,Injuries!B:B)</f>
        <v>0.94</v>
      </c>
      <c r="AB1757" s="23">
        <f>_xlfn.XLOOKUP(E1757,Injuries!A:A,Injuries!C:C)</f>
        <v>1.05</v>
      </c>
      <c r="AC1757" s="23">
        <f>_xlfn.XLOOKUP(E1757,'Game Adjustments'!A:A,'Game Adjustments'!B:B)</f>
        <v>1</v>
      </c>
      <c r="AD1757" s="23">
        <f>_xlfn.XLOOKUP(E1757,'Game Adjustments'!A:A,'Game Adjustments'!C:C)</f>
        <v>1</v>
      </c>
      <c r="AE1757" s="23">
        <f>IF(D1757="A",_xlfn.XLOOKUP(E1757,'Rest - Home'!F:F,'Rest - Home'!J:J),_xlfn.XLOOKUP(E1757,'Rest - Home'!F:F,'Rest - Home'!I:I))</f>
        <v>1</v>
      </c>
      <c r="AF1757" s="23">
        <f>IF(D1757="A",_xlfn.XLOOKUP(E1757,'Rest - Home'!F:F,'Rest - Home'!L:L),_xlfn.XLOOKUP(E1757,'Rest - Home'!F:F,'Rest - Home'!K:K))</f>
        <v>1</v>
      </c>
      <c r="AG1757" s="26">
        <v>1</v>
      </c>
      <c r="AH1757" s="26">
        <v>1</v>
      </c>
      <c r="AI1757" s="53" cm="1">
        <f t="array" ref="AI1757">MAX(IF($E$63:E1756=E1757,ROW($E$63:E1756)-MIN(ROW($E$63:E1756))+1))</f>
        <v>1684</v>
      </c>
      <c r="AJ1757" s="53" cm="1">
        <f t="array" ref="AJ1757">MAX(IF($I$105:I1756=I1757,ROW($I$105:I1756)-MIN(ROW($I$105:I1756))+1))</f>
        <v>1609</v>
      </c>
      <c r="AK1757" s="23">
        <f>IF(AI1757=0,_xlfn.XLOOKUP(E1757,'Starting GF'!A:A,'Starting GF'!B:B),INDEX($AL$63:$AL1757,AI1757))</f>
        <v>2.8241365550762683</v>
      </c>
      <c r="AL1757" s="23">
        <f t="shared" si="690"/>
        <v>2.8241365550762683</v>
      </c>
      <c r="AM1757" s="23">
        <f>IF(AI1757=0,_xlfn.XLOOKUP(E1757,'Starting GF'!A:A,'Starting GF'!C:C),INDEX($AN$63:$AN1757,AI1757))</f>
        <v>3.0531280748420606</v>
      </c>
      <c r="AN1757" s="23">
        <f t="shared" si="691"/>
        <v>3.0531280748420606</v>
      </c>
      <c r="AO1757" s="23">
        <f>IF(AJ1757=0,_xlfn.XLOOKUP(I1757,Goalies!B:B,Goalies!I:I),INDEX($AP$105:$AP1757,AJ1757))</f>
        <v>3.1119642508918801</v>
      </c>
      <c r="AP1757" s="23">
        <f t="shared" si="692"/>
        <v>3.1119642508918801</v>
      </c>
      <c r="AQ1757" s="23">
        <f t="shared" si="693"/>
        <v>3.2057844785841638</v>
      </c>
      <c r="AR1757" s="66">
        <v>0</v>
      </c>
      <c r="AS1757" s="96" t="s">
        <v>1591</v>
      </c>
      <c r="AT1757" s="20">
        <f t="shared" ref="AT1757" si="848">(AK1757*V1757*X1757*Z1756*AA1757*AB1756*AC1757*AD1756*AG1757*AH1756)+AR1757</f>
        <v>2.7121470004631503</v>
      </c>
      <c r="AU1757" s="20">
        <f t="shared" ref="AU1757" si="849">AT1756</f>
        <v>3.0866653385788787</v>
      </c>
      <c r="AV1757" s="12">
        <f t="shared" ref="AV1757" si="850">AK1757*W1757*X1757*Z1756*AA1757*AB1756</f>
        <v>2.7234498263022129</v>
      </c>
      <c r="AW1757" s="12">
        <f t="shared" ref="AW1757" si="851">AV1756</f>
        <v>3.0866653385788787</v>
      </c>
      <c r="AX1757" s="8">
        <f t="shared" si="698"/>
        <v>2.7121470004631503</v>
      </c>
      <c r="AY1757" s="8">
        <f t="shared" si="699"/>
        <v>3.0866653385788787</v>
      </c>
      <c r="AZ1757" s="8">
        <f t="shared" si="700"/>
        <v>5.798812339042029</v>
      </c>
      <c r="BA1757" s="8">
        <f t="shared" si="701"/>
        <v>-0.37451833811572843</v>
      </c>
      <c r="BB1757" s="62">
        <f t="shared" si="702"/>
        <v>129</v>
      </c>
      <c r="BC1757" s="21">
        <f t="shared" si="703"/>
        <v>113</v>
      </c>
      <c r="BD1757" s="21">
        <f t="shared" si="704"/>
        <v>-113</v>
      </c>
      <c r="BE1757" s="21">
        <f t="shared" si="705"/>
        <v>-140</v>
      </c>
      <c r="BF1757" s="94">
        <f t="shared" si="38"/>
        <v>0.43723152536999321</v>
      </c>
      <c r="BG1757" s="22">
        <f t="shared" ref="BG1757" si="852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0.4705161130727194</v>
      </c>
      <c r="BH1757" s="22">
        <f t="shared" ref="BH1757" si="853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0.53047904239142585</v>
      </c>
      <c r="BI1757" s="22">
        <f t="shared" ref="BI1757" si="854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0.58354802809834516</v>
      </c>
      <c r="BJ1757" s="21">
        <f t="shared" si="707"/>
        <v>128</v>
      </c>
      <c r="BK1757" s="21">
        <f t="shared" si="708"/>
        <v>113</v>
      </c>
      <c r="BL1757" s="21">
        <f t="shared" si="709"/>
        <v>-112</v>
      </c>
      <c r="BM1757" s="21">
        <f t="shared" si="710"/>
        <v>-139</v>
      </c>
      <c r="BN1757" s="22">
        <f t="shared" si="46"/>
        <v>0.43874580394471929</v>
      </c>
      <c r="BO1757" s="22">
        <f t="shared" ref="BO1757" si="855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0.46872197184674091</v>
      </c>
      <c r="BP1757" s="22">
        <f t="shared" ref="BP1757" si="856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0.52835448112663541</v>
      </c>
      <c r="BQ1757" s="22">
        <f t="shared" ref="BQ1757" si="857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0.5815807371276005</v>
      </c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8" customHeight="1" x14ac:dyDescent="0.3">
      <c r="A1758" t="str">
        <f t="shared" si="343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11"/>
        <v>PHI Samuel Ersson</v>
      </c>
      <c r="J1758" s="33" t="s">
        <v>231</v>
      </c>
      <c r="K1758" s="14">
        <v>2.96</v>
      </c>
      <c r="L1758" s="13">
        <v>0.15</v>
      </c>
      <c r="M1758" s="28">
        <v>0.1</v>
      </c>
      <c r="N1758">
        <f>IFERROR(_xlfn.XLOOKUP(A1758,Params!A:A,Params!D:D),0)</f>
        <v>0</v>
      </c>
      <c r="O1758">
        <f t="shared" ref="O1758" si="858">N1759</f>
        <v>0</v>
      </c>
      <c r="P1758" s="68">
        <f t="shared" si="682"/>
        <v>0</v>
      </c>
      <c r="Q1758">
        <f t="shared" ref="Q1758" si="859">P1759</f>
        <v>0</v>
      </c>
      <c r="R1758" s="5">
        <f t="shared" ref="R1758" si="860">N1758/W1758/X1758/Z1759/AB1759/AA1758</f>
        <v>0</v>
      </c>
      <c r="S1758" s="5">
        <f t="shared" ref="S1758" si="861">O1758/W1759/Y1758/Z1758/AA1759/AB1758</f>
        <v>0</v>
      </c>
      <c r="T1758" s="5">
        <f t="shared" ref="T1758" si="862">P1758/W1758/X1758/Z1759/AB1759</f>
        <v>0</v>
      </c>
      <c r="U1758" s="5">
        <f t="shared" ref="U1758" si="863">Q1758/W1759/Y1758/Z1758/AA1759</f>
        <v>0</v>
      </c>
      <c r="V1758" s="5">
        <f>_xlfn.XLOOKUP(H1758,'Rest - Home'!A:A,'Rest - Home'!B:B)</f>
        <v>0.95</v>
      </c>
      <c r="W1758" s="5">
        <f>_xlfn.XLOOKUP(H1758,'Rest - Home'!A:A,'Rest - Home'!C:C)</f>
        <v>0.92554174501717079</v>
      </c>
      <c r="X1758" s="5">
        <f t="shared" ref="X1758" si="864">AM1759/K1758</f>
        <v>1.0439189189189189</v>
      </c>
      <c r="Y1758" s="5">
        <f t="shared" ref="Y1758" si="865">AK1759/K1758</f>
        <v>0.9950799780199906</v>
      </c>
      <c r="Z1758" s="5">
        <f>IF(J1758="",1,(_xlfn.XLOOKUP(I1758,Goalies!B:B,Goalies!J:J)))</f>
        <v>1.04</v>
      </c>
      <c r="AA1758" s="23">
        <f>_xlfn.XLOOKUP(E1758,Injuries!A:A,Injuries!B:B)</f>
        <v>0.97</v>
      </c>
      <c r="AB1758" s="23">
        <f>_xlfn.XLOOKUP(E1758,Injuries!A:A,Injuries!C:C)</f>
        <v>1.01</v>
      </c>
      <c r="AC1758" s="23">
        <f>_xlfn.XLOOKUP(E1758,'Game Adjustments'!A:A,'Game Adjustments'!B:B)</f>
        <v>1</v>
      </c>
      <c r="AD1758" s="23">
        <f>_xlfn.XLOOKUP(E1758,'Game Adjustments'!A:A,'Game Adjustments'!C:C)</f>
        <v>1</v>
      </c>
      <c r="AE1758" s="23">
        <f>IF(D1758="A",_xlfn.XLOOKUP(E1758,'Rest - Home'!F:F,'Rest - Home'!J:J),_xlfn.XLOOKUP(E1758,'Rest - Home'!F:F,'Rest - Home'!I:I))</f>
        <v>1</v>
      </c>
      <c r="AF1758" s="23">
        <f>IF(D1758="A",_xlfn.XLOOKUP(E1758,'Rest - Home'!F:F,'Rest - Home'!L:L),_xlfn.XLOOKUP(E1758,'Rest - Home'!F:F,'Rest - Home'!K:K))</f>
        <v>1</v>
      </c>
      <c r="AG1758" s="26">
        <v>1</v>
      </c>
      <c r="AH1758" s="26">
        <v>1</v>
      </c>
      <c r="AI1758" s="53" cm="1">
        <f t="array" ref="AI1758">MAX(IF($E$63:E1757=E1758,ROW($E$63:E1757)-MIN(ROW($E$63:E1757))+1))</f>
        <v>1680</v>
      </c>
      <c r="AJ1758" s="53" cm="1">
        <f t="array" ref="AJ1758">MAX(IF($I$105:I1757=I1758,ROW($I$105:I1757)-MIN(ROW($I$105:I1757))+1))</f>
        <v>1638</v>
      </c>
      <c r="AK1758" s="23">
        <f>IF(AI1758=0,_xlfn.XLOOKUP(E1758,'Starting GF'!A:A,'Starting GF'!B:B),INDEX($AL$63:$AL1758,AI1758))</f>
        <v>2.82</v>
      </c>
      <c r="AL1758" s="23">
        <f t="shared" si="690"/>
        <v>2.82</v>
      </c>
      <c r="AM1758" s="23">
        <f>IF(AI1758=0,_xlfn.XLOOKUP(E1758,'Starting GF'!A:A,'Starting GF'!C:C),INDEX($AN$63:$AN1758,AI1758))</f>
        <v>3.06</v>
      </c>
      <c r="AN1758" s="23">
        <f t="shared" si="691"/>
        <v>3.06</v>
      </c>
      <c r="AO1758" s="23">
        <f>IF(AJ1758=0,_xlfn.XLOOKUP(I1758,Goalies!B:B,Goalies!I:I),INDEX($AP$105:$AP1758,AJ1758))</f>
        <v>3.1078434975698057</v>
      </c>
      <c r="AP1758" s="23">
        <f t="shared" si="692"/>
        <v>3.1078434975698057</v>
      </c>
      <c r="AQ1758" s="23">
        <f t="shared" si="693"/>
        <v>3.1824000000000003</v>
      </c>
      <c r="AR1758" s="66">
        <v>-0.05</v>
      </c>
      <c r="AS1758" s="96" t="s">
        <v>1591</v>
      </c>
      <c r="AT1758" s="20">
        <f t="shared" ref="AT1758" si="866">(AK1758*V1758*X1758*Z1759*AA1758*AB1759*AC1758*AD1759*AG1758*AH1759)+AR1758</f>
        <v>2.5949400447635131</v>
      </c>
      <c r="AU1758" s="20">
        <f t="shared" ref="AU1758" si="867">AT1759</f>
        <v>3.4083304446348928</v>
      </c>
      <c r="AV1758" s="12">
        <f t="shared" ref="AV1758" si="868">AK1758*V1758*X1758*Z1759*AA1758*AB1759</f>
        <v>2.644940044763513</v>
      </c>
      <c r="AW1758" s="12">
        <f t="shared" ref="AW1758" si="869">AV1759</f>
        <v>3.4303099657552361</v>
      </c>
      <c r="AX1758" s="8">
        <f t="shared" si="698"/>
        <v>2.5949400447635131</v>
      </c>
      <c r="AY1758" s="8">
        <f t="shared" si="699"/>
        <v>3.4083304446348928</v>
      </c>
      <c r="AZ1758" s="8">
        <f t="shared" si="700"/>
        <v>6.0032704893984059</v>
      </c>
      <c r="BA1758" s="8">
        <f t="shared" si="701"/>
        <v>-0.81339039987137962</v>
      </c>
      <c r="BB1758" s="62">
        <f t="shared" si="702"/>
        <v>170</v>
      </c>
      <c r="BC1758" s="21">
        <f t="shared" si="703"/>
        <v>-129</v>
      </c>
      <c r="BD1758" s="21">
        <f t="shared" si="704"/>
        <v>-102</v>
      </c>
      <c r="BE1758" s="21">
        <f t="shared" si="705"/>
        <v>124</v>
      </c>
      <c r="BF1758" s="94">
        <f t="shared" ref="BF1758" si="870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IF(AT1758&gt;AT1759, 1-_xlpm.interp, _xlpm.interp)
)</f>
        <v>0.37027440495560587</v>
      </c>
      <c r="BG1758" s="22">
        <f t="shared" si="76"/>
        <v>0.56278953371163687</v>
      </c>
      <c r="BH1758" s="22">
        <f t="shared" si="76"/>
        <v>0.50505082055708261</v>
      </c>
      <c r="BI1758" s="22">
        <f t="shared" si="76"/>
        <v>0.44613913801418581</v>
      </c>
      <c r="BJ1758" s="21">
        <f t="shared" si="707"/>
        <v>166</v>
      </c>
      <c r="BK1758" s="21">
        <f t="shared" si="708"/>
        <v>-133</v>
      </c>
      <c r="BL1758" s="21">
        <f t="shared" si="709"/>
        <v>-107</v>
      </c>
      <c r="BM1758" s="21">
        <f t="shared" si="710"/>
        <v>119</v>
      </c>
      <c r="BN1758" s="22">
        <f t="shared" ref="BN1758" si="871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IF(AV1758&gt;AV1759, 1-_xlpm.interp, _xlpm.interp)
)</f>
        <v>0.3763494775776125</v>
      </c>
      <c r="BO1758" s="22">
        <f t="shared" si="82"/>
        <v>0.57169951789096674</v>
      </c>
      <c r="BP1758" s="22">
        <f t="shared" si="82"/>
        <v>0.51586584993735807</v>
      </c>
      <c r="BQ1758" s="22">
        <f t="shared" si="82"/>
        <v>0.45636774926505486</v>
      </c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8" customHeight="1" x14ac:dyDescent="0.3">
      <c r="A1759" t="str">
        <f t="shared" si="343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11"/>
        <v>BOS Jeremy Swayman</v>
      </c>
      <c r="J1759" s="33" t="s">
        <v>148</v>
      </c>
      <c r="K1759" s="14">
        <v>2.96</v>
      </c>
      <c r="L1759" s="13">
        <v>0.15</v>
      </c>
      <c r="M1759" s="28">
        <v>0.1</v>
      </c>
      <c r="N1759">
        <f>IFERROR(_xlfn.XLOOKUP(A1759,Params!A:A,Params!D:D),0)</f>
        <v>0</v>
      </c>
      <c r="O1759">
        <f t="shared" ref="O1759" si="872">N1758</f>
        <v>0</v>
      </c>
      <c r="P1759" s="68">
        <f t="shared" si="682"/>
        <v>0</v>
      </c>
      <c r="Q1759">
        <f t="shared" ref="Q1759" si="873">P1758</f>
        <v>0</v>
      </c>
      <c r="R1759" s="5">
        <f t="shared" ref="R1759" si="874">N1759/W1759/X1759/Z1758/AB1758/AA1759</f>
        <v>0</v>
      </c>
      <c r="S1759" s="5">
        <f t="shared" ref="S1759" si="875">O1759/W1758/Y1759/Z1759/AA1758/AB1759</f>
        <v>0</v>
      </c>
      <c r="T1759" s="5">
        <f t="shared" ref="T1759" si="876">P1759/W1759/X1759/Z1758/AB1758</f>
        <v>0</v>
      </c>
      <c r="U1759" s="5">
        <f t="shared" ref="U1759" si="877">Q1759/W1758/Y1759/Z1759/AA1758</f>
        <v>0</v>
      </c>
      <c r="V1759" s="5">
        <f>_xlfn.XLOOKUP(H1759,'Rest - Home'!A:A,'Rest - Home'!B:B)</f>
        <v>1.05</v>
      </c>
      <c r="W1759" s="5">
        <f>_xlfn.XLOOKUP(H1759,'Rest - Home'!A:A,'Rest - Home'!C:C)</f>
        <v>1.0725047827848808</v>
      </c>
      <c r="X1759" s="5">
        <f t="shared" ref="X1759" si="878">AM1758/K1759</f>
        <v>1.0337837837837838</v>
      </c>
      <c r="Y1759" s="5">
        <f t="shared" ref="Y1759" si="879">AK1758/K1759</f>
        <v>0.95270270270270263</v>
      </c>
      <c r="Z1759" s="5">
        <f>IF(J1759="",1,(_xlfn.XLOOKUP(I1759,Goalies!B:B,Goalies!J:J)))</f>
        <v>0.97499999999999998</v>
      </c>
      <c r="AA1759" s="23">
        <f>_xlfn.XLOOKUP(E1759,Injuries!A:A,Injuries!B:B)</f>
        <v>1</v>
      </c>
      <c r="AB1759" s="23">
        <f>_xlfn.XLOOKUP(E1759,Injuries!A:A,Injuries!C:C)</f>
        <v>1</v>
      </c>
      <c r="AC1759" s="23">
        <f>_xlfn.XLOOKUP(E1759,'Game Adjustments'!A:A,'Game Adjustments'!B:B)</f>
        <v>1</v>
      </c>
      <c r="AD1759" s="23">
        <f>_xlfn.XLOOKUP(E1759,'Game Adjustments'!A:A,'Game Adjustments'!C:C)</f>
        <v>1</v>
      </c>
      <c r="AE1759" s="23">
        <f>IF(D1759="A",_xlfn.XLOOKUP(E1759,'Rest - Home'!F:F,'Rest - Home'!J:J),_xlfn.XLOOKUP(E1759,'Rest - Home'!F:F,'Rest - Home'!I:I))</f>
        <v>1</v>
      </c>
      <c r="AF1759" s="23">
        <f>IF(D1759="A",_xlfn.XLOOKUP(E1759,'Rest - Home'!F:F,'Rest - Home'!L:L),_xlfn.XLOOKUP(E1759,'Rest - Home'!F:F,'Rest - Home'!K:K))</f>
        <v>1</v>
      </c>
      <c r="AG1759" s="26">
        <v>1</v>
      </c>
      <c r="AH1759" s="26">
        <v>1</v>
      </c>
      <c r="AI1759" s="53" cm="1">
        <f t="array" ref="AI1759">MAX(IF($E$63:E1758=E1759,ROW($E$63:E1758)-MIN(ROW($E$63:E1758))+1))</f>
        <v>1665</v>
      </c>
      <c r="AJ1759" s="53" cm="1">
        <f t="array" ref="AJ1759">MAX(IF($I$105:I1758=I1759,ROW($I$105:I1758)-MIN(ROW($I$105:I1758))+1))</f>
        <v>1623</v>
      </c>
      <c r="AK1759" s="23">
        <f>IF(AI1759=0,_xlfn.XLOOKUP(E1759,'Starting GF'!A:A,'Starting GF'!B:B),INDEX($AL$63:$AL1759,AI1759))</f>
        <v>2.9454367349391721</v>
      </c>
      <c r="AL1759" s="23">
        <f t="shared" si="690"/>
        <v>2.9454367349391721</v>
      </c>
      <c r="AM1759" s="23">
        <f>IF(AI1759=0,_xlfn.XLOOKUP(E1759,'Starting GF'!A:A,'Starting GF'!C:C),INDEX($AN$63:$AN1759,AI1759))</f>
        <v>3.09</v>
      </c>
      <c r="AN1759" s="23">
        <f t="shared" si="691"/>
        <v>3.09</v>
      </c>
      <c r="AO1759" s="23">
        <f>IF(AJ1759=0,_xlfn.XLOOKUP(I1759,Goalies!B:B,Goalies!I:I),INDEX($AP$105:$AP1759,AJ1759))</f>
        <v>3.1232050340315141</v>
      </c>
      <c r="AP1759" s="23">
        <f t="shared" si="692"/>
        <v>3.1232050340315141</v>
      </c>
      <c r="AQ1759" s="23">
        <f t="shared" si="693"/>
        <v>3.0127499999999996</v>
      </c>
      <c r="AR1759" s="66">
        <v>0.05</v>
      </c>
      <c r="AS1759" s="96" t="s">
        <v>1591</v>
      </c>
      <c r="AT1759" s="20">
        <f t="shared" ref="AT1759" si="880">(AK1759*V1759*X1759*Z1758*AA1759*AB1758*AC1759*AD1758*AG1759*AH1758)+AR1759</f>
        <v>3.4083304446348928</v>
      </c>
      <c r="AU1759" s="20">
        <f t="shared" ref="AU1759" si="881">AT1758</f>
        <v>2.5949400447635131</v>
      </c>
      <c r="AV1759" s="12">
        <f t="shared" ref="AV1759" si="882">AK1759*W1759*X1759*Z1758*AA1759*AB1758</f>
        <v>3.4303099657552361</v>
      </c>
      <c r="AW1759" s="12">
        <f t="shared" ref="AW1759" si="883">AV1758</f>
        <v>2.644940044763513</v>
      </c>
      <c r="AX1759" s="8">
        <f t="shared" si="698"/>
        <v>3.4083304446348928</v>
      </c>
      <c r="AY1759" s="8">
        <f t="shared" si="699"/>
        <v>2.5949400447635131</v>
      </c>
      <c r="AZ1759" s="8">
        <f t="shared" si="700"/>
        <v>6.0032704893984059</v>
      </c>
      <c r="BA1759" s="8">
        <f t="shared" si="701"/>
        <v>0.81339039987137962</v>
      </c>
      <c r="BB1759" s="62">
        <f t="shared" si="702"/>
        <v>-170</v>
      </c>
      <c r="BC1759" s="21">
        <f t="shared" si="703"/>
        <v>129</v>
      </c>
      <c r="BD1759" s="21">
        <f t="shared" si="704"/>
        <v>102</v>
      </c>
      <c r="BE1759" s="21">
        <f t="shared" si="705"/>
        <v>-124</v>
      </c>
      <c r="BF1759" s="94">
        <f t="shared" si="38"/>
        <v>0.62972559504439407</v>
      </c>
      <c r="BG1759" s="22">
        <f t="shared" ref="BG1759" si="884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0.43721046628836319</v>
      </c>
      <c r="BH1759" s="22">
        <f t="shared" ref="BH1759" si="885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0.49494917944291739</v>
      </c>
      <c r="BI1759" s="22">
        <f t="shared" ref="BI1759" si="886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0.55386086198581419</v>
      </c>
      <c r="BJ1759" s="21">
        <f t="shared" si="707"/>
        <v>-166</v>
      </c>
      <c r="BK1759" s="21">
        <f t="shared" si="708"/>
        <v>133</v>
      </c>
      <c r="BL1759" s="21">
        <f t="shared" si="709"/>
        <v>107</v>
      </c>
      <c r="BM1759" s="21">
        <f t="shared" si="710"/>
        <v>-119</v>
      </c>
      <c r="BN1759" s="22">
        <f t="shared" si="46"/>
        <v>0.6236505224223875</v>
      </c>
      <c r="BO1759" s="22">
        <f t="shared" ref="BO1759" si="887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0.42830048210903321</v>
      </c>
      <c r="BP1759" s="22">
        <f t="shared" ref="BP1759" si="888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0.48413415006264199</v>
      </c>
      <c r="BQ1759" s="22">
        <f t="shared" ref="BQ1759" si="889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0.54363225073494514</v>
      </c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8" customHeight="1" x14ac:dyDescent="0.3">
      <c r="A1760" t="str">
        <f t="shared" si="343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11"/>
        <v>UTA Karel Vejmelka</v>
      </c>
      <c r="J1760" s="33" t="s">
        <v>191</v>
      </c>
      <c r="K1760" s="14">
        <v>2.96</v>
      </c>
      <c r="L1760" s="13">
        <v>0.15</v>
      </c>
      <c r="M1760" s="28">
        <v>0.1</v>
      </c>
      <c r="N1760">
        <f>IFERROR(_xlfn.XLOOKUP(A1760,Params!A:A,Params!D:D),0)</f>
        <v>0</v>
      </c>
      <c r="O1760">
        <f t="shared" ref="O1760" si="890">N1761</f>
        <v>0</v>
      </c>
      <c r="P1760" s="68">
        <f t="shared" si="682"/>
        <v>0</v>
      </c>
      <c r="Q1760">
        <f t="shared" ref="Q1760" si="891">P1761</f>
        <v>0</v>
      </c>
      <c r="R1760" s="5">
        <f t="shared" ref="R1760" si="892">N1760/W1760/X1760/Z1761/AB1761/AA1760</f>
        <v>0</v>
      </c>
      <c r="S1760" s="5">
        <f t="shared" ref="S1760" si="893">O1760/W1761/Y1760/Z1760/AA1761/AB1760</f>
        <v>0</v>
      </c>
      <c r="T1760" s="5">
        <f t="shared" ref="T1760" si="894">P1760/W1760/X1760/Z1761/AB1761</f>
        <v>0</v>
      </c>
      <c r="U1760" s="5">
        <f t="shared" ref="U1760" si="895">Q1760/W1761/Y1760/Z1760/AA1761</f>
        <v>0</v>
      </c>
      <c r="V1760" s="5">
        <f>_xlfn.XLOOKUP(H1760,'Rest - Home'!A:A,'Rest - Home'!B:B)</f>
        <v>0.97</v>
      </c>
      <c r="W1760" s="5">
        <f>_xlfn.XLOOKUP(H1760,'Rest - Home'!A:A,'Rest - Home'!C:C)</f>
        <v>0.95751047349149665</v>
      </c>
      <c r="X1760" s="5">
        <f t="shared" ref="X1760" si="896">AM1761/K1760</f>
        <v>0.92604252387960384</v>
      </c>
      <c r="Y1760" s="5">
        <f t="shared" ref="Y1760" si="897">AK1761/K1760</f>
        <v>1.1351351351351351</v>
      </c>
      <c r="Z1760" s="5">
        <f>IF(J1760="",1,(_xlfn.XLOOKUP(I1760,Goalies!B:B,Goalies!J:J)))</f>
        <v>0.97</v>
      </c>
      <c r="AA1760" s="23">
        <f>_xlfn.XLOOKUP(E1760,Injuries!A:A,Injuries!B:B)</f>
        <v>0.93500000000000005</v>
      </c>
      <c r="AB1760" s="23">
        <f>_xlfn.XLOOKUP(E1760,Injuries!A:A,Injuries!C:C)</f>
        <v>1</v>
      </c>
      <c r="AC1760" s="23">
        <f>_xlfn.XLOOKUP(E1760,'Game Adjustments'!A:A,'Game Adjustments'!B:B)</f>
        <v>1</v>
      </c>
      <c r="AD1760" s="23">
        <f>_xlfn.XLOOKUP(E1760,'Game Adjustments'!A:A,'Game Adjustments'!C:C)</f>
        <v>1</v>
      </c>
      <c r="AE1760" s="23">
        <f>IF(D1760="A",_xlfn.XLOOKUP(E1760,'Rest - Home'!F:F,'Rest - Home'!J:J),_xlfn.XLOOKUP(E1760,'Rest - Home'!F:F,'Rest - Home'!I:I))</f>
        <v>1</v>
      </c>
      <c r="AF1760" s="23">
        <f>IF(D1760="A",_xlfn.XLOOKUP(E1760,'Rest - Home'!F:F,'Rest - Home'!L:L),_xlfn.XLOOKUP(E1760,'Rest - Home'!F:F,'Rest - Home'!K:K))</f>
        <v>1</v>
      </c>
      <c r="AG1760" s="26">
        <v>1</v>
      </c>
      <c r="AH1760" s="26">
        <v>1</v>
      </c>
      <c r="AI1760" s="53" cm="1">
        <f t="array" ref="AI1760">MAX(IF($E$63:E1759=E1760,ROW($E$63:E1759)-MIN(ROW($E$63:E1759))+1))</f>
        <v>1666</v>
      </c>
      <c r="AJ1760" s="53" cm="1">
        <f t="array" ref="AJ1760">MAX(IF($I$105:I1759=I1760,ROW($I$105:I1759)-MIN(ROW($I$105:I1759))+1))</f>
        <v>1614</v>
      </c>
      <c r="AK1760" s="23">
        <f>IF(AI1760=0,_xlfn.XLOOKUP(E1760,'Starting GF'!A:A,'Starting GF'!B:B),INDEX($AL$63:$AL1760,AI1760))</f>
        <v>3.1240105379292937</v>
      </c>
      <c r="AL1760" s="23">
        <f t="shared" si="690"/>
        <v>3.1240105379292937</v>
      </c>
      <c r="AM1760" s="23">
        <f>IF(AI1760=0,_xlfn.XLOOKUP(E1760,'Starting GF'!A:A,'Starting GF'!C:C),INDEX($AN$63:$AN1760,AI1760))</f>
        <v>2.9480390831203787</v>
      </c>
      <c r="AN1760" s="23">
        <f t="shared" si="691"/>
        <v>2.9480390831203787</v>
      </c>
      <c r="AO1760" s="23">
        <f>IF(AJ1760=0,_xlfn.XLOOKUP(I1760,Goalies!B:B,Goalies!I:I),INDEX($AP$105:$AP1760,AJ1760))</f>
        <v>2.9166929922123974</v>
      </c>
      <c r="AP1760" s="23">
        <f t="shared" si="692"/>
        <v>2.9166929922123974</v>
      </c>
      <c r="AQ1760" s="23">
        <f t="shared" si="693"/>
        <v>2.8595979106267673</v>
      </c>
      <c r="AR1760" s="66">
        <v>0</v>
      </c>
      <c r="AS1760" s="96" t="s">
        <v>1591</v>
      </c>
      <c r="AT1760" s="20">
        <f t="shared" ref="AT1760" si="898">(AK1760*V1760*X1760*Z1761*AA1760*AB1761*AC1760*AD1761*AG1760*AH1761)+AR1760</f>
        <v>2.5965543841152705</v>
      </c>
      <c r="AU1760" s="20">
        <f t="shared" ref="AU1760" si="899">AT1761</f>
        <v>3.392101413443481</v>
      </c>
      <c r="AV1760" s="12">
        <f t="shared" ref="AV1760" si="900">AK1760*V1760*X1760*Z1761*AA1760*AB1761</f>
        <v>2.5965543841152705</v>
      </c>
      <c r="AW1760" s="12">
        <f t="shared" ref="AW1760" si="901">AV1761</f>
        <v>3.3754631725499431</v>
      </c>
      <c r="AX1760" s="8">
        <f t="shared" si="698"/>
        <v>2.5965543841152705</v>
      </c>
      <c r="AY1760" s="8">
        <f t="shared" si="699"/>
        <v>3.392101413443481</v>
      </c>
      <c r="AZ1760" s="8">
        <f t="shared" si="700"/>
        <v>5.9886557975587511</v>
      </c>
      <c r="BA1760" s="8">
        <f t="shared" si="701"/>
        <v>-0.79554702932821053</v>
      </c>
      <c r="BB1760" s="62">
        <f t="shared" si="702"/>
        <v>169</v>
      </c>
      <c r="BC1760" s="21">
        <f t="shared" si="703"/>
        <v>-127</v>
      </c>
      <c r="BD1760" s="21">
        <f t="shared" si="704"/>
        <v>-101</v>
      </c>
      <c r="BE1760" s="21">
        <f t="shared" si="705"/>
        <v>125</v>
      </c>
      <c r="BF1760" s="94">
        <f t="shared" ref="BF1760" si="902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IF(AT1760&gt;AT1761, 1-_xlpm.interp, _xlpm.interp)
)</f>
        <v>0.3722087664747763</v>
      </c>
      <c r="BG1760" s="22">
        <f t="shared" si="76"/>
        <v>0.56037602530035335</v>
      </c>
      <c r="BH1760" s="22">
        <f t="shared" si="76"/>
        <v>0.50225703329231353</v>
      </c>
      <c r="BI1760" s="22">
        <f t="shared" si="76"/>
        <v>0.44360462696714564</v>
      </c>
      <c r="BJ1760" s="21">
        <f t="shared" si="707"/>
        <v>167</v>
      </c>
      <c r="BK1760" s="21">
        <f t="shared" si="708"/>
        <v>-126</v>
      </c>
      <c r="BL1760" s="21">
        <f t="shared" si="709"/>
        <v>101</v>
      </c>
      <c r="BM1760" s="21">
        <f t="shared" si="710"/>
        <v>127</v>
      </c>
      <c r="BN1760" s="22">
        <f t="shared" ref="BN1760" si="903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IF(AV1760&gt;AV1761, 1-_xlpm.interp, _xlpm.interp)
)</f>
        <v>0.37474107080180963</v>
      </c>
      <c r="BO1760" s="22">
        <f t="shared" si="82"/>
        <v>0.55663471939264386</v>
      </c>
      <c r="BP1760" s="22">
        <f t="shared" si="82"/>
        <v>0.49840011828830533</v>
      </c>
      <c r="BQ1760" s="22">
        <f t="shared" si="82"/>
        <v>0.44052577289835482</v>
      </c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8" customHeight="1" x14ac:dyDescent="0.3">
      <c r="A1761" t="str">
        <f t="shared" si="343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11"/>
        <v>CAR Brandon Bussi</v>
      </c>
      <c r="J1761" s="33" t="s">
        <v>396</v>
      </c>
      <c r="K1761" s="14">
        <v>2.96</v>
      </c>
      <c r="L1761" s="13">
        <v>0.15</v>
      </c>
      <c r="M1761" s="28">
        <v>0.1</v>
      </c>
      <c r="N1761">
        <f>IFERROR(_xlfn.XLOOKUP(A1761,Params!A:A,Params!D:D),0)</f>
        <v>0</v>
      </c>
      <c r="O1761">
        <f t="shared" ref="O1761" si="904">N1760</f>
        <v>0</v>
      </c>
      <c r="P1761" s="68">
        <f t="shared" si="682"/>
        <v>0</v>
      </c>
      <c r="Q1761">
        <f t="shared" ref="Q1761" si="905">P1760</f>
        <v>0</v>
      </c>
      <c r="R1761" s="5">
        <f t="shared" ref="R1761" si="906">N1761/W1761/X1761/Z1760/AB1760/AA1761</f>
        <v>0</v>
      </c>
      <c r="S1761" s="5">
        <f t="shared" ref="S1761" si="907">O1761/W1760/Y1761/Z1761/AA1760/AB1761</f>
        <v>0</v>
      </c>
      <c r="T1761" s="5">
        <f t="shared" ref="T1761" si="908">P1761/W1761/X1761/Z1760/AB1760</f>
        <v>0</v>
      </c>
      <c r="U1761" s="5">
        <f t="shared" ref="U1761" si="909">Q1761/W1760/Y1761/Z1761/AA1760</f>
        <v>0</v>
      </c>
      <c r="V1761" s="5">
        <f>_xlfn.XLOOKUP(H1761,'Rest - Home'!A:A,'Rest - Home'!B:B)</f>
        <v>1.0449999999999999</v>
      </c>
      <c r="W1761" s="5">
        <f>_xlfn.XLOOKUP(H1761,'Rest - Home'!A:A,'Rest - Home'!C:C)</f>
        <v>1.0398742800952707</v>
      </c>
      <c r="X1761" s="5">
        <f t="shared" ref="X1761" si="910">AM1760/K1761</f>
        <v>0.99595914970283062</v>
      </c>
      <c r="Y1761" s="5">
        <f t="shared" ref="Y1761" si="911">AK1760/K1761</f>
        <v>1.0554089655166532</v>
      </c>
      <c r="Z1761" s="5">
        <f>IF(J1761="",1,(_xlfn.XLOOKUP(I1761,Goalies!B:B,Goalies!J:J)))</f>
        <v>0.97499999999999998</v>
      </c>
      <c r="AA1761" s="23">
        <f>_xlfn.XLOOKUP(E1761,Injuries!A:A,Injuries!B:B)</f>
        <v>1</v>
      </c>
      <c r="AB1761" s="23">
        <f>_xlfn.XLOOKUP(E1761,Injuries!A:A,Injuries!C:C)</f>
        <v>1.0149999999999999</v>
      </c>
      <c r="AC1761" s="23">
        <f>_xlfn.XLOOKUP(E1761,'Game Adjustments'!A:A,'Game Adjustments'!B:B)</f>
        <v>1</v>
      </c>
      <c r="AD1761" s="23">
        <f>_xlfn.XLOOKUP(E1761,'Game Adjustments'!A:A,'Game Adjustments'!C:C)</f>
        <v>1</v>
      </c>
      <c r="AE1761" s="23">
        <f>IF(D1761="A",_xlfn.XLOOKUP(E1761,'Rest - Home'!F:F,'Rest - Home'!J:J),_xlfn.XLOOKUP(E1761,'Rest - Home'!F:F,'Rest - Home'!I:I))</f>
        <v>1</v>
      </c>
      <c r="AF1761" s="23">
        <f>IF(D1761="A",_xlfn.XLOOKUP(E1761,'Rest - Home'!F:F,'Rest - Home'!L:L),_xlfn.XLOOKUP(E1761,'Rest - Home'!F:F,'Rest - Home'!K:K))</f>
        <v>1</v>
      </c>
      <c r="AG1761" s="26">
        <v>1</v>
      </c>
      <c r="AH1761" s="26">
        <v>1</v>
      </c>
      <c r="AI1761" s="53" cm="1">
        <f t="array" ref="AI1761">MAX(IF($E$63:E1760=E1761,ROW($E$63:E1760)-MIN(ROW($E$63:E1760))+1))</f>
        <v>1624</v>
      </c>
      <c r="AJ1761" s="53" cm="1">
        <f t="array" ref="AJ1761">MAX(IF($I$105:I1760=I1761,ROW($I$105:I1760)-MIN(ROW($I$105:I1760))+1))</f>
        <v>1582</v>
      </c>
      <c r="AK1761" s="23">
        <f>IF(AI1761=0,_xlfn.XLOOKUP(E1761,'Starting GF'!A:A,'Starting GF'!B:B),INDEX($AL$63:$AL1761,AI1761))</f>
        <v>3.36</v>
      </c>
      <c r="AL1761" s="23">
        <f t="shared" si="690"/>
        <v>3.36</v>
      </c>
      <c r="AM1761" s="23">
        <f>IF(AI1761=0,_xlfn.XLOOKUP(E1761,'Starting GF'!A:A,'Starting GF'!C:C),INDEX($AN$63:$AN1761,AI1761))</f>
        <v>2.7410858706836274</v>
      </c>
      <c r="AN1761" s="23">
        <f t="shared" si="691"/>
        <v>2.7410858706836274</v>
      </c>
      <c r="AO1761" s="23">
        <f>IF(AJ1761=0,_xlfn.XLOOKUP(I1761,Goalies!B:B,Goalies!I:I),INDEX($AP$105:$AP1761,AJ1761))</f>
        <v>2.703741334176859</v>
      </c>
      <c r="AP1761" s="23">
        <f t="shared" si="692"/>
        <v>2.703741334176859</v>
      </c>
      <c r="AQ1761" s="23">
        <f t="shared" si="693"/>
        <v>2.6725587239165365</v>
      </c>
      <c r="AR1761" s="66">
        <v>0</v>
      </c>
      <c r="AS1761" s="96" t="s">
        <v>1591</v>
      </c>
      <c r="AT1761" s="20">
        <f t="shared" ref="AT1761" si="912">(AK1761*V1761*X1761*Z1760*AA1761*AB1760*AC1761*AD1760*AG1761*AH1760)+AR1761</f>
        <v>3.392101413443481</v>
      </c>
      <c r="AU1761" s="20">
        <f t="shared" ref="AU1761" si="913">AT1760</f>
        <v>2.5965543841152705</v>
      </c>
      <c r="AV1761" s="12">
        <f t="shared" ref="AV1761" si="914">AK1761*W1761*X1761*Z1760*AA1761*AB1760</f>
        <v>3.3754631725499431</v>
      </c>
      <c r="AW1761" s="12">
        <f t="shared" ref="AW1761" si="915">AV1760</f>
        <v>2.5965543841152705</v>
      </c>
      <c r="AX1761" s="8">
        <f t="shared" si="698"/>
        <v>3.392101413443481</v>
      </c>
      <c r="AY1761" s="8">
        <f t="shared" si="699"/>
        <v>2.5965543841152705</v>
      </c>
      <c r="AZ1761" s="8">
        <f t="shared" si="700"/>
        <v>5.9886557975587511</v>
      </c>
      <c r="BA1761" s="8">
        <f t="shared" si="701"/>
        <v>0.79554702932821053</v>
      </c>
      <c r="BB1761" s="62">
        <f t="shared" si="702"/>
        <v>-169</v>
      </c>
      <c r="BC1761" s="21">
        <f t="shared" si="703"/>
        <v>127</v>
      </c>
      <c r="BD1761" s="21">
        <f t="shared" si="704"/>
        <v>101</v>
      </c>
      <c r="BE1761" s="21">
        <f t="shared" si="705"/>
        <v>-125</v>
      </c>
      <c r="BF1761" s="94">
        <f t="shared" si="38"/>
        <v>0.6277912335252237</v>
      </c>
      <c r="BG1761" s="22">
        <f t="shared" ref="BG1761" si="916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0.43962397469964659</v>
      </c>
      <c r="BH1761" s="22">
        <f t="shared" ref="BH1761" si="917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0.49774296670768653</v>
      </c>
      <c r="BI1761" s="22">
        <f t="shared" ref="BI1761" si="918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0.55639537303285436</v>
      </c>
      <c r="BJ1761" s="21">
        <f t="shared" si="707"/>
        <v>-167</v>
      </c>
      <c r="BK1761" s="21">
        <f t="shared" si="708"/>
        <v>126</v>
      </c>
      <c r="BL1761" s="21">
        <f t="shared" si="709"/>
        <v>-101</v>
      </c>
      <c r="BM1761" s="21">
        <f t="shared" si="710"/>
        <v>-127</v>
      </c>
      <c r="BN1761" s="22">
        <f t="shared" si="46"/>
        <v>0.62525892919819037</v>
      </c>
      <c r="BO1761" s="22">
        <f t="shared" ref="BO1761" si="919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0.44336528060735614</v>
      </c>
      <c r="BP1761" s="22">
        <f t="shared" ref="BP1761" si="920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0.50159988171169467</v>
      </c>
      <c r="BQ1761" s="22">
        <f t="shared" ref="BQ1761" si="921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0.55947422710164518</v>
      </c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8" customHeight="1" x14ac:dyDescent="0.3">
      <c r="A1762" t="str">
        <f t="shared" si="343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11"/>
        <v>WPG Connor Hellebuyck</v>
      </c>
      <c r="J1762" s="33" t="s">
        <v>199</v>
      </c>
      <c r="K1762" s="14">
        <v>2.96</v>
      </c>
      <c r="L1762" s="13">
        <v>0.15</v>
      </c>
      <c r="M1762" s="28">
        <v>0.1</v>
      </c>
      <c r="N1762">
        <f>IFERROR(_xlfn.XLOOKUP(A1762,Params!A:A,Params!D:D),0)</f>
        <v>0</v>
      </c>
      <c r="O1762">
        <f t="shared" ref="O1762" si="922">N1763</f>
        <v>0</v>
      </c>
      <c r="P1762" s="68">
        <f t="shared" si="682"/>
        <v>0</v>
      </c>
      <c r="Q1762">
        <f t="shared" ref="Q1762" si="923">P1763</f>
        <v>0</v>
      </c>
      <c r="R1762" s="5">
        <f t="shared" ref="R1762" si="924">N1762/W1762/X1762/Z1763/AB1763/AA1762</f>
        <v>0</v>
      </c>
      <c r="S1762" s="5">
        <f t="shared" ref="S1762" si="925">O1762/W1763/Y1762/Z1762/AA1763/AB1762</f>
        <v>0</v>
      </c>
      <c r="T1762" s="5">
        <f t="shared" ref="T1762" si="926">P1762/W1762/X1762/Z1763/AB1763</f>
        <v>0</v>
      </c>
      <c r="U1762" s="5">
        <f t="shared" ref="U1762" si="927">Q1762/W1763/Y1762/Z1762/AA1763</f>
        <v>0</v>
      </c>
      <c r="V1762" s="5">
        <f>_xlfn.XLOOKUP(H1762,'Rest - Home'!A:A,'Rest - Home'!B:B)</f>
        <v>0.97</v>
      </c>
      <c r="W1762" s="5">
        <f>_xlfn.XLOOKUP(H1762,'Rest - Home'!A:A,'Rest - Home'!C:C)</f>
        <v>0.95751047349149665</v>
      </c>
      <c r="X1762" s="5">
        <f t="shared" ref="X1762" si="928">AM1763/K1762</f>
        <v>0.88175675675675669</v>
      </c>
      <c r="Y1762" s="5">
        <f t="shared" ref="Y1762" si="929">AK1763/K1762</f>
        <v>1.1324295469175683</v>
      </c>
      <c r="Z1762" s="5">
        <f>IF(J1762="",1,(_xlfn.XLOOKUP(I1762,Goalies!B:B,Goalies!J:J)))</f>
        <v>0.96499999999999997</v>
      </c>
      <c r="AA1762" s="23">
        <f>_xlfn.XLOOKUP(E1762,Injuries!A:A,Injuries!B:B)</f>
        <v>1</v>
      </c>
      <c r="AB1762" s="23">
        <f>_xlfn.XLOOKUP(E1762,Injuries!A:A,Injuries!C:C)</f>
        <v>1.02</v>
      </c>
      <c r="AC1762" s="23">
        <f>_xlfn.XLOOKUP(E1762,'Game Adjustments'!A:A,'Game Adjustments'!B:B)</f>
        <v>1</v>
      </c>
      <c r="AD1762" s="23">
        <f>_xlfn.XLOOKUP(E1762,'Game Adjustments'!A:A,'Game Adjustments'!C:C)</f>
        <v>1</v>
      </c>
      <c r="AE1762" s="23">
        <f>IF(D1762="A",_xlfn.XLOOKUP(E1762,'Rest - Home'!F:F,'Rest - Home'!J:J),_xlfn.XLOOKUP(E1762,'Rest - Home'!F:F,'Rest - Home'!I:I))</f>
        <v>1</v>
      </c>
      <c r="AF1762" s="23">
        <f>IF(D1762="A",_xlfn.XLOOKUP(E1762,'Rest - Home'!F:F,'Rest - Home'!L:L),_xlfn.XLOOKUP(E1762,'Rest - Home'!F:F,'Rest - Home'!K:K))</f>
        <v>1</v>
      </c>
      <c r="AG1762" s="26">
        <v>1</v>
      </c>
      <c r="AH1762" s="26">
        <v>1</v>
      </c>
      <c r="AI1762" s="53" cm="1">
        <f t="array" ref="AI1762">MAX(IF($E$63:E1761=E1762,ROW($E$63:E1761)-MIN(ROW($E$63:E1761))+1))</f>
        <v>1670</v>
      </c>
      <c r="AJ1762" s="53" cm="1">
        <f t="array" ref="AJ1762">MAX(IF($I$105:I1761=I1762,ROW($I$105:I1761)-MIN(ROW($I$105:I1761))+1))</f>
        <v>1628</v>
      </c>
      <c r="AK1762" s="23">
        <f>IF(AI1762=0,_xlfn.XLOOKUP(E1762,'Starting GF'!A:A,'Starting GF'!B:B),INDEX($AL$63:$AL1762,AI1762))</f>
        <v>2.85</v>
      </c>
      <c r="AL1762" s="23">
        <f t="shared" si="690"/>
        <v>2.85</v>
      </c>
      <c r="AM1762" s="23">
        <f>IF(AI1762=0,_xlfn.XLOOKUP(E1762,'Starting GF'!A:A,'Starting GF'!C:C),INDEX($AN$63:$AN1762,AI1762))</f>
        <v>2.99563757445681</v>
      </c>
      <c r="AN1762" s="23">
        <f t="shared" si="691"/>
        <v>2.99563757445681</v>
      </c>
      <c r="AO1762" s="23">
        <f>IF(AJ1762=0,_xlfn.XLOOKUP(I1762,Goalies!B:B,Goalies!I:I),INDEX($AP$105:$AP1762,AJ1762))</f>
        <v>2.8890883101982716</v>
      </c>
      <c r="AP1762" s="23">
        <f t="shared" si="692"/>
        <v>2.8890883101982716</v>
      </c>
      <c r="AQ1762" s="23">
        <f t="shared" si="693"/>
        <v>2.8907902593508217</v>
      </c>
      <c r="AR1762" s="66">
        <v>-7.0000000000000007E-2</v>
      </c>
      <c r="AS1762" s="96" t="s">
        <v>1591</v>
      </c>
      <c r="AT1762" s="20">
        <f t="shared" ref="AT1762" si="930">(AK1762*V1762*X1762*Z1763*AA1762*AB1763*AC1762*AD1763*AG1762*AH1763)+AR1762</f>
        <v>2.3881534735219594</v>
      </c>
      <c r="AU1762" s="20">
        <f t="shared" ref="AU1762" si="931">AT1763</f>
        <v>3.3499867609572345</v>
      </c>
      <c r="AV1762" s="12">
        <f t="shared" ref="AV1762" si="932">AK1762*V1762*X1762*Z1763*AA1762*AB1763</f>
        <v>2.4581534735219592</v>
      </c>
      <c r="AW1762" s="12">
        <f t="shared" ref="AW1762" si="933">AV1763</f>
        <v>3.2638984418874863</v>
      </c>
      <c r="AX1762" s="8">
        <f t="shared" si="698"/>
        <v>2.3881534735219594</v>
      </c>
      <c r="AY1762" s="8">
        <f t="shared" si="699"/>
        <v>3.3499867609572345</v>
      </c>
      <c r="AZ1762" s="8">
        <f t="shared" si="700"/>
        <v>5.7381402344791939</v>
      </c>
      <c r="BA1762" s="8">
        <f t="shared" si="701"/>
        <v>-0.96183328743527507</v>
      </c>
      <c r="BB1762" s="62">
        <f t="shared" si="702"/>
        <v>187</v>
      </c>
      <c r="BC1762" s="21">
        <f t="shared" si="703"/>
        <v>-107</v>
      </c>
      <c r="BD1762" s="21">
        <f t="shared" si="704"/>
        <v>121</v>
      </c>
      <c r="BE1762" s="21">
        <f t="shared" si="705"/>
        <v>150</v>
      </c>
      <c r="BF1762" s="94">
        <f t="shared" ref="BF1762" si="934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IF(AT1762&gt;AT1763, 1-_xlpm.interp, _xlpm.interp)
)</f>
        <v>0.34787022279914248</v>
      </c>
      <c r="BG1762" s="22">
        <f t="shared" si="76"/>
        <v>0.51707617744761258</v>
      </c>
      <c r="BH1762" s="22">
        <f t="shared" si="76"/>
        <v>0.45341787152471524</v>
      </c>
      <c r="BI1762" s="22">
        <f t="shared" si="76"/>
        <v>0.40061040187431862</v>
      </c>
      <c r="BJ1762" s="21">
        <f t="shared" si="707"/>
        <v>170</v>
      </c>
      <c r="BK1762" s="21">
        <f t="shared" si="708"/>
        <v>-106</v>
      </c>
      <c r="BL1762" s="21">
        <f t="shared" si="709"/>
        <v>122</v>
      </c>
      <c r="BM1762" s="21">
        <f t="shared" si="710"/>
        <v>151</v>
      </c>
      <c r="BN1762" s="22">
        <f t="shared" ref="BN1762" si="935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IF(AV1762&gt;AV1763, 1-_xlpm.interp, _xlpm.interp)
)</f>
        <v>0.3704159024357202</v>
      </c>
      <c r="BO1762" s="22">
        <f t="shared" si="82"/>
        <v>0.51484147744848863</v>
      </c>
      <c r="BP1762" s="22">
        <f t="shared" si="82"/>
        <v>0.45130300982985372</v>
      </c>
      <c r="BQ1762" s="22">
        <f t="shared" si="82"/>
        <v>0.39905061438907052</v>
      </c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8" customHeight="1" x14ac:dyDescent="0.3">
      <c r="A1763" t="str">
        <f t="shared" si="343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11"/>
        <v>TBL Andrei Vasilevskiy</v>
      </c>
      <c r="J1763" s="33" t="s">
        <v>187</v>
      </c>
      <c r="K1763" s="14">
        <v>2.96</v>
      </c>
      <c r="L1763" s="13">
        <v>0.15</v>
      </c>
      <c r="M1763" s="28">
        <v>0.1</v>
      </c>
      <c r="N1763">
        <f>IFERROR(_xlfn.XLOOKUP(A1763,Params!A:A,Params!D:D),0)</f>
        <v>0</v>
      </c>
      <c r="O1763">
        <f t="shared" ref="O1763" si="936">N1762</f>
        <v>0</v>
      </c>
      <c r="P1763" s="68">
        <f t="shared" si="682"/>
        <v>0</v>
      </c>
      <c r="Q1763">
        <f t="shared" ref="Q1763" si="937">P1762</f>
        <v>0</v>
      </c>
      <c r="R1763" s="5">
        <f t="shared" ref="R1763" si="938">N1763/W1763/X1763/Z1762/AB1762/AA1763</f>
        <v>0</v>
      </c>
      <c r="S1763" s="5">
        <f t="shared" ref="S1763" si="939">O1763/W1762/Y1763/Z1763/AA1762/AB1763</f>
        <v>0</v>
      </c>
      <c r="T1763" s="5">
        <f t="shared" ref="T1763" si="940">P1763/W1763/X1763/Z1762/AB1762</f>
        <v>0</v>
      </c>
      <c r="U1763" s="5">
        <f t="shared" ref="U1763" si="941">Q1763/W1762/Y1763/Z1763/AA1762</f>
        <v>0</v>
      </c>
      <c r="V1763" s="5">
        <f>_xlfn.XLOOKUP(H1763,'Rest - Home'!A:A,'Rest - Home'!B:B)</f>
        <v>1.0449999999999999</v>
      </c>
      <c r="W1763" s="5">
        <f>_xlfn.XLOOKUP(H1763,'Rest - Home'!A:A,'Rest - Home'!C:C)</f>
        <v>1.0398742800952707</v>
      </c>
      <c r="X1763" s="5">
        <f t="shared" ref="X1763" si="942">AM1762/K1763</f>
        <v>1.0120397211002736</v>
      </c>
      <c r="Y1763" s="5">
        <f t="shared" ref="Y1763" si="943">AK1762/K1763</f>
        <v>0.96283783783783783</v>
      </c>
      <c r="Z1763" s="5">
        <f>IF(J1763="",1,(_xlfn.XLOOKUP(I1763,Goalies!B:B,Goalies!J:J)))</f>
        <v>0.96499999999999997</v>
      </c>
      <c r="AA1763" s="23">
        <f>_xlfn.XLOOKUP(E1763,Injuries!A:A,Injuries!B:B)</f>
        <v>0.94</v>
      </c>
      <c r="AB1763" s="23">
        <f>_xlfn.XLOOKUP(E1763,Injuries!A:A,Injuries!C:C)</f>
        <v>1.0449999999999999</v>
      </c>
      <c r="AC1763" s="23">
        <f>_xlfn.XLOOKUP(E1763,'Game Adjustments'!A:A,'Game Adjustments'!B:B)</f>
        <v>1</v>
      </c>
      <c r="AD1763" s="23">
        <f>_xlfn.XLOOKUP(E1763,'Game Adjustments'!A:A,'Game Adjustments'!C:C)</f>
        <v>1</v>
      </c>
      <c r="AE1763" s="23">
        <f>IF(D1763="A",_xlfn.XLOOKUP(E1763,'Rest - Home'!F:F,'Rest - Home'!J:J),_xlfn.XLOOKUP(E1763,'Rest - Home'!F:F,'Rest - Home'!I:I))</f>
        <v>1</v>
      </c>
      <c r="AF1763" s="23">
        <f>IF(D1763="A",_xlfn.XLOOKUP(E1763,'Rest - Home'!F:F,'Rest - Home'!L:L),_xlfn.XLOOKUP(E1763,'Rest - Home'!F:F,'Rest - Home'!K:K))</f>
        <v>1</v>
      </c>
      <c r="AG1763" s="26">
        <v>1</v>
      </c>
      <c r="AH1763" s="26">
        <v>1</v>
      </c>
      <c r="AI1763" s="53" cm="1">
        <f t="array" ref="AI1763">MAX(IF($E$63:E1762=E1763,ROW($E$63:E1762)-MIN(ROW($E$63:E1762))+1))</f>
        <v>1657</v>
      </c>
      <c r="AJ1763" s="53" cm="1">
        <f t="array" ref="AJ1763">MAX(IF($I$105:I1762=I1763,ROW($I$105:I1762)-MIN(ROW($I$105:I1762))+1))</f>
        <v>1615</v>
      </c>
      <c r="AK1763" s="23">
        <f>IF(AI1763=0,_xlfn.XLOOKUP(E1763,'Starting GF'!A:A,'Starting GF'!B:B),INDEX($AL$63:$AL1763,AI1763))</f>
        <v>3.351991458876002</v>
      </c>
      <c r="AL1763" s="23">
        <f t="shared" si="690"/>
        <v>3.351991458876002</v>
      </c>
      <c r="AM1763" s="23">
        <f>IF(AI1763=0,_xlfn.XLOOKUP(E1763,'Starting GF'!A:A,'Starting GF'!C:C),INDEX($AN$63:$AN1763,AI1763))</f>
        <v>2.61</v>
      </c>
      <c r="AN1763" s="23">
        <f t="shared" si="691"/>
        <v>2.61</v>
      </c>
      <c r="AO1763" s="23">
        <f>IF(AJ1763=0,_xlfn.XLOOKUP(I1763,Goalies!B:B,Goalies!I:I),INDEX($AP$105:$AP1763,AJ1763))</f>
        <v>2.5761083030831884</v>
      </c>
      <c r="AP1763" s="23">
        <f t="shared" si="692"/>
        <v>2.5761083030831884</v>
      </c>
      <c r="AQ1763" s="23">
        <f t="shared" si="693"/>
        <v>2.5186499999999996</v>
      </c>
      <c r="AR1763" s="66">
        <v>7.0000000000000007E-2</v>
      </c>
      <c r="AS1763" s="96" t="s">
        <v>1591</v>
      </c>
      <c r="AT1763" s="20">
        <f t="shared" ref="AT1763" si="944">(AK1763*V1763*X1763*Z1762*AA1763*AB1762*AC1763*AD1762*AG1763*AH1762)+AR1763</f>
        <v>3.3499867609572345</v>
      </c>
      <c r="AU1763" s="20">
        <f t="shared" ref="AU1763" si="945">AT1762</f>
        <v>2.3881534735219594</v>
      </c>
      <c r="AV1763" s="12">
        <f t="shared" ref="AV1763" si="946">AK1763*W1763*X1763*Z1762*AA1763*AB1762</f>
        <v>3.2638984418874863</v>
      </c>
      <c r="AW1763" s="12">
        <f t="shared" ref="AW1763" si="947">AV1762</f>
        <v>2.4581534735219592</v>
      </c>
      <c r="AX1763" s="8">
        <f t="shared" si="698"/>
        <v>3.3499867609572345</v>
      </c>
      <c r="AY1763" s="8">
        <f t="shared" si="699"/>
        <v>2.3881534735219594</v>
      </c>
      <c r="AZ1763" s="8">
        <f t="shared" si="700"/>
        <v>5.7381402344791939</v>
      </c>
      <c r="BA1763" s="8">
        <f t="shared" si="701"/>
        <v>0.96183328743527507</v>
      </c>
      <c r="BB1763" s="62">
        <f t="shared" si="702"/>
        <v>-187</v>
      </c>
      <c r="BC1763" s="21">
        <f t="shared" si="703"/>
        <v>107</v>
      </c>
      <c r="BD1763" s="21">
        <f t="shared" si="704"/>
        <v>-121</v>
      </c>
      <c r="BE1763" s="21">
        <f t="shared" si="705"/>
        <v>-150</v>
      </c>
      <c r="BF1763" s="94">
        <f t="shared" si="38"/>
        <v>0.65212977720085752</v>
      </c>
      <c r="BG1763" s="22">
        <f t="shared" ref="BG1763" si="948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0.48292382255238742</v>
      </c>
      <c r="BH1763" s="22">
        <f t="shared" ref="BH1763" si="949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0.54658212847528476</v>
      </c>
      <c r="BI1763" s="22">
        <f t="shared" ref="BI1763" si="950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0.59938959812568138</v>
      </c>
      <c r="BJ1763" s="21">
        <f t="shared" si="707"/>
        <v>-170</v>
      </c>
      <c r="BK1763" s="21">
        <f t="shared" si="708"/>
        <v>106</v>
      </c>
      <c r="BL1763" s="21">
        <f t="shared" si="709"/>
        <v>-122</v>
      </c>
      <c r="BM1763" s="21">
        <f t="shared" si="710"/>
        <v>-151</v>
      </c>
      <c r="BN1763" s="22">
        <f t="shared" si="46"/>
        <v>0.6295840975642798</v>
      </c>
      <c r="BO1763" s="22">
        <f t="shared" ref="BO1763" si="951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0.48515852255151132</v>
      </c>
      <c r="BP1763" s="22">
        <f t="shared" ref="BP1763" si="952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0.54869699017014628</v>
      </c>
      <c r="BQ1763" s="22">
        <f t="shared" ref="BQ1763" si="953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0.60094938561092948</v>
      </c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8" customHeight="1" x14ac:dyDescent="0.3">
      <c r="A1764" t="str">
        <f t="shared" si="343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11"/>
        <v>WSH Logan Thompson</v>
      </c>
      <c r="J1764" s="33" t="s">
        <v>197</v>
      </c>
      <c r="K1764" s="14">
        <v>2.96</v>
      </c>
      <c r="L1764" s="13">
        <v>0.15</v>
      </c>
      <c r="M1764" s="28">
        <v>0.1</v>
      </c>
      <c r="N1764">
        <f>IFERROR(_xlfn.XLOOKUP(A1764,Params!A:A,Params!D:D),0)</f>
        <v>0</v>
      </c>
      <c r="O1764">
        <f t="shared" ref="O1764" si="954">N1765</f>
        <v>0</v>
      </c>
      <c r="P1764" s="68">
        <f t="shared" si="682"/>
        <v>0</v>
      </c>
      <c r="Q1764">
        <f t="shared" ref="Q1764" si="955">P1765</f>
        <v>0</v>
      </c>
      <c r="R1764" s="5">
        <f t="shared" ref="R1764" si="956">N1764/W1764/X1764/Z1765/AB1765/AA1764</f>
        <v>0</v>
      </c>
      <c r="S1764" s="5">
        <f t="shared" ref="S1764" si="957">O1764/W1765/Y1764/Z1764/AA1765/AB1764</f>
        <v>0</v>
      </c>
      <c r="T1764" s="5">
        <f t="shared" ref="T1764" si="958">P1764/W1764/X1764/Z1765/AB1765</f>
        <v>0</v>
      </c>
      <c r="U1764" s="5">
        <f t="shared" ref="U1764" si="959">Q1764/W1765/Y1764/Z1764/AA1765</f>
        <v>0</v>
      </c>
      <c r="V1764" s="5">
        <f>_xlfn.XLOOKUP(H1764,'Rest - Home'!A:A,'Rest - Home'!B:B)</f>
        <v>0.95</v>
      </c>
      <c r="W1764" s="5">
        <f>_xlfn.XLOOKUP(H1764,'Rest - Home'!A:A,'Rest - Home'!C:C)</f>
        <v>0.95302926576458757</v>
      </c>
      <c r="X1764" s="5">
        <f t="shared" ref="X1764" si="960">AM1765/K1764</f>
        <v>1.027378356808988</v>
      </c>
      <c r="Y1764" s="5">
        <f t="shared" ref="Y1764" si="961">AK1765/K1764</f>
        <v>0.99933916778121268</v>
      </c>
      <c r="Z1764" s="5">
        <f>IF(J1764="",1,(_xlfn.XLOOKUP(I1764,Goalies!B:B,Goalies!J:J)))</f>
        <v>0.97499999999999998</v>
      </c>
      <c r="AA1764" s="23">
        <f>_xlfn.XLOOKUP(E1764,Injuries!A:A,Injuries!B:B)</f>
        <v>0.99</v>
      </c>
      <c r="AB1764" s="23">
        <f>_xlfn.XLOOKUP(E1764,Injuries!A:A,Injuries!C:C)</f>
        <v>1.01</v>
      </c>
      <c r="AC1764" s="23">
        <f>_xlfn.XLOOKUP(E1764,'Game Adjustments'!A:A,'Game Adjustments'!B:B)</f>
        <v>1</v>
      </c>
      <c r="AD1764" s="23">
        <f>_xlfn.XLOOKUP(E1764,'Game Adjustments'!A:A,'Game Adjustments'!C:C)</f>
        <v>1</v>
      </c>
      <c r="AE1764" s="23">
        <f>IF(D1764="A",_xlfn.XLOOKUP(E1764,'Rest - Home'!F:F,'Rest - Home'!J:J),_xlfn.XLOOKUP(E1764,'Rest - Home'!F:F,'Rest - Home'!I:I))</f>
        <v>1</v>
      </c>
      <c r="AF1764" s="23">
        <f>IF(D1764="A",_xlfn.XLOOKUP(E1764,'Rest - Home'!F:F,'Rest - Home'!L:L),_xlfn.XLOOKUP(E1764,'Rest - Home'!F:F,'Rest - Home'!K:K))</f>
        <v>1</v>
      </c>
      <c r="AG1764" s="26">
        <v>1</v>
      </c>
      <c r="AH1764" s="26">
        <v>1</v>
      </c>
      <c r="AI1764" s="53" cm="1">
        <f t="array" ref="AI1764">MAX(IF($E$63:E1763=E1764,ROW($E$63:E1763)-MIN(ROW($E$63:E1763))+1))</f>
        <v>1678</v>
      </c>
      <c r="AJ1764" s="53" cm="1">
        <f t="array" ref="AJ1764">MAX(IF($I$105:I1763=I1764,ROW($I$105:I1763)-MIN(ROW($I$105:I1763))+1))</f>
        <v>1636</v>
      </c>
      <c r="AK1764" s="23">
        <f>IF(AI1764=0,_xlfn.XLOOKUP(E1764,'Starting GF'!A:A,'Starting GF'!B:B),INDEX($AL$63:$AL1764,AI1764))</f>
        <v>3.0713484834064788</v>
      </c>
      <c r="AL1764" s="23">
        <f t="shared" si="690"/>
        <v>3.0713484834064788</v>
      </c>
      <c r="AM1764" s="23">
        <f>IF(AI1764=0,_xlfn.XLOOKUP(E1764,'Starting GF'!A:A,'Starting GF'!C:C),INDEX($AN$63:$AN1764,AI1764))</f>
        <v>3.0294577790367612</v>
      </c>
      <c r="AN1764" s="23">
        <f t="shared" si="691"/>
        <v>3.0294577790367612</v>
      </c>
      <c r="AO1764" s="23">
        <f>IF(AJ1764=0,_xlfn.XLOOKUP(I1764,Goalies!B:B,Goalies!I:I),INDEX($AP$105:$AP1764,AJ1764))</f>
        <v>2.9736997450010469</v>
      </c>
      <c r="AP1764" s="23">
        <f t="shared" si="692"/>
        <v>2.9736997450010469</v>
      </c>
      <c r="AQ1764" s="23">
        <f t="shared" si="693"/>
        <v>2.953721334560842</v>
      </c>
      <c r="AR1764" s="66">
        <v>-0.02</v>
      </c>
      <c r="AS1764" s="96" t="s">
        <v>1591</v>
      </c>
      <c r="AT1764" s="20">
        <f t="shared" ref="AT1764" si="962">(AK1764*V1764*X1764*Z1765*AA1764*AB1765*AC1764*AD1765*AG1764*AH1765)+AR1764</f>
        <v>2.9031731321787935</v>
      </c>
      <c r="AU1764" s="20">
        <f t="shared" ref="AU1764" si="963">AT1765</f>
        <v>3.1443888960389907</v>
      </c>
      <c r="AV1764" s="12">
        <f t="shared" ref="AV1764" si="964">AK1764*V1764*X1764*Z1765*AA1764*AB1765</f>
        <v>2.9231731321787935</v>
      </c>
      <c r="AW1764" s="12">
        <f t="shared" ref="AW1764" si="965">AV1765</f>
        <v>3.1278310958099449</v>
      </c>
      <c r="AX1764" s="8">
        <f t="shared" si="698"/>
        <v>2.9031731321787935</v>
      </c>
      <c r="AY1764" s="8">
        <f t="shared" si="699"/>
        <v>3.1443888960389907</v>
      </c>
      <c r="AZ1764" s="8">
        <f t="shared" si="700"/>
        <v>6.0475620282177847</v>
      </c>
      <c r="BA1764" s="8">
        <f t="shared" si="701"/>
        <v>-0.24121576386019727</v>
      </c>
      <c r="BB1764" s="62">
        <f t="shared" si="702"/>
        <v>118</v>
      </c>
      <c r="BC1764" s="21">
        <f t="shared" si="703"/>
        <v>-132</v>
      </c>
      <c r="BD1764" s="21">
        <f t="shared" si="704"/>
        <v>-105</v>
      </c>
      <c r="BE1764" s="21">
        <f t="shared" si="705"/>
        <v>120</v>
      </c>
      <c r="BF1764" s="94">
        <f t="shared" ref="BF1764" si="966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IF(AT1764&gt;AT1765, 1-_xlpm.interp, _xlpm.interp)
)</f>
        <v>0.45819323062007028</v>
      </c>
      <c r="BG1764" s="22">
        <f t="shared" si="76"/>
        <v>0.56820945807521883</v>
      </c>
      <c r="BH1764" s="22">
        <f t="shared" si="76"/>
        <v>0.51277349715903031</v>
      </c>
      <c r="BI1764" s="22">
        <f t="shared" si="76"/>
        <v>0.45443494021747666</v>
      </c>
      <c r="BJ1764" s="21">
        <f t="shared" si="707"/>
        <v>116</v>
      </c>
      <c r="BK1764" s="21">
        <f t="shared" si="708"/>
        <v>-132</v>
      </c>
      <c r="BL1764" s="21">
        <f t="shared" si="709"/>
        <v>-106</v>
      </c>
      <c r="BM1764" s="21">
        <f t="shared" si="710"/>
        <v>119</v>
      </c>
      <c r="BN1764" s="22">
        <f t="shared" ref="BN1764" si="967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IF(AV1764&gt;AV1765, 1-_xlpm.interp, _xlpm.interp)
)</f>
        <v>0.46329674952258848</v>
      </c>
      <c r="BO1764" s="22">
        <f t="shared" si="82"/>
        <v>0.5694788976071723</v>
      </c>
      <c r="BP1764" s="22">
        <f t="shared" si="82"/>
        <v>0.51429931518851846</v>
      </c>
      <c r="BQ1764" s="22">
        <f t="shared" si="82"/>
        <v>0.45588254373426085</v>
      </c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8" customHeight="1" x14ac:dyDescent="0.3">
      <c r="A1765" t="str">
        <f t="shared" si="343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11"/>
        <v>DET John Gibson</v>
      </c>
      <c r="J1765" s="33" t="s">
        <v>161</v>
      </c>
      <c r="K1765" s="14">
        <v>2.96</v>
      </c>
      <c r="L1765" s="13">
        <v>0.15</v>
      </c>
      <c r="M1765" s="28">
        <v>0.1</v>
      </c>
      <c r="N1765">
        <f>IFERROR(_xlfn.XLOOKUP(A1765,Params!A:A,Params!D:D),0)</f>
        <v>0</v>
      </c>
      <c r="O1765">
        <f t="shared" ref="O1765" si="968">N1764</f>
        <v>0</v>
      </c>
      <c r="P1765" s="68">
        <f t="shared" si="682"/>
        <v>0</v>
      </c>
      <c r="Q1765">
        <f t="shared" ref="Q1765" si="969">P1764</f>
        <v>0</v>
      </c>
      <c r="R1765" s="5">
        <f t="shared" ref="R1765" si="970">N1765/W1765/X1765/Z1764/AB1764/AA1765</f>
        <v>0</v>
      </c>
      <c r="S1765" s="5">
        <f t="shared" ref="S1765" si="971">O1765/W1764/Y1765/Z1765/AA1764/AB1765</f>
        <v>0</v>
      </c>
      <c r="T1765" s="5">
        <f t="shared" ref="T1765" si="972">P1765/W1765/X1765/Z1764/AB1764</f>
        <v>0</v>
      </c>
      <c r="U1765" s="5">
        <f t="shared" ref="U1765" si="973">Q1765/W1764/Y1765/Z1765/AA1764</f>
        <v>0</v>
      </c>
      <c r="V1765" s="5">
        <f>_xlfn.XLOOKUP(H1765,'Rest - Home'!A:A,'Rest - Home'!B:B)</f>
        <v>1.048</v>
      </c>
      <c r="W1765" s="5">
        <f>_xlfn.XLOOKUP(H1765,'Rest - Home'!A:A,'Rest - Home'!C:C)</f>
        <v>1.0491546019013618</v>
      </c>
      <c r="X1765" s="5">
        <f t="shared" ref="X1765" si="974">AM1764/K1765</f>
        <v>1.0234654658907978</v>
      </c>
      <c r="Y1765" s="5">
        <f t="shared" ref="Y1765" si="975">AK1764/K1765</f>
        <v>1.0376177308805672</v>
      </c>
      <c r="Z1765" s="5">
        <f>IF(J1765="",1,(_xlfn.XLOOKUP(I1765,Goalies!B:B,Goalies!J:J)))</f>
        <v>0.98499999999999999</v>
      </c>
      <c r="AA1765" s="23">
        <f>_xlfn.XLOOKUP(E1765,Injuries!A:A,Injuries!B:B)</f>
        <v>1</v>
      </c>
      <c r="AB1765" s="23">
        <f>_xlfn.XLOOKUP(E1765,Injuries!A:A,Injuries!C:C)</f>
        <v>1</v>
      </c>
      <c r="AC1765" s="23">
        <f>_xlfn.XLOOKUP(E1765,'Game Adjustments'!A:A,'Game Adjustments'!B:B)</f>
        <v>1</v>
      </c>
      <c r="AD1765" s="23">
        <f>_xlfn.XLOOKUP(E1765,'Game Adjustments'!A:A,'Game Adjustments'!C:C)</f>
        <v>1</v>
      </c>
      <c r="AE1765" s="23">
        <f>IF(D1765="A",_xlfn.XLOOKUP(E1765,'Rest - Home'!F:F,'Rest - Home'!J:J),_xlfn.XLOOKUP(E1765,'Rest - Home'!F:F,'Rest - Home'!I:I))</f>
        <v>1</v>
      </c>
      <c r="AF1765" s="23">
        <f>IF(D1765="A",_xlfn.XLOOKUP(E1765,'Rest - Home'!F:F,'Rest - Home'!L:L),_xlfn.XLOOKUP(E1765,'Rest - Home'!F:F,'Rest - Home'!K:K))</f>
        <v>1</v>
      </c>
      <c r="AG1765" s="26">
        <v>1</v>
      </c>
      <c r="AH1765" s="26">
        <v>1</v>
      </c>
      <c r="AI1765" s="53" cm="1">
        <f t="array" ref="AI1765">MAX(IF($E$63:E1764=E1765,ROW($E$63:E1764)-MIN(ROW($E$63:E1764))+1))</f>
        <v>1663</v>
      </c>
      <c r="AJ1765" s="53" cm="1">
        <f t="array" ref="AJ1765">MAX(IF($I$105:I1764=I1765,ROW($I$105:I1764)-MIN(ROW($I$105:I1764))+1))</f>
        <v>1621</v>
      </c>
      <c r="AK1765" s="23">
        <f>IF(AI1765=0,_xlfn.XLOOKUP(E1765,'Starting GF'!A:A,'Starting GF'!B:B),INDEX($AL$63:$AL1765,AI1765))</f>
        <v>2.9580439366323894</v>
      </c>
      <c r="AL1765" s="23">
        <f t="shared" si="690"/>
        <v>2.9580439366323894</v>
      </c>
      <c r="AM1765" s="23">
        <f>IF(AI1765=0,_xlfn.XLOOKUP(E1765,'Starting GF'!A:A,'Starting GF'!C:C),INDEX($AN$63:$AN1765,AI1765))</f>
        <v>3.0410399361546046</v>
      </c>
      <c r="AN1765" s="23">
        <f t="shared" si="691"/>
        <v>3.0410399361546046</v>
      </c>
      <c r="AO1765" s="23">
        <f>IF(AJ1765=0,_xlfn.XLOOKUP(I1765,Goalies!B:B,Goalies!I:I),INDEX($AP$105:$AP1765,AJ1765))</f>
        <v>3.0765620923419403</v>
      </c>
      <c r="AP1765" s="23">
        <f t="shared" si="692"/>
        <v>3.0765620923419403</v>
      </c>
      <c r="AQ1765" s="23">
        <f t="shared" si="693"/>
        <v>2.9954243371122855</v>
      </c>
      <c r="AR1765" s="66">
        <v>0.02</v>
      </c>
      <c r="AS1765" s="96" t="s">
        <v>1591</v>
      </c>
      <c r="AT1765" s="20">
        <f t="shared" ref="AT1765" si="976">(AK1765*V1765*X1765*Z1764*AA1765*AB1764*AC1765*AD1764*AG1765*AH1764)+AR1765</f>
        <v>3.1443888960389907</v>
      </c>
      <c r="AU1765" s="20">
        <f t="shared" ref="AU1765" si="977">AT1764</f>
        <v>2.9031731321787935</v>
      </c>
      <c r="AV1765" s="12">
        <f t="shared" ref="AV1765" si="978">AK1765*W1765*X1765*Z1764*AA1765*AB1764</f>
        <v>3.1278310958099449</v>
      </c>
      <c r="AW1765" s="12">
        <f t="shared" ref="AW1765" si="979">AV1764</f>
        <v>2.9231731321787935</v>
      </c>
      <c r="AX1765" s="8">
        <f t="shared" si="698"/>
        <v>3.1443888960389907</v>
      </c>
      <c r="AY1765" s="8">
        <f t="shared" si="699"/>
        <v>2.9031731321787935</v>
      </c>
      <c r="AZ1765" s="8">
        <f t="shared" si="700"/>
        <v>6.0475620282177847</v>
      </c>
      <c r="BA1765" s="8">
        <f t="shared" si="701"/>
        <v>0.24121576386019727</v>
      </c>
      <c r="BB1765" s="62">
        <f t="shared" si="702"/>
        <v>-118</v>
      </c>
      <c r="BC1765" s="21">
        <f t="shared" si="703"/>
        <v>132</v>
      </c>
      <c r="BD1765" s="21">
        <f t="shared" si="704"/>
        <v>105</v>
      </c>
      <c r="BE1765" s="21">
        <f t="shared" si="705"/>
        <v>-120</v>
      </c>
      <c r="BF1765" s="94">
        <f t="shared" si="38"/>
        <v>0.54180676937992978</v>
      </c>
      <c r="BG1765" s="22">
        <f t="shared" ref="BG1765" si="980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0.43179054192478111</v>
      </c>
      <c r="BH1765" s="22">
        <f t="shared" ref="BH1765" si="981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0.48722650284096969</v>
      </c>
      <c r="BI1765" s="22">
        <f t="shared" ref="BI1765" si="982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0.54556505978252334</v>
      </c>
      <c r="BJ1765" s="21">
        <f t="shared" si="707"/>
        <v>-116</v>
      </c>
      <c r="BK1765" s="21">
        <f t="shared" si="708"/>
        <v>132</v>
      </c>
      <c r="BL1765" s="21">
        <f t="shared" si="709"/>
        <v>106</v>
      </c>
      <c r="BM1765" s="21">
        <f t="shared" si="710"/>
        <v>-119</v>
      </c>
      <c r="BN1765" s="22">
        <f t="shared" si="46"/>
        <v>0.53670325047741152</v>
      </c>
      <c r="BO1765" s="22">
        <f t="shared" ref="BO1765" si="983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0.43052110239282776</v>
      </c>
      <c r="BP1765" s="22">
        <f t="shared" ref="BP1765" si="984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0.4857006848114816</v>
      </c>
      <c r="BQ1765" s="22">
        <f t="shared" ref="BQ1765" si="985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0.54411745626573915</v>
      </c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8" customHeight="1" x14ac:dyDescent="0.3">
      <c r="A1766" t="str">
        <f t="shared" si="343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11"/>
        <v xml:space="preserve">CGY </v>
      </c>
      <c r="K1766" s="14">
        <v>2.96</v>
      </c>
      <c r="L1766" s="13">
        <v>0.15</v>
      </c>
      <c r="M1766" s="28">
        <v>0.1</v>
      </c>
      <c r="N1766">
        <f>IFERROR(_xlfn.XLOOKUP(A1766,Params!A:A,Params!D:D),0)</f>
        <v>0</v>
      </c>
      <c r="O1766">
        <f t="shared" ref="O1766" si="986">N1767</f>
        <v>0</v>
      </c>
      <c r="P1766" s="68">
        <f t="shared" si="682"/>
        <v>0</v>
      </c>
      <c r="Q1766">
        <f t="shared" ref="Q1766" si="987">P1767</f>
        <v>0</v>
      </c>
      <c r="R1766" s="5">
        <f t="shared" ref="R1766" si="988">N1766/W1766/X1766/Z1767/AB1767/AA1766</f>
        <v>0</v>
      </c>
      <c r="S1766" s="5">
        <f t="shared" ref="S1766" si="989">O1766/W1767/Y1766/Z1766/AA1767/AB1766</f>
        <v>0</v>
      </c>
      <c r="T1766" s="5">
        <f t="shared" ref="T1766" si="990">P1766/W1766/X1766/Z1767/AB1767</f>
        <v>0</v>
      </c>
      <c r="U1766" s="5">
        <f t="shared" ref="U1766" si="991">Q1766/W1767/Y1766/Z1766/AA1767</f>
        <v>0</v>
      </c>
      <c r="V1766" s="5">
        <f>_xlfn.XLOOKUP(H1766,'Rest - Home'!A:A,'Rest - Home'!B:B)</f>
        <v>0.96</v>
      </c>
      <c r="W1766" s="5">
        <f>_xlfn.XLOOKUP(H1766,'Rest - Home'!A:A,'Rest - Home'!C:C)</f>
        <v>0.96305398776725637</v>
      </c>
      <c r="X1766" s="5">
        <f t="shared" ref="X1766" si="992">AM1767/K1766</f>
        <v>0.96170885025102726</v>
      </c>
      <c r="Y1766" s="5">
        <f t="shared" ref="Y1766" si="993">AK1767/K1766</f>
        <v>1.0573807708886014</v>
      </c>
      <c r="Z1766" s="5">
        <f>IF(J1766="",1,(_xlfn.XLOOKUP(I1766,Goalies!B:B,Goalies!J:J)))</f>
        <v>1</v>
      </c>
      <c r="AA1766" s="23">
        <f>_xlfn.XLOOKUP(E1766,Injuries!A:A,Injuries!B:B)</f>
        <v>0.98</v>
      </c>
      <c r="AB1766" s="23">
        <f>_xlfn.XLOOKUP(E1766,Injuries!A:A,Injuries!C:C)</f>
        <v>1</v>
      </c>
      <c r="AC1766" s="23">
        <f>_xlfn.XLOOKUP(E1766,'Game Adjustments'!A:A,'Game Adjustments'!B:B)</f>
        <v>1</v>
      </c>
      <c r="AD1766" s="23">
        <f>_xlfn.XLOOKUP(E1766,'Game Adjustments'!A:A,'Game Adjustments'!C:C)</f>
        <v>1</v>
      </c>
      <c r="AE1766" s="23">
        <f>IF(D1766="A",_xlfn.XLOOKUP(E1766,'Rest - Home'!F:F,'Rest - Home'!J:J),_xlfn.XLOOKUP(E1766,'Rest - Home'!F:F,'Rest - Home'!I:I))</f>
        <v>1</v>
      </c>
      <c r="AF1766" s="23">
        <f>IF(D1766="A",_xlfn.XLOOKUP(E1766,'Rest - Home'!F:F,'Rest - Home'!L:L),_xlfn.XLOOKUP(E1766,'Rest - Home'!F:F,'Rest - Home'!K:K))</f>
        <v>1</v>
      </c>
      <c r="AG1766" s="26">
        <v>1</v>
      </c>
      <c r="AH1766" s="26">
        <v>1</v>
      </c>
      <c r="AI1766" s="53" cm="1">
        <f t="array" ref="AI1766">MAX(IF($E$63:E1765=E1766,ROW($E$63:E1765)-MIN(ROW($E$63:E1765))+1))</f>
        <v>1649</v>
      </c>
      <c r="AJ1766" s="53" cm="1">
        <f t="array" ref="AJ1766">MAX(IF($I$105:I1765=I1766,ROW($I$105:I1765)-MIN(ROW($I$105:I1765))+1))</f>
        <v>0</v>
      </c>
      <c r="AK1766" s="23">
        <f>IF(AI1766=0,_xlfn.XLOOKUP(E1766,'Starting GF'!A:A,'Starting GF'!B:B),INDEX($AL$63:$AL1766,AI1766))</f>
        <v>2.6713262082318052</v>
      </c>
      <c r="AL1766" s="23">
        <f t="shared" si="690"/>
        <v>2.6713262082318052</v>
      </c>
      <c r="AM1766" s="23">
        <f>IF(AI1766=0,_xlfn.XLOOKUP(E1766,'Starting GF'!A:A,'Starting GF'!C:C),INDEX($AN$63:$AN1766,AI1766))</f>
        <v>3.2586402606204365</v>
      </c>
      <c r="AN1766" s="23">
        <f t="shared" si="691"/>
        <v>3.2586402606204365</v>
      </c>
      <c r="AO1766" s="23" t="e">
        <f>IF(AJ1766=0,_xlfn.XLOOKUP(I1766,Goalies!B:B,Goalies!I:I),INDEX($AP$105:$AP1766,AJ1766))</f>
        <v>#N/A</v>
      </c>
      <c r="AP1766" s="23" t="e">
        <f t="shared" si="692"/>
        <v>#N/A</v>
      </c>
      <c r="AQ1766" s="23">
        <f t="shared" si="693"/>
        <v>3.2586402606204365</v>
      </c>
      <c r="AR1766" s="66">
        <v>0</v>
      </c>
      <c r="AS1766" s="96" t="s">
        <v>1591</v>
      </c>
      <c r="AT1766" s="20">
        <f t="shared" ref="AT1766" si="994">(AK1766*V1766*X1766*Z1767*AA1766*AB1767*AC1766*AD1767*AG1766*AH1767)+AR1766</f>
        <v>2.4884927531287424</v>
      </c>
      <c r="AU1766" s="20">
        <f t="shared" ref="AU1766" si="995">AT1767</f>
        <v>3.5662203751022914</v>
      </c>
      <c r="AV1766" s="12">
        <f t="shared" ref="AV1766" si="996">AK1766*V1766*X1766*Z1767*AA1766*AB1767</f>
        <v>2.4884927531287424</v>
      </c>
      <c r="AW1766" s="12">
        <f t="shared" ref="AW1766" si="997">AV1767</f>
        <v>3.5591418619444073</v>
      </c>
      <c r="AX1766" s="8">
        <f t="shared" si="698"/>
        <v>2.4884927531287424</v>
      </c>
      <c r="AY1766" s="8">
        <f t="shared" si="699"/>
        <v>3.5662203751022914</v>
      </c>
      <c r="AZ1766" s="8">
        <f t="shared" si="700"/>
        <v>6.0547131282310342</v>
      </c>
      <c r="BA1766" s="8">
        <f t="shared" si="701"/>
        <v>-1.077727621973549</v>
      </c>
      <c r="BB1766" s="62">
        <f t="shared" si="702"/>
        <v>201</v>
      </c>
      <c r="BC1766" s="21">
        <f t="shared" si="703"/>
        <v>-132</v>
      </c>
      <c r="BD1766" s="21">
        <f t="shared" si="704"/>
        <v>-105</v>
      </c>
      <c r="BE1766" s="21">
        <f t="shared" si="705"/>
        <v>121</v>
      </c>
      <c r="BF1766" s="94">
        <f t="shared" ref="BF1766" si="998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IF(AT1766&gt;AT1767, 1-_xlpm.interp, _xlpm.interp)
)</f>
        <v>0.33274664581022156</v>
      </c>
      <c r="BG1766" s="22">
        <f t="shared" si="76"/>
        <v>0.56976721569979905</v>
      </c>
      <c r="BH1766" s="22">
        <f t="shared" si="76"/>
        <v>0.51261162838587504</v>
      </c>
      <c r="BI1766" s="22">
        <f t="shared" si="76"/>
        <v>0.45250299897194679</v>
      </c>
      <c r="BJ1766" s="21">
        <f t="shared" si="707"/>
        <v>200</v>
      </c>
      <c r="BK1766" s="21">
        <f t="shared" si="708"/>
        <v>-132</v>
      </c>
      <c r="BL1766" s="21">
        <f t="shared" si="709"/>
        <v>-105</v>
      </c>
      <c r="BM1766" s="21">
        <f t="shared" si="710"/>
        <v>121</v>
      </c>
      <c r="BN1766" s="22">
        <f t="shared" ref="BN1766" si="999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IF(AV1766&gt;AV1767, 1-_xlpm.interp, _xlpm.interp)
)</f>
        <v>0.33319112144897178</v>
      </c>
      <c r="BO1766" s="22">
        <f t="shared" si="82"/>
        <v>0.56901421126432061</v>
      </c>
      <c r="BP1766" s="22">
        <f t="shared" si="82"/>
        <v>0.51169572296628141</v>
      </c>
      <c r="BQ1766" s="22">
        <f t="shared" si="82"/>
        <v>0.45163511827122527</v>
      </c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8" customHeight="1" x14ac:dyDescent="0.3">
      <c r="A1767" t="str">
        <f t="shared" si="343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11"/>
        <v>MIN Filip Gustavsson</v>
      </c>
      <c r="J1767" s="33" t="s">
        <v>169</v>
      </c>
      <c r="K1767" s="14">
        <v>2.96</v>
      </c>
      <c r="L1767" s="13">
        <v>0.15</v>
      </c>
      <c r="M1767" s="28">
        <v>0.1</v>
      </c>
      <c r="N1767">
        <f>IFERROR(_xlfn.XLOOKUP(A1767,Params!A:A,Params!D:D),0)</f>
        <v>0</v>
      </c>
      <c r="O1767">
        <f t="shared" ref="O1767" si="1000">N1766</f>
        <v>0</v>
      </c>
      <c r="P1767" s="68">
        <f t="shared" si="682"/>
        <v>0</v>
      </c>
      <c r="Q1767">
        <f t="shared" ref="Q1767" si="1001">P1766</f>
        <v>0</v>
      </c>
      <c r="R1767" s="5">
        <f t="shared" ref="R1767" si="1002">N1767/W1767/X1767/Z1766/AB1766/AA1767</f>
        <v>0</v>
      </c>
      <c r="S1767" s="5">
        <f t="shared" ref="S1767" si="1003">O1767/W1766/Y1767/Z1767/AA1766/AB1767</f>
        <v>0</v>
      </c>
      <c r="T1767" s="5">
        <f t="shared" ref="T1767" si="1004">P1767/W1767/X1767/Z1766/AB1766</f>
        <v>0</v>
      </c>
      <c r="U1767" s="5">
        <f t="shared" ref="U1767" si="1005">Q1767/W1766/Y1767/Z1767/AA1766</f>
        <v>0</v>
      </c>
      <c r="V1767" s="5">
        <f>_xlfn.XLOOKUP(H1767,'Rest - Home'!A:A,'Rest - Home'!B:B)</f>
        <v>1.0349999999999999</v>
      </c>
      <c r="W1767" s="5">
        <f>_xlfn.XLOOKUP(H1767,'Rest - Home'!A:A,'Rest - Home'!C:C)</f>
        <v>1.0329456510400874</v>
      </c>
      <c r="X1767" s="5">
        <f t="shared" ref="X1767" si="1006">AM1766/K1767</f>
        <v>1.1008919799393366</v>
      </c>
      <c r="Y1767" s="5">
        <f t="shared" ref="Y1767" si="1007">AK1766/K1767</f>
        <v>0.90247507034858288</v>
      </c>
      <c r="Z1767" s="5">
        <f>IF(J1767="",1,(_xlfn.XLOOKUP(I1767,Goalies!B:B,Goalies!J:J)))</f>
        <v>0.99</v>
      </c>
      <c r="AA1767" s="23">
        <f>_xlfn.XLOOKUP(E1767,Injuries!A:A,Injuries!B:B)</f>
        <v>1</v>
      </c>
      <c r="AB1767" s="23">
        <f>_xlfn.XLOOKUP(E1767,Injuries!A:A,Injuries!C:C)</f>
        <v>1.04</v>
      </c>
      <c r="AC1767" s="23">
        <f>_xlfn.XLOOKUP(E1767,'Game Adjustments'!A:A,'Game Adjustments'!B:B)</f>
        <v>1</v>
      </c>
      <c r="AD1767" s="23">
        <f>_xlfn.XLOOKUP(E1767,'Game Adjustments'!A:A,'Game Adjustments'!C:C)</f>
        <v>1</v>
      </c>
      <c r="AE1767" s="23">
        <f>IF(D1767="A",_xlfn.XLOOKUP(E1767,'Rest - Home'!F:F,'Rest - Home'!J:J),_xlfn.XLOOKUP(E1767,'Rest - Home'!F:F,'Rest - Home'!I:I))</f>
        <v>1</v>
      </c>
      <c r="AF1767" s="23">
        <f>IF(D1767="A",_xlfn.XLOOKUP(E1767,'Rest - Home'!F:F,'Rest - Home'!L:L),_xlfn.XLOOKUP(E1767,'Rest - Home'!F:F,'Rest - Home'!K:K))</f>
        <v>1</v>
      </c>
      <c r="AG1767" s="26">
        <v>1</v>
      </c>
      <c r="AH1767" s="26">
        <v>1</v>
      </c>
      <c r="AI1767" s="53" cm="1">
        <f t="array" ref="AI1767">MAX(IF($E$63:E1766=E1767,ROW($E$63:E1766)-MIN(ROW($E$63:E1766))+1))</f>
        <v>1673</v>
      </c>
      <c r="AJ1767" s="53" cm="1">
        <f t="array" ref="AJ1767">MAX(IF($I$105:I1766=I1767,ROW($I$105:I1766)-MIN(ROW($I$105:I1766))+1))</f>
        <v>1593</v>
      </c>
      <c r="AK1767" s="23">
        <f>IF(AI1767=0,_xlfn.XLOOKUP(E1767,'Starting GF'!A:A,'Starting GF'!B:B),INDEX($AL$63:$AL1767,AI1767))</f>
        <v>3.1298470818302602</v>
      </c>
      <c r="AL1767" s="23">
        <f t="shared" si="690"/>
        <v>3.1298470818302602</v>
      </c>
      <c r="AM1767" s="23">
        <f>IF(AI1767=0,_xlfn.XLOOKUP(E1767,'Starting GF'!A:A,'Starting GF'!C:C),INDEX($AN$63:$AN1767,AI1767))</f>
        <v>2.8466581967430407</v>
      </c>
      <c r="AN1767" s="23">
        <f t="shared" si="691"/>
        <v>2.8466581967430407</v>
      </c>
      <c r="AO1767" s="23">
        <f>IF(AJ1767=0,_xlfn.XLOOKUP(I1767,Goalies!B:B,Goalies!I:I),INDEX($AP$105:$AP1767,AJ1767))</f>
        <v>2.8311656850631661</v>
      </c>
      <c r="AP1767" s="23">
        <f t="shared" si="692"/>
        <v>2.8311656850631661</v>
      </c>
      <c r="AQ1767" s="23">
        <f t="shared" si="693"/>
        <v>2.8181916147756101</v>
      </c>
      <c r="AR1767" s="66">
        <v>0</v>
      </c>
      <c r="AS1767" s="96" t="s">
        <v>1591</v>
      </c>
      <c r="AT1767" s="20">
        <f t="shared" ref="AT1767" si="1008">(AK1767*V1767*X1767*Z1766*AA1767*AB1766*AC1767*AD1766*AG1767*AH1766)+AR1767</f>
        <v>3.5662203751022914</v>
      </c>
      <c r="AU1767" s="20">
        <f t="shared" ref="AU1767" si="1009">AT1766</f>
        <v>2.4884927531287424</v>
      </c>
      <c r="AV1767" s="12">
        <f t="shared" ref="AV1767" si="1010">AK1767*W1767*X1767*Z1766*AA1767*AB1766</f>
        <v>3.5591418619444073</v>
      </c>
      <c r="AW1767" s="12">
        <f t="shared" ref="AW1767" si="1011">AV1766</f>
        <v>2.4884927531287424</v>
      </c>
      <c r="AX1767" s="8">
        <f t="shared" si="698"/>
        <v>3.5662203751022914</v>
      </c>
      <c r="AY1767" s="8">
        <f t="shared" si="699"/>
        <v>2.4884927531287424</v>
      </c>
      <c r="AZ1767" s="8">
        <f t="shared" si="700"/>
        <v>6.0547131282310342</v>
      </c>
      <c r="BA1767" s="8">
        <f t="shared" si="701"/>
        <v>1.077727621973549</v>
      </c>
      <c r="BB1767" s="62">
        <f t="shared" si="702"/>
        <v>-201</v>
      </c>
      <c r="BC1767" s="21">
        <f t="shared" si="703"/>
        <v>132</v>
      </c>
      <c r="BD1767" s="21">
        <f t="shared" si="704"/>
        <v>105</v>
      </c>
      <c r="BE1767" s="21">
        <f t="shared" si="705"/>
        <v>-121</v>
      </c>
      <c r="BF1767" s="94">
        <f t="shared" si="38"/>
        <v>0.66725335418977849</v>
      </c>
      <c r="BG1767" s="22">
        <f t="shared" ref="BG1767" si="1012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0.43023278430020095</v>
      </c>
      <c r="BH1767" s="22">
        <f t="shared" ref="BH1767" si="1013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0.4873883716141249</v>
      </c>
      <c r="BI1767" s="22">
        <f t="shared" ref="BI1767" si="1014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0.54749700102805321</v>
      </c>
      <c r="BJ1767" s="21">
        <f t="shared" si="707"/>
        <v>-200</v>
      </c>
      <c r="BK1767" s="21">
        <f t="shared" si="708"/>
        <v>132</v>
      </c>
      <c r="BL1767" s="21">
        <f t="shared" si="709"/>
        <v>105</v>
      </c>
      <c r="BM1767" s="21">
        <f t="shared" si="710"/>
        <v>-121</v>
      </c>
      <c r="BN1767" s="22">
        <f t="shared" si="46"/>
        <v>0.66680887855102822</v>
      </c>
      <c r="BO1767" s="22">
        <f t="shared" ref="BO1767" si="1015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0.43098578873567944</v>
      </c>
      <c r="BP1767" s="22">
        <f t="shared" ref="BP1767" si="1016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0.48830427703371859</v>
      </c>
      <c r="BQ1767" s="22">
        <f t="shared" ref="BQ1767" si="1017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0.54836488172877473</v>
      </c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8" customHeight="1" x14ac:dyDescent="0.3">
      <c r="A1768" t="str">
        <f t="shared" si="343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11"/>
        <v>FLA Sergei Bobrovsky</v>
      </c>
      <c r="J1768" s="33" t="s">
        <v>165</v>
      </c>
      <c r="K1768" s="14">
        <v>2.96</v>
      </c>
      <c r="L1768" s="13">
        <v>0.15</v>
      </c>
      <c r="M1768" s="28">
        <v>0.1</v>
      </c>
      <c r="N1768">
        <f>IFERROR(_xlfn.XLOOKUP(A1768,Params!A:A,Params!D:D),0)</f>
        <v>0</v>
      </c>
      <c r="O1768">
        <f t="shared" ref="O1768" si="1018">N1769</f>
        <v>0</v>
      </c>
      <c r="P1768" s="68">
        <f t="shared" si="682"/>
        <v>0</v>
      </c>
      <c r="Q1768">
        <f t="shared" ref="Q1768" si="1019">P1769</f>
        <v>0</v>
      </c>
      <c r="R1768" s="5">
        <f t="shared" ref="R1768" si="1020">N1768/W1768/X1768/Z1769/AB1769/AA1768</f>
        <v>0</v>
      </c>
      <c r="S1768" s="5">
        <f t="shared" ref="S1768" si="1021">O1768/W1769/Y1768/Z1768/AA1769/AB1768</f>
        <v>0</v>
      </c>
      <c r="T1768" s="5">
        <f t="shared" ref="T1768" si="1022">P1768/W1768/X1768/Z1769/AB1769</f>
        <v>0</v>
      </c>
      <c r="U1768" s="5">
        <f t="shared" ref="U1768" si="1023">Q1768/W1769/Y1768/Z1768/AA1769</f>
        <v>0</v>
      </c>
      <c r="V1768" s="5">
        <f>_xlfn.XLOOKUP(H1768,'Rest - Home'!A:A,'Rest - Home'!B:B)</f>
        <v>0.95</v>
      </c>
      <c r="W1768" s="5">
        <f>_xlfn.XLOOKUP(H1768,'Rest - Home'!A:A,'Rest - Home'!C:C)</f>
        <v>0.95302926576458757</v>
      </c>
      <c r="X1768" s="5">
        <f t="shared" ref="X1768" si="1024">AM1769/K1768</f>
        <v>1.0467549675432408</v>
      </c>
      <c r="Y1768" s="5">
        <f t="shared" ref="Y1768" si="1025">AK1769/K1768</f>
        <v>0.92648779216622168</v>
      </c>
      <c r="Z1768" s="5">
        <f>IF(J1768="",1,(_xlfn.XLOOKUP(I1768,Goalies!B:B,Goalies!J:J)))</f>
        <v>1</v>
      </c>
      <c r="AA1768" s="23">
        <f>_xlfn.XLOOKUP(E1768,Injuries!A:A,Injuries!B:B)</f>
        <v>0.99</v>
      </c>
      <c r="AB1768" s="23">
        <f>_xlfn.XLOOKUP(E1768,Injuries!A:A,Injuries!C:C)</f>
        <v>1.04</v>
      </c>
      <c r="AC1768" s="23">
        <f>_xlfn.XLOOKUP(E1768,'Game Adjustments'!A:A,'Game Adjustments'!B:B)</f>
        <v>1</v>
      </c>
      <c r="AD1768" s="23">
        <f>_xlfn.XLOOKUP(E1768,'Game Adjustments'!A:A,'Game Adjustments'!C:C)</f>
        <v>1</v>
      </c>
      <c r="AE1768" s="23">
        <f>IF(D1768="A",_xlfn.XLOOKUP(E1768,'Rest - Home'!F:F,'Rest - Home'!J:J),_xlfn.XLOOKUP(E1768,'Rest - Home'!F:F,'Rest - Home'!I:I))</f>
        <v>1</v>
      </c>
      <c r="AF1768" s="23">
        <f>IF(D1768="A",_xlfn.XLOOKUP(E1768,'Rest - Home'!F:F,'Rest - Home'!L:L),_xlfn.XLOOKUP(E1768,'Rest - Home'!F:F,'Rest - Home'!K:K))</f>
        <v>1</v>
      </c>
      <c r="AG1768" s="26">
        <v>1</v>
      </c>
      <c r="AH1768" s="26">
        <v>1</v>
      </c>
      <c r="AI1768" s="53" cm="1">
        <f t="array" ref="AI1768">MAX(IF($E$63:E1767=E1768,ROW($E$63:E1767)-MIN(ROW($E$63:E1767))+1))</f>
        <v>1667</v>
      </c>
      <c r="AJ1768" s="53" cm="1">
        <f t="array" ref="AJ1768">MAX(IF($I$105:I1767=I1768,ROW($I$105:I1767)-MIN(ROW($I$105:I1767))+1))</f>
        <v>1625</v>
      </c>
      <c r="AK1768" s="23">
        <f>IF(AI1768=0,_xlfn.XLOOKUP(E1768,'Starting GF'!A:A,'Starting GF'!B:B),INDEX($AL$63:$AL1768,AI1768))</f>
        <v>3.1262589103425462</v>
      </c>
      <c r="AL1768" s="23">
        <f t="shared" si="690"/>
        <v>3.1262589103425462</v>
      </c>
      <c r="AM1768" s="23">
        <f>IF(AI1768=0,_xlfn.XLOOKUP(E1768,'Starting GF'!A:A,'Starting GF'!C:C),INDEX($AN$63:$AN1768,AI1768))</f>
        <v>2.8310336521764015</v>
      </c>
      <c r="AN1768" s="23">
        <f t="shared" si="691"/>
        <v>2.8310336521764015</v>
      </c>
      <c r="AO1768" s="23">
        <f>IF(AJ1768=0,_xlfn.XLOOKUP(I1768,Goalies!B:B,Goalies!I:I),INDEX($AP$105:$AP1768,AJ1768))</f>
        <v>2.8068479825180699</v>
      </c>
      <c r="AP1768" s="23">
        <f t="shared" si="692"/>
        <v>2.8068479825180699</v>
      </c>
      <c r="AQ1768" s="23">
        <f t="shared" si="693"/>
        <v>2.8310336521764015</v>
      </c>
      <c r="AR1768" s="66">
        <v>0.05</v>
      </c>
      <c r="AS1768" s="96" t="s">
        <v>1591</v>
      </c>
      <c r="AT1768" s="20">
        <f t="shared" ref="AT1768" si="1026">(AK1768*V1768*X1768*Z1769*AA1768*AB1769*AC1768*AD1769*AG1768*AH1769)+AR1768</f>
        <v>3.2520574275537224</v>
      </c>
      <c r="AU1768" s="20">
        <f t="shared" ref="AU1768" si="1027">AT1769</f>
        <v>2.5800692419099773</v>
      </c>
      <c r="AV1768" s="12">
        <f t="shared" ref="AV1768" si="1028">AK1768*V1768*X1768*Z1769*AA1768*AB1769</f>
        <v>3.2020574275537226</v>
      </c>
      <c r="AW1768" s="12">
        <f t="shared" ref="AW1768" si="1029">AV1769</f>
        <v>2.6329668401422501</v>
      </c>
      <c r="AX1768" s="8">
        <f t="shared" si="698"/>
        <v>3.2520574275537224</v>
      </c>
      <c r="AY1768" s="8">
        <f t="shared" si="699"/>
        <v>2.5800692419099773</v>
      </c>
      <c r="AZ1768" s="8">
        <f t="shared" si="700"/>
        <v>5.8321266694636993</v>
      </c>
      <c r="BA1768" s="8">
        <f t="shared" si="701"/>
        <v>0.67198818564374507</v>
      </c>
      <c r="BB1768" s="62">
        <f t="shared" si="702"/>
        <v>-156</v>
      </c>
      <c r="BC1768" s="21">
        <f t="shared" si="703"/>
        <v>-115</v>
      </c>
      <c r="BD1768" s="21">
        <f t="shared" si="704"/>
        <v>111</v>
      </c>
      <c r="BE1768" s="21">
        <f t="shared" si="705"/>
        <v>138</v>
      </c>
      <c r="BF1768" s="94">
        <f t="shared" ref="BF1768" si="1030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IF(AT1768&gt;AT1769, 1-_xlpm.interp, _xlpm.interp)
)</f>
        <v>0.61005243417945398</v>
      </c>
      <c r="BG1768" s="22">
        <f t="shared" si="76"/>
        <v>0.53412056746750092</v>
      </c>
      <c r="BH1768" s="22">
        <f t="shared" si="76"/>
        <v>0.4739755583734655</v>
      </c>
      <c r="BI1768" s="22">
        <f t="shared" si="76"/>
        <v>0.41978342907468913</v>
      </c>
      <c r="BJ1768" s="21">
        <f t="shared" si="707"/>
        <v>-146</v>
      </c>
      <c r="BK1768" s="21">
        <f t="shared" si="708"/>
        <v>-116</v>
      </c>
      <c r="BL1768" s="21">
        <f t="shared" si="709"/>
        <v>110</v>
      </c>
      <c r="BM1768" s="21">
        <f t="shared" si="710"/>
        <v>137</v>
      </c>
      <c r="BN1768" s="22">
        <f t="shared" ref="BN1768" si="1031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IF(AV1768&gt;AV1769, 1-_xlpm.interp, _xlpm.interp)
)</f>
        <v>0.59401907565334178</v>
      </c>
      <c r="BO1768" s="22">
        <f t="shared" si="82"/>
        <v>0.53601913002469881</v>
      </c>
      <c r="BP1768" s="22">
        <f t="shared" si="82"/>
        <v>0.4759226298714625</v>
      </c>
      <c r="BQ1768" s="22">
        <f t="shared" si="82"/>
        <v>0.42134559184150822</v>
      </c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8" customHeight="1" x14ac:dyDescent="0.3">
      <c r="A1769" t="str">
        <f t="shared" si="343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11"/>
        <v>STL Jordan Binnington</v>
      </c>
      <c r="J1769" s="33" t="s">
        <v>186</v>
      </c>
      <c r="K1769" s="14">
        <v>2.96</v>
      </c>
      <c r="L1769" s="13">
        <v>0.15</v>
      </c>
      <c r="M1769" s="28">
        <v>0.1</v>
      </c>
      <c r="N1769">
        <f>IFERROR(_xlfn.XLOOKUP(A1769,Params!A:A,Params!D:D),0)</f>
        <v>0</v>
      </c>
      <c r="O1769">
        <f t="shared" ref="O1769" si="1032">N1768</f>
        <v>0</v>
      </c>
      <c r="P1769" s="68">
        <f t="shared" si="682"/>
        <v>0</v>
      </c>
      <c r="Q1769">
        <f t="shared" ref="Q1769" si="1033">P1768</f>
        <v>0</v>
      </c>
      <c r="R1769" s="5">
        <f t="shared" ref="R1769" si="1034">N1769/W1769/X1769/Z1768/AB1768/AA1769</f>
        <v>0</v>
      </c>
      <c r="S1769" s="5">
        <f t="shared" ref="S1769" si="1035">O1769/W1768/Y1769/Z1769/AA1768/AB1769</f>
        <v>0</v>
      </c>
      <c r="T1769" s="5">
        <f t="shared" ref="T1769" si="1036">P1769/W1769/X1769/Z1768/AB1768</f>
        <v>0</v>
      </c>
      <c r="U1769" s="5">
        <f t="shared" ref="U1769" si="1037">Q1769/W1768/Y1769/Z1769/AA1768</f>
        <v>0</v>
      </c>
      <c r="V1769" s="5">
        <f>_xlfn.XLOOKUP(H1769,'Rest - Home'!A:A,'Rest - Home'!B:B)</f>
        <v>1.048</v>
      </c>
      <c r="W1769" s="5">
        <f>_xlfn.XLOOKUP(H1769,'Rest - Home'!A:A,'Rest - Home'!C:C)</f>
        <v>1.0491546019013618</v>
      </c>
      <c r="X1769" s="5">
        <f t="shared" ref="X1769" si="1038">AM1768/K1769</f>
        <v>0.9564302878974329</v>
      </c>
      <c r="Y1769" s="5">
        <f t="shared" ref="Y1769" si="1039">AK1768/K1769</f>
        <v>1.0561685507914007</v>
      </c>
      <c r="Z1769" s="5">
        <f>IF(J1769="",1,(_xlfn.XLOOKUP(I1769,Goalies!B:B,Goalies!J:J)))</f>
        <v>1.02</v>
      </c>
      <c r="AA1769" s="23">
        <f>_xlfn.XLOOKUP(E1769,Injuries!A:A,Injuries!B:B)</f>
        <v>0.92</v>
      </c>
      <c r="AB1769" s="23">
        <f>_xlfn.XLOOKUP(E1769,Injuries!A:A,Injuries!C:C)</f>
        <v>1.02</v>
      </c>
      <c r="AC1769" s="23">
        <f>_xlfn.XLOOKUP(E1769,'Game Adjustments'!A:A,'Game Adjustments'!B:B)</f>
        <v>1</v>
      </c>
      <c r="AD1769" s="23">
        <f>_xlfn.XLOOKUP(E1769,'Game Adjustments'!A:A,'Game Adjustments'!C:C)</f>
        <v>1</v>
      </c>
      <c r="AE1769" s="23">
        <f>IF(D1769="A",_xlfn.XLOOKUP(E1769,'Rest - Home'!F:F,'Rest - Home'!J:J),_xlfn.XLOOKUP(E1769,'Rest - Home'!F:F,'Rest - Home'!I:I))</f>
        <v>1</v>
      </c>
      <c r="AF1769" s="23">
        <f>IF(D1769="A",_xlfn.XLOOKUP(E1769,'Rest - Home'!F:F,'Rest - Home'!L:L),_xlfn.XLOOKUP(E1769,'Rest - Home'!F:F,'Rest - Home'!K:K))</f>
        <v>1</v>
      </c>
      <c r="AG1769" s="26">
        <v>1</v>
      </c>
      <c r="AH1769" s="26">
        <v>1</v>
      </c>
      <c r="AI1769" s="53" cm="1">
        <f t="array" ref="AI1769">MAX(IF($E$63:E1768=E1769,ROW($E$63:E1768)-MIN(ROW($E$63:E1768))+1))</f>
        <v>1675</v>
      </c>
      <c r="AJ1769" s="53" cm="1">
        <f t="array" ref="AJ1769">MAX(IF($I$105:I1768=I1769,ROW($I$105:I1768)-MIN(ROW($I$105:I1768))+1))</f>
        <v>1633</v>
      </c>
      <c r="AK1769" s="23">
        <f>IF(AI1769=0,_xlfn.XLOOKUP(E1769,'Starting GF'!A:A,'Starting GF'!B:B),INDEX($AL$63:$AL1769,AI1769))</f>
        <v>2.7424038648120161</v>
      </c>
      <c r="AL1769" s="23">
        <f t="shared" si="690"/>
        <v>2.7424038648120161</v>
      </c>
      <c r="AM1769" s="23">
        <f>IF(AI1769=0,_xlfn.XLOOKUP(E1769,'Starting GF'!A:A,'Starting GF'!C:C),INDEX($AN$63:$AN1769,AI1769))</f>
        <v>3.0983947039279927</v>
      </c>
      <c r="AN1769" s="23">
        <f t="shared" si="691"/>
        <v>3.0983947039279927</v>
      </c>
      <c r="AO1769" s="23">
        <f>IF(AJ1769=0,_xlfn.XLOOKUP(I1769,Goalies!B:B,Goalies!I:I),INDEX($AP$105:$AP1769,AJ1769))</f>
        <v>3.0871058816260502</v>
      </c>
      <c r="AP1769" s="23">
        <f t="shared" si="692"/>
        <v>3.0871058816260502</v>
      </c>
      <c r="AQ1769" s="23">
        <f t="shared" si="693"/>
        <v>3.1603625980065524</v>
      </c>
      <c r="AR1769" s="66">
        <v>-0.05</v>
      </c>
      <c r="AS1769" s="96" t="s">
        <v>1591</v>
      </c>
      <c r="AT1769" s="20">
        <f t="shared" ref="AT1769" si="1040">(AK1769*V1769*X1769*Z1768*AA1769*AB1768*AC1769*AD1768*AG1769*AH1768)+AR1769</f>
        <v>2.5800692419099773</v>
      </c>
      <c r="AU1769" s="20">
        <f t="shared" ref="AU1769" si="1041">AT1768</f>
        <v>3.2520574275537224</v>
      </c>
      <c r="AV1769" s="12">
        <f t="shared" ref="AV1769" si="1042">AK1769*W1769*X1769*Z1768*AA1769*AB1768</f>
        <v>2.6329668401422501</v>
      </c>
      <c r="AW1769" s="12">
        <f t="shared" ref="AW1769" si="1043">AV1768</f>
        <v>3.2020574275537226</v>
      </c>
      <c r="AX1769" s="8">
        <f t="shared" si="698"/>
        <v>2.5800692419099773</v>
      </c>
      <c r="AY1769" s="8">
        <f t="shared" si="699"/>
        <v>3.2520574275537224</v>
      </c>
      <c r="AZ1769" s="8">
        <f t="shared" si="700"/>
        <v>5.8321266694636993</v>
      </c>
      <c r="BA1769" s="8">
        <f t="shared" si="701"/>
        <v>-0.67198818564374507</v>
      </c>
      <c r="BB1769" s="62">
        <f t="shared" si="702"/>
        <v>156</v>
      </c>
      <c r="BC1769" s="21">
        <f t="shared" si="703"/>
        <v>115</v>
      </c>
      <c r="BD1769" s="21">
        <f t="shared" si="704"/>
        <v>-111</v>
      </c>
      <c r="BE1769" s="21">
        <f t="shared" si="705"/>
        <v>-138</v>
      </c>
      <c r="BF1769" s="94">
        <f t="shared" si="38"/>
        <v>0.38994756582054602</v>
      </c>
      <c r="BG1769" s="22">
        <f t="shared" ref="BG1769" si="1044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0.46587943253249903</v>
      </c>
      <c r="BH1769" s="22">
        <f t="shared" ref="BH1769" si="1045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0.5260244416265345</v>
      </c>
      <c r="BI1769" s="22">
        <f t="shared" ref="BI1769" si="1046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0.58021657092531087</v>
      </c>
      <c r="BJ1769" s="21">
        <f t="shared" si="707"/>
        <v>146</v>
      </c>
      <c r="BK1769" s="21">
        <f t="shared" si="708"/>
        <v>116</v>
      </c>
      <c r="BL1769" s="21">
        <f t="shared" si="709"/>
        <v>-110</v>
      </c>
      <c r="BM1769" s="21">
        <f t="shared" si="710"/>
        <v>-137</v>
      </c>
      <c r="BN1769" s="22">
        <f t="shared" si="46"/>
        <v>0.40598092434665822</v>
      </c>
      <c r="BO1769" s="22">
        <f t="shared" ref="BO1769" si="1047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0.46398086997530125</v>
      </c>
      <c r="BP1769" s="22">
        <f t="shared" ref="BP1769" si="1048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0.5240773701285375</v>
      </c>
      <c r="BQ1769" s="22">
        <f t="shared" ref="BQ1769" si="1049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0.57865440815849178</v>
      </c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8" customHeight="1" x14ac:dyDescent="0.3">
      <c r="A1770" t="str">
        <f t="shared" si="343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11"/>
        <v xml:space="preserve">SJS </v>
      </c>
      <c r="K1770" s="14">
        <v>2.96</v>
      </c>
      <c r="L1770" s="13">
        <v>0.15</v>
      </c>
      <c r="M1770" s="28">
        <v>0.1</v>
      </c>
      <c r="N1770">
        <f>IFERROR(_xlfn.XLOOKUP(A1770,Params!A:A,Params!D:D),0)</f>
        <v>0</v>
      </c>
      <c r="O1770">
        <f t="shared" ref="O1770" si="1050">N1771</f>
        <v>0</v>
      </c>
      <c r="P1770" s="68">
        <f t="shared" si="682"/>
        <v>0</v>
      </c>
      <c r="Q1770">
        <f t="shared" ref="Q1770" si="1051">P1771</f>
        <v>0</v>
      </c>
      <c r="R1770" s="5">
        <f t="shared" ref="R1770" si="1052">N1770/W1770/X1770/Z1771/AB1771/AA1770</f>
        <v>0</v>
      </c>
      <c r="S1770" s="5">
        <f t="shared" ref="S1770" si="1053">O1770/W1771/Y1770/Z1770/AA1771/AB1770</f>
        <v>0</v>
      </c>
      <c r="T1770" s="5">
        <f t="shared" ref="T1770" si="1054">P1770/W1770/X1770/Z1771/AB1771</f>
        <v>0</v>
      </c>
      <c r="U1770" s="5">
        <f t="shared" ref="U1770" si="1055">Q1770/W1771/Y1770/Z1770/AA1771</f>
        <v>0</v>
      </c>
      <c r="V1770" s="5">
        <f>_xlfn.XLOOKUP(H1770,'Rest - Home'!A:A,'Rest - Home'!B:B)</f>
        <v>0.97</v>
      </c>
      <c r="W1770" s="5">
        <f>_xlfn.XLOOKUP(H1770,'Rest - Home'!A:A,'Rest - Home'!C:C)</f>
        <v>0.95751047349149665</v>
      </c>
      <c r="X1770" s="5">
        <f t="shared" ref="X1770" si="1056">AM1771/K1770</f>
        <v>1.0268454392413906</v>
      </c>
      <c r="Y1770" s="5">
        <f t="shared" ref="Y1770" si="1057">AK1771/K1770</f>
        <v>1.1162285236064926</v>
      </c>
      <c r="Z1770" s="5">
        <f>IF(J1770="",1,(_xlfn.XLOOKUP(I1770,Goalies!B:B,Goalies!J:J)))</f>
        <v>1</v>
      </c>
      <c r="AA1770" s="23">
        <f>_xlfn.XLOOKUP(E1770,Injuries!A:A,Injuries!B:B)</f>
        <v>0.98499999999999999</v>
      </c>
      <c r="AB1770" s="23">
        <f>_xlfn.XLOOKUP(E1770,Injuries!A:A,Injuries!C:C)</f>
        <v>1</v>
      </c>
      <c r="AC1770" s="23">
        <f>_xlfn.XLOOKUP(E1770,'Game Adjustments'!A:A,'Game Adjustments'!B:B)</f>
        <v>1</v>
      </c>
      <c r="AD1770" s="23">
        <f>_xlfn.XLOOKUP(E1770,'Game Adjustments'!A:A,'Game Adjustments'!C:C)</f>
        <v>1</v>
      </c>
      <c r="AE1770" s="23">
        <f>IF(D1770="A",_xlfn.XLOOKUP(E1770,'Rest - Home'!F:F,'Rest - Home'!J:J),_xlfn.XLOOKUP(E1770,'Rest - Home'!F:F,'Rest - Home'!I:I))</f>
        <v>1</v>
      </c>
      <c r="AF1770" s="23">
        <f>IF(D1770="A",_xlfn.XLOOKUP(E1770,'Rest - Home'!F:F,'Rest - Home'!L:L),_xlfn.XLOOKUP(E1770,'Rest - Home'!F:F,'Rest - Home'!K:K))</f>
        <v>1</v>
      </c>
      <c r="AG1770" s="26">
        <v>1</v>
      </c>
      <c r="AH1770" s="26">
        <v>1</v>
      </c>
      <c r="AI1770" s="53" cm="1">
        <f t="array" ref="AI1770">MAX(IF($E$63:E1769=E1770,ROW($E$63:E1769)-MIN(ROW($E$63:E1769))+1))</f>
        <v>1676</v>
      </c>
      <c r="AJ1770" s="53" cm="1">
        <f t="array" ref="AJ1770">MAX(IF($I$105:I1769=I1770,ROW($I$105:I1769)-MIN(ROW($I$105:I1769))+1))</f>
        <v>0</v>
      </c>
      <c r="AK1770" s="23">
        <f>IF(AI1770=0,_xlfn.XLOOKUP(E1770,'Starting GF'!A:A,'Starting GF'!B:B),INDEX($AL$63:$AL1770,AI1770))</f>
        <v>3.02</v>
      </c>
      <c r="AL1770" s="23">
        <f t="shared" si="690"/>
        <v>3.02</v>
      </c>
      <c r="AM1770" s="23">
        <f>IF(AI1770=0,_xlfn.XLOOKUP(E1770,'Starting GF'!A:A,'Starting GF'!C:C),INDEX($AN$63:$AN1770,AI1770))</f>
        <v>3.33</v>
      </c>
      <c r="AN1770" s="23">
        <f t="shared" si="691"/>
        <v>3.33</v>
      </c>
      <c r="AO1770" s="23" t="e">
        <f>IF(AJ1770=0,_xlfn.XLOOKUP(I1770,Goalies!B:B,Goalies!I:I),INDEX($AP$105:$AP1770,AJ1770))</f>
        <v>#N/A</v>
      </c>
      <c r="AP1770" s="23" t="e">
        <f t="shared" si="692"/>
        <v>#N/A</v>
      </c>
      <c r="AQ1770" s="23">
        <f t="shared" si="693"/>
        <v>3.33</v>
      </c>
      <c r="AR1770" s="66">
        <v>0</v>
      </c>
      <c r="AS1770" s="96" t="s">
        <v>1589</v>
      </c>
      <c r="AT1770" s="20">
        <f t="shared" ref="AT1770" si="1058">(AK1770*V1770*X1770*Z1771*AA1770*AB1771*AC1770*AD1771*AG1770*AH1771)+AR1770</f>
        <v>2.9466243519895494</v>
      </c>
      <c r="AU1770" s="20">
        <f t="shared" ref="AU1770" si="1059">AT1771</f>
        <v>3.8260432104539719</v>
      </c>
      <c r="AV1770" s="12">
        <f t="shared" ref="AV1770" si="1060">AK1770*V1770*X1770*Z1771*AA1770*AB1771</f>
        <v>2.9466243519895494</v>
      </c>
      <c r="AW1770" s="12">
        <f t="shared" ref="AW1770" si="1061">AV1771</f>
        <v>3.807276487161936</v>
      </c>
      <c r="AX1770" s="8">
        <f t="shared" si="698"/>
        <v>2.9466243519895494</v>
      </c>
      <c r="AY1770" s="8">
        <f t="shared" si="699"/>
        <v>3.8260432104539719</v>
      </c>
      <c r="AZ1770" s="8">
        <f t="shared" si="700"/>
        <v>6.7726675624435213</v>
      </c>
      <c r="BA1770" s="8">
        <f t="shared" si="701"/>
        <v>-0.87941885846442247</v>
      </c>
      <c r="BB1770" s="62">
        <f t="shared" si="702"/>
        <v>171</v>
      </c>
      <c r="BC1770" s="21">
        <f t="shared" si="703"/>
        <v>-207</v>
      </c>
      <c r="BD1770" s="21">
        <f t="shared" si="704"/>
        <v>-174</v>
      </c>
      <c r="BE1770" s="21">
        <f t="shared" si="705"/>
        <v>-130</v>
      </c>
      <c r="BF1770" s="94">
        <f t="shared" ref="BF1770" si="1062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IF(AT1770&gt;AT1771, 1-_xlpm.interp, _xlpm.interp)
)</f>
        <v>0.36942870714829151</v>
      </c>
      <c r="BG1770" s="22">
        <f t="shared" si="76"/>
        <v>0.67465690826570579</v>
      </c>
      <c r="BH1770" s="22">
        <f t="shared" si="76"/>
        <v>0.63502536977755142</v>
      </c>
      <c r="BI1770" s="22">
        <f t="shared" si="76"/>
        <v>0.56607303134350551</v>
      </c>
      <c r="BJ1770" s="21">
        <f t="shared" si="707"/>
        <v>169</v>
      </c>
      <c r="BK1770" s="21">
        <f t="shared" si="708"/>
        <v>-206</v>
      </c>
      <c r="BL1770" s="21">
        <f t="shared" si="709"/>
        <v>-172</v>
      </c>
      <c r="BM1770" s="21">
        <f t="shared" si="710"/>
        <v>-129</v>
      </c>
      <c r="BN1770" s="22">
        <f t="shared" ref="BN1770" si="1063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IF(AV1770&gt;AV1771, 1-_xlpm.interp, _xlpm.interp)
)</f>
        <v>0.37137625118601286</v>
      </c>
      <c r="BO1770" s="22">
        <f t="shared" si="82"/>
        <v>0.67268397449535922</v>
      </c>
      <c r="BP1770" s="22">
        <f t="shared" si="82"/>
        <v>0.6327214815078237</v>
      </c>
      <c r="BQ1770" s="22">
        <f t="shared" si="82"/>
        <v>0.56387643674775845</v>
      </c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8" customHeight="1" x14ac:dyDescent="0.3">
      <c r="A1771" t="str">
        <f t="shared" si="343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064">E1771&amp;" "&amp;J1771</f>
        <v>EDM Tristan Jarry</v>
      </c>
      <c r="J1771" s="33" t="s">
        <v>181</v>
      </c>
      <c r="K1771" s="14">
        <v>2.96</v>
      </c>
      <c r="L1771" s="13">
        <v>0.15</v>
      </c>
      <c r="M1771" s="28">
        <v>0.1</v>
      </c>
      <c r="N1771">
        <f>IFERROR(_xlfn.XLOOKUP(A1771,Params!A:A,Params!D:D),0)</f>
        <v>0</v>
      </c>
      <c r="O1771">
        <f t="shared" ref="O1771" si="1065">N1770</f>
        <v>0</v>
      </c>
      <c r="P1771" s="68">
        <f t="shared" si="682"/>
        <v>0</v>
      </c>
      <c r="Q1771">
        <f t="shared" ref="Q1771" si="1066">P1770</f>
        <v>0</v>
      </c>
      <c r="R1771" s="5">
        <f t="shared" ref="R1771" si="1067">N1771/W1771/X1771/Z1770/AB1770/AA1771</f>
        <v>0</v>
      </c>
      <c r="S1771" s="5">
        <f t="shared" ref="S1771" si="1068">O1771/W1770/Y1771/Z1771/AA1770/AB1771</f>
        <v>0</v>
      </c>
      <c r="T1771" s="5">
        <f t="shared" ref="T1771" si="1069">P1771/W1771/X1771/Z1770/AB1770</f>
        <v>0</v>
      </c>
      <c r="U1771" s="5">
        <f t="shared" ref="U1771" si="1070">Q1771/W1770/Y1771/Z1771/AA1770</f>
        <v>0</v>
      </c>
      <c r="V1771" s="5">
        <f>_xlfn.XLOOKUP(H1771,'Rest - Home'!A:A,'Rest - Home'!B:B)</f>
        <v>1.0449999999999999</v>
      </c>
      <c r="W1771" s="5">
        <f>_xlfn.XLOOKUP(H1771,'Rest - Home'!A:A,'Rest - Home'!C:C)</f>
        <v>1.0398742800952707</v>
      </c>
      <c r="X1771" s="5">
        <f t="shared" ref="X1771" si="1071">AM1770/K1771</f>
        <v>1.125</v>
      </c>
      <c r="Y1771" s="5">
        <f t="shared" ref="Y1771" si="1072">AK1770/K1771</f>
        <v>1.0202702702702704</v>
      </c>
      <c r="Z1771" s="5">
        <f>IF(J1771="",1,(_xlfn.XLOOKUP(I1771,Goalies!B:B,Goalies!J:J)))</f>
        <v>0.97499999999999998</v>
      </c>
      <c r="AA1771" s="23">
        <f>_xlfn.XLOOKUP(E1771,Injuries!A:A,Injuries!B:B)</f>
        <v>0.98499999999999999</v>
      </c>
      <c r="AB1771" s="23">
        <f>_xlfn.XLOOKUP(E1771,Injuries!A:A,Injuries!C:C)</f>
        <v>1.02</v>
      </c>
      <c r="AC1771" s="23">
        <f>_xlfn.XLOOKUP(E1771,'Game Adjustments'!A:A,'Game Adjustments'!B:B)</f>
        <v>1</v>
      </c>
      <c r="AD1771" s="23">
        <f>_xlfn.XLOOKUP(E1771,'Game Adjustments'!A:A,'Game Adjustments'!C:C)</f>
        <v>1</v>
      </c>
      <c r="AE1771" s="23">
        <f>IF(D1771="A",_xlfn.XLOOKUP(E1771,'Rest - Home'!F:F,'Rest - Home'!J:J),_xlfn.XLOOKUP(E1771,'Rest - Home'!F:F,'Rest - Home'!I:I))</f>
        <v>1</v>
      </c>
      <c r="AF1771" s="23">
        <f>IF(D1771="A",_xlfn.XLOOKUP(E1771,'Rest - Home'!F:F,'Rest - Home'!L:L),_xlfn.XLOOKUP(E1771,'Rest - Home'!F:F,'Rest - Home'!K:K))</f>
        <v>1</v>
      </c>
      <c r="AG1771" s="26">
        <v>1</v>
      </c>
      <c r="AH1771" s="26">
        <v>1</v>
      </c>
      <c r="AI1771" s="53" cm="1">
        <f t="array" ref="AI1771">MAX(IF($E$63:E1770=E1771,ROW($E$63:E1770)-MIN(ROW($E$63:E1770))+1))</f>
        <v>1659</v>
      </c>
      <c r="AJ1771" s="53" cm="1">
        <f t="array" ref="AJ1771">MAX(IF($I$105:I1770=I1771,ROW($I$105:I1770)-MIN(ROW($I$105:I1770))+1))</f>
        <v>1617</v>
      </c>
      <c r="AK1771" s="23">
        <f>IF(AI1771=0,_xlfn.XLOOKUP(E1771,'Starting GF'!A:A,'Starting GF'!B:B),INDEX($AL$63:$AL1771,AI1771))</f>
        <v>3.3040364298752181</v>
      </c>
      <c r="AL1771" s="23">
        <f t="shared" si="690"/>
        <v>3.3040364298752181</v>
      </c>
      <c r="AM1771" s="23">
        <f>IF(AI1771=0,_xlfn.XLOOKUP(E1771,'Starting GF'!A:A,'Starting GF'!C:C),INDEX($AN$63:$AN1771,AI1771))</f>
        <v>3.0394625001545164</v>
      </c>
      <c r="AN1771" s="23">
        <f t="shared" si="691"/>
        <v>3.0394625001545164</v>
      </c>
      <c r="AO1771" s="23">
        <f>IF(AJ1771=0,_xlfn.XLOOKUP(I1771,Goalies!B:B,Goalies!I:I),INDEX($AP$105:$AP1771,AJ1771))</f>
        <v>3.0404892207577179</v>
      </c>
      <c r="AP1771" s="23">
        <f t="shared" si="692"/>
        <v>3.0404892207577179</v>
      </c>
      <c r="AQ1771" s="23">
        <f t="shared" si="693"/>
        <v>2.9634759376506534</v>
      </c>
      <c r="AR1771" s="66">
        <v>0</v>
      </c>
      <c r="AS1771" s="96" t="s">
        <v>1589</v>
      </c>
      <c r="AT1771" s="20">
        <f t="shared" ref="AT1771" si="1073">(AK1771*V1771*X1771*Z1770*AA1771*AB1770*AC1771*AD1770*AG1771*AH1770)+AR1771</f>
        <v>3.8260432104539719</v>
      </c>
      <c r="AU1771" s="20">
        <f t="shared" ref="AU1771" si="1074">AT1770</f>
        <v>2.9466243519895494</v>
      </c>
      <c r="AV1771" s="12">
        <f t="shared" ref="AV1771" si="1075">AK1771*W1771*X1771*Z1770*AA1771*AB1770</f>
        <v>3.807276487161936</v>
      </c>
      <c r="AW1771" s="12">
        <f t="shared" ref="AW1771" si="1076">AV1770</f>
        <v>2.9466243519895494</v>
      </c>
      <c r="AX1771" s="8">
        <f t="shared" si="698"/>
        <v>3.8260432104539719</v>
      </c>
      <c r="AY1771" s="8">
        <f t="shared" si="699"/>
        <v>2.9466243519895494</v>
      </c>
      <c r="AZ1771" s="8">
        <f t="shared" si="700"/>
        <v>6.7726675624435213</v>
      </c>
      <c r="BA1771" s="8">
        <f t="shared" si="701"/>
        <v>0.87941885846442247</v>
      </c>
      <c r="BB1771" s="62">
        <f t="shared" si="702"/>
        <v>-171</v>
      </c>
      <c r="BC1771" s="21">
        <f t="shared" si="703"/>
        <v>207</v>
      </c>
      <c r="BD1771" s="21">
        <f t="shared" si="704"/>
        <v>174</v>
      </c>
      <c r="BE1771" s="21">
        <f t="shared" si="705"/>
        <v>130</v>
      </c>
      <c r="BF1771" s="94">
        <f t="shared" si="38"/>
        <v>0.63057129285170843</v>
      </c>
      <c r="BG1771" s="22">
        <f t="shared" ref="BG1771" si="1077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0.32534309173429421</v>
      </c>
      <c r="BH1771" s="22">
        <f t="shared" ref="BH1771" si="1078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0.36497463022244853</v>
      </c>
      <c r="BI1771" s="22">
        <f t="shared" ref="BI1771" si="1079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0.43392696865649449</v>
      </c>
      <c r="BJ1771" s="21">
        <f t="shared" si="707"/>
        <v>-169</v>
      </c>
      <c r="BK1771" s="21">
        <f t="shared" si="708"/>
        <v>206</v>
      </c>
      <c r="BL1771" s="21">
        <f t="shared" si="709"/>
        <v>172</v>
      </c>
      <c r="BM1771" s="21">
        <f t="shared" si="710"/>
        <v>129</v>
      </c>
      <c r="BN1771" s="22">
        <f t="shared" si="46"/>
        <v>0.62862374881398719</v>
      </c>
      <c r="BO1771" s="22">
        <f t="shared" ref="BO1771" si="1080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0.32731602550464073</v>
      </c>
      <c r="BP1771" s="22">
        <f t="shared" ref="BP1771" si="1081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0.36727851849217635</v>
      </c>
      <c r="BQ1771" s="22">
        <f t="shared" ref="BQ1771" si="1082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0.4361235632522415</v>
      </c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8" customHeight="1" x14ac:dyDescent="0.3">
      <c r="A1772" t="str">
        <f t="shared" si="343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064"/>
        <v>ANA Lukas Dostal</v>
      </c>
      <c r="J1772" s="33" t="s">
        <v>146</v>
      </c>
      <c r="K1772" s="14">
        <v>2.96</v>
      </c>
      <c r="L1772" s="13">
        <v>0.15</v>
      </c>
      <c r="M1772" s="28">
        <v>0.1</v>
      </c>
      <c r="N1772">
        <f>IFERROR(_xlfn.XLOOKUP(A1772,Params!A:A,Params!D:D),0)</f>
        <v>0</v>
      </c>
      <c r="O1772">
        <f t="shared" ref="O1772" si="1083">N1773</f>
        <v>0</v>
      </c>
      <c r="P1772" s="68">
        <f t="shared" si="682"/>
        <v>0</v>
      </c>
      <c r="Q1772">
        <f t="shared" ref="Q1772" si="1084">P1773</f>
        <v>0</v>
      </c>
      <c r="R1772" s="5">
        <f t="shared" ref="R1772" si="1085">N1772/W1772/X1772/Z1773/AB1773/AA1772</f>
        <v>0</v>
      </c>
      <c r="S1772" s="5">
        <f t="shared" ref="S1772" si="1086">O1772/W1773/Y1772/Z1772/AA1773/AB1772</f>
        <v>0</v>
      </c>
      <c r="T1772" s="5">
        <f t="shared" ref="T1772" si="1087">P1772/W1772/X1772/Z1773/AB1773</f>
        <v>0</v>
      </c>
      <c r="U1772" s="5">
        <f t="shared" ref="U1772" si="1088">Q1772/W1773/Y1772/Z1772/AA1773</f>
        <v>0</v>
      </c>
      <c r="V1772" s="5">
        <f>_xlfn.XLOOKUP(H1772,'Rest - Home'!A:A,'Rest - Home'!B:B)</f>
        <v>0.96</v>
      </c>
      <c r="W1772" s="5">
        <f>_xlfn.XLOOKUP(H1772,'Rest - Home'!A:A,'Rest - Home'!C:C)</f>
        <v>0.96305398776725637</v>
      </c>
      <c r="X1772" s="5">
        <f t="shared" ref="X1772" si="1089">AM1773/K1772</f>
        <v>1.1033584779016117</v>
      </c>
      <c r="Y1772" s="5">
        <f t="shared" ref="Y1772" si="1090">AK1773/K1772</f>
        <v>0.92527768238798225</v>
      </c>
      <c r="Z1772" s="5">
        <f>IF(J1772="",1,(_xlfn.XLOOKUP(I1772,Goalies!B:B,Goalies!J:J)))</f>
        <v>0.97</v>
      </c>
      <c r="AA1772" s="23">
        <f>_xlfn.XLOOKUP(E1772,Injuries!A:A,Injuries!B:B)</f>
        <v>0.92500000000000004</v>
      </c>
      <c r="AB1772" s="23">
        <f>_xlfn.XLOOKUP(E1772,Injuries!A:A,Injuries!C:C)</f>
        <v>1.01</v>
      </c>
      <c r="AC1772" s="23">
        <f>_xlfn.XLOOKUP(E1772,'Game Adjustments'!A:A,'Game Adjustments'!B:B)</f>
        <v>1</v>
      </c>
      <c r="AD1772" s="23">
        <f>_xlfn.XLOOKUP(E1772,'Game Adjustments'!A:A,'Game Adjustments'!C:C)</f>
        <v>1</v>
      </c>
      <c r="AE1772" s="23">
        <f>IF(D1772="A",_xlfn.XLOOKUP(E1772,'Rest - Home'!F:F,'Rest - Home'!J:J),_xlfn.XLOOKUP(E1772,'Rest - Home'!F:F,'Rest - Home'!I:I))</f>
        <v>1</v>
      </c>
      <c r="AF1772" s="23">
        <f>IF(D1772="A",_xlfn.XLOOKUP(E1772,'Rest - Home'!F:F,'Rest - Home'!L:L),_xlfn.XLOOKUP(E1772,'Rest - Home'!F:F,'Rest - Home'!K:K))</f>
        <v>1</v>
      </c>
      <c r="AG1772" s="26">
        <v>1</v>
      </c>
      <c r="AH1772" s="26">
        <v>1</v>
      </c>
      <c r="AI1772" s="53" cm="1">
        <f t="array" ref="AI1772">MAX(IF($E$63:E1771=E1772,ROW($E$63:E1771)-MIN(ROW($E$63:E1771))+1))</f>
        <v>1658</v>
      </c>
      <c r="AJ1772" s="53" cm="1">
        <f t="array" ref="AJ1772">MAX(IF($I$105:I1771=I1772,ROW($I$105:I1771)-MIN(ROW($I$105:I1771))+1))</f>
        <v>1606</v>
      </c>
      <c r="AK1772" s="23">
        <f>IF(AI1772=0,_xlfn.XLOOKUP(E1772,'Starting GF'!A:A,'Starting GF'!B:B),INDEX($AL$63:$AL1772,AI1772))</f>
        <v>3.1393020197524013</v>
      </c>
      <c r="AL1772" s="23">
        <f t="shared" si="690"/>
        <v>3.1393020197524013</v>
      </c>
      <c r="AM1772" s="23">
        <f>IF(AI1772=0,_xlfn.XLOOKUP(E1772,'Starting GF'!A:A,'Starting GF'!C:C),INDEX($AN$63:$AN1772,AI1772))</f>
        <v>3.2790374575500643</v>
      </c>
      <c r="AN1772" s="23">
        <f t="shared" si="691"/>
        <v>3.2790374575500643</v>
      </c>
      <c r="AO1772" s="23">
        <f>IF(AJ1772=0,_xlfn.XLOOKUP(I1772,Goalies!B:B,Goalies!I:I),INDEX($AP$105:$AP1772,AJ1772))</f>
        <v>3.2808229873483188</v>
      </c>
      <c r="AP1772" s="23">
        <f t="shared" si="692"/>
        <v>3.2808229873483188</v>
      </c>
      <c r="AQ1772" s="23">
        <f t="shared" si="693"/>
        <v>3.1806663338235621</v>
      </c>
      <c r="AR1772" s="66">
        <v>0.08</v>
      </c>
      <c r="AS1772" s="96" t="s">
        <v>1589</v>
      </c>
      <c r="AT1772" s="20">
        <f t="shared" ref="AT1772" si="1091">(AK1772*V1772*X1772*Z1773*AA1772*AB1773*AC1772*AD1773*AG1772*AH1773)+AR1772</f>
        <v>3.3431508503120488</v>
      </c>
      <c r="AU1772" s="20">
        <f t="shared" ref="AU1772" si="1092">AT1773</f>
        <v>2.8272590512355062</v>
      </c>
      <c r="AV1772" s="12">
        <f t="shared" ref="AV1772" si="1093">AK1772*V1772*X1772*Z1773*AA1772*AB1773</f>
        <v>3.2631508503120488</v>
      </c>
      <c r="AW1772" s="12">
        <f t="shared" ref="AW1772" si="1094">AV1773</f>
        <v>2.901488496058596</v>
      </c>
      <c r="AX1772" s="8">
        <f t="shared" si="698"/>
        <v>3.3431508503120488</v>
      </c>
      <c r="AY1772" s="8">
        <f t="shared" si="699"/>
        <v>2.8272590512355062</v>
      </c>
      <c r="AZ1772" s="8">
        <f t="shared" si="700"/>
        <v>6.1704099015475551</v>
      </c>
      <c r="BA1772" s="8">
        <f t="shared" si="701"/>
        <v>0.51589179907654259</v>
      </c>
      <c r="BB1772" s="62">
        <f t="shared" si="702"/>
        <v>-139</v>
      </c>
      <c r="BC1772" s="21">
        <f t="shared" si="703"/>
        <v>-143</v>
      </c>
      <c r="BD1772" s="21">
        <f t="shared" si="704"/>
        <v>-115</v>
      </c>
      <c r="BE1772" s="21">
        <f t="shared" si="705"/>
        <v>111</v>
      </c>
      <c r="BF1772" s="94">
        <f t="shared" ref="BF1772" si="1095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IF(AT1772&gt;AT1773, 1-_xlpm.interp, _xlpm.interp)
)</f>
        <v>0.58206127585129208</v>
      </c>
      <c r="BG1772" s="22">
        <f t="shared" si="76"/>
        <v>0.58905855688030839</v>
      </c>
      <c r="BH1772" s="22">
        <f t="shared" si="76"/>
        <v>0.53558743103071327</v>
      </c>
      <c r="BI1772" s="22">
        <f t="shared" si="76"/>
        <v>0.47391843883056228</v>
      </c>
      <c r="BJ1772" s="21">
        <f t="shared" si="707"/>
        <v>-127</v>
      </c>
      <c r="BK1772" s="21">
        <f t="shared" si="708"/>
        <v>-143</v>
      </c>
      <c r="BL1772" s="21">
        <f t="shared" si="709"/>
        <v>-115</v>
      </c>
      <c r="BM1772" s="21">
        <f t="shared" si="710"/>
        <v>111</v>
      </c>
      <c r="BN1772" s="22">
        <f t="shared" ref="BN1772" si="1096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IF(AV1772&gt;AV1773, 1-_xlpm.interp, _xlpm.interp)
)</f>
        <v>0.55989471539566305</v>
      </c>
      <c r="BO1772" s="22">
        <f t="shared" si="82"/>
        <v>0.58849765635130402</v>
      </c>
      <c r="BP1772" s="22">
        <f t="shared" si="82"/>
        <v>0.53556571858611646</v>
      </c>
      <c r="BQ1772" s="22">
        <f t="shared" si="82"/>
        <v>0.47452623865600918</v>
      </c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8" customHeight="1" x14ac:dyDescent="0.3">
      <c r="A1773" t="str">
        <f t="shared" si="343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064"/>
        <v>VAN Kevin Lankinen</v>
      </c>
      <c r="J1773" s="33" t="s">
        <v>194</v>
      </c>
      <c r="K1773" s="14">
        <v>2.96</v>
      </c>
      <c r="L1773" s="13">
        <v>0.15</v>
      </c>
      <c r="M1773" s="28">
        <v>0.1</v>
      </c>
      <c r="N1773">
        <f>IFERROR(_xlfn.XLOOKUP(A1773,Params!A:A,Params!D:D),0)</f>
        <v>0</v>
      </c>
      <c r="O1773">
        <f t="shared" ref="O1773" si="1097">N1772</f>
        <v>0</v>
      </c>
      <c r="P1773" s="68">
        <f t="shared" si="682"/>
        <v>0</v>
      </c>
      <c r="Q1773">
        <f t="shared" ref="Q1773" si="1098">P1772</f>
        <v>0</v>
      </c>
      <c r="R1773" s="5">
        <f t="shared" ref="R1773" si="1099">N1773/W1773/X1773/Z1772/AB1772/AA1773</f>
        <v>0</v>
      </c>
      <c r="S1773" s="5">
        <f t="shared" ref="S1773" si="1100">O1773/W1772/Y1773/Z1773/AA1772/AB1773</f>
        <v>0</v>
      </c>
      <c r="T1773" s="5">
        <f t="shared" ref="T1773" si="1101">P1773/W1773/X1773/Z1772/AB1772</f>
        <v>0</v>
      </c>
      <c r="U1773" s="5">
        <f t="shared" ref="U1773" si="1102">Q1773/W1772/Y1773/Z1773/AA1772</f>
        <v>0</v>
      </c>
      <c r="V1773" s="5">
        <f>_xlfn.XLOOKUP(H1773,'Rest - Home'!A:A,'Rest - Home'!B:B)</f>
        <v>1.0349999999999999</v>
      </c>
      <c r="W1773" s="5">
        <f>_xlfn.XLOOKUP(H1773,'Rest - Home'!A:A,'Rest - Home'!C:C)</f>
        <v>1.0329456510400874</v>
      </c>
      <c r="X1773" s="5">
        <f t="shared" ref="X1773" si="1103">AM1772/K1773</f>
        <v>1.1077829248479947</v>
      </c>
      <c r="Y1773" s="5">
        <f t="shared" ref="Y1773" si="1104">AK1772/K1773</f>
        <v>1.0605750066731086</v>
      </c>
      <c r="Z1773" s="5">
        <f>IF(J1773="",1,(_xlfn.XLOOKUP(I1773,Goalies!B:B,Goalies!J:J)))</f>
        <v>1.03</v>
      </c>
      <c r="AA1773" s="23">
        <f>_xlfn.XLOOKUP(E1773,Injuries!A:A,Injuries!B:B)</f>
        <v>0.94499999999999995</v>
      </c>
      <c r="AB1773" s="23">
        <f>_xlfn.XLOOKUP(E1773,Injuries!A:A,Injuries!C:C)</f>
        <v>1.03</v>
      </c>
      <c r="AC1773" s="23">
        <f>_xlfn.XLOOKUP(E1773,'Game Adjustments'!A:A,'Game Adjustments'!B:B)</f>
        <v>1</v>
      </c>
      <c r="AD1773" s="23">
        <f>_xlfn.XLOOKUP(E1773,'Game Adjustments'!A:A,'Game Adjustments'!C:C)</f>
        <v>1</v>
      </c>
      <c r="AE1773" s="23">
        <f>IF(D1773="A",_xlfn.XLOOKUP(E1773,'Rest - Home'!F:F,'Rest - Home'!J:J),_xlfn.XLOOKUP(E1773,'Rest - Home'!F:F,'Rest - Home'!I:I))</f>
        <v>1</v>
      </c>
      <c r="AF1773" s="23">
        <f>IF(D1773="A",_xlfn.XLOOKUP(E1773,'Rest - Home'!F:F,'Rest - Home'!L:L),_xlfn.XLOOKUP(E1773,'Rest - Home'!F:F,'Rest - Home'!K:K))</f>
        <v>1</v>
      </c>
      <c r="AG1773" s="26">
        <v>1</v>
      </c>
      <c r="AH1773" s="26">
        <v>1</v>
      </c>
      <c r="AI1773" s="53" cm="1">
        <f t="array" ref="AI1773">MAX(IF($E$63:E1772=E1773,ROW($E$63:E1772)-MIN(ROW($E$63:E1772))+1))</f>
        <v>1677</v>
      </c>
      <c r="AJ1773" s="53" cm="1">
        <f t="array" ref="AJ1773">MAX(IF($I$105:I1772=I1773,ROW($I$105:I1772)-MIN(ROW($I$105:I1772))+1))</f>
        <v>1635</v>
      </c>
      <c r="AK1773" s="23">
        <f>IF(AI1773=0,_xlfn.XLOOKUP(E1773,'Starting GF'!A:A,'Starting GF'!B:B),INDEX($AL$63:$AL1773,AI1773))</f>
        <v>2.7388219398684273</v>
      </c>
      <c r="AL1773" s="23">
        <f t="shared" si="690"/>
        <v>2.7388219398684273</v>
      </c>
      <c r="AM1773" s="23">
        <f>IF(AI1773=0,_xlfn.XLOOKUP(E1773,'Starting GF'!A:A,'Starting GF'!C:C),INDEX($AN$63:$AN1773,AI1773))</f>
        <v>3.2659410945887708</v>
      </c>
      <c r="AN1773" s="23">
        <f t="shared" si="691"/>
        <v>3.2659410945887708</v>
      </c>
      <c r="AO1773" s="23">
        <f>IF(AJ1773=0,_xlfn.XLOOKUP(I1773,Goalies!B:B,Goalies!I:I),INDEX($AP$105:$AP1773,AJ1773))</f>
        <v>3.363047228095021</v>
      </c>
      <c r="AP1773" s="23">
        <f t="shared" si="692"/>
        <v>3.363047228095021</v>
      </c>
      <c r="AQ1773" s="23">
        <f t="shared" si="693"/>
        <v>3.3639193274264341</v>
      </c>
      <c r="AR1773" s="66">
        <v>-0.08</v>
      </c>
      <c r="AS1773" s="96" t="s">
        <v>1589</v>
      </c>
      <c r="AT1773" s="20">
        <f t="shared" ref="AT1773" si="1105">(AK1773*V1773*X1773*Z1772*AA1773*AB1772*AC1773*AD1772*AG1773*AH1772)+AR1773</f>
        <v>2.8272590512355062</v>
      </c>
      <c r="AU1773" s="20">
        <f t="shared" ref="AU1773" si="1106">AT1772</f>
        <v>3.3431508503120488</v>
      </c>
      <c r="AV1773" s="12">
        <f t="shared" ref="AV1773" si="1107">AK1773*W1773*X1773*Z1772*AA1773*AB1772</f>
        <v>2.901488496058596</v>
      </c>
      <c r="AW1773" s="12">
        <f t="shared" ref="AW1773" si="1108">AV1772</f>
        <v>3.2631508503120488</v>
      </c>
      <c r="AX1773" s="8">
        <f t="shared" si="698"/>
        <v>2.8272590512355062</v>
      </c>
      <c r="AY1773" s="8">
        <f t="shared" si="699"/>
        <v>3.3431508503120488</v>
      </c>
      <c r="AZ1773" s="8">
        <f t="shared" si="700"/>
        <v>6.1704099015475551</v>
      </c>
      <c r="BA1773" s="8">
        <f t="shared" si="701"/>
        <v>-0.51589179907654259</v>
      </c>
      <c r="BB1773" s="62">
        <f t="shared" si="702"/>
        <v>139</v>
      </c>
      <c r="BC1773" s="21">
        <f t="shared" si="703"/>
        <v>143</v>
      </c>
      <c r="BD1773" s="21">
        <f t="shared" si="704"/>
        <v>115</v>
      </c>
      <c r="BE1773" s="21">
        <f t="shared" si="705"/>
        <v>-111</v>
      </c>
      <c r="BF1773" s="94">
        <f t="shared" si="38"/>
        <v>0.41793872414870792</v>
      </c>
      <c r="BG1773" s="22">
        <f t="shared" ref="BG1773" si="1109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0.41094144311969161</v>
      </c>
      <c r="BH1773" s="22">
        <f t="shared" ref="BH1773" si="1110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0.46441256896928673</v>
      </c>
      <c r="BI1773" s="22">
        <f t="shared" ref="BI1773" si="1111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0.52608156116943772</v>
      </c>
      <c r="BJ1773" s="21">
        <f t="shared" si="707"/>
        <v>127</v>
      </c>
      <c r="BK1773" s="21">
        <f t="shared" si="708"/>
        <v>143</v>
      </c>
      <c r="BL1773" s="21">
        <f t="shared" si="709"/>
        <v>115</v>
      </c>
      <c r="BM1773" s="21">
        <f t="shared" si="710"/>
        <v>-111</v>
      </c>
      <c r="BN1773" s="22">
        <f t="shared" si="46"/>
        <v>0.44010528460433695</v>
      </c>
      <c r="BO1773" s="22">
        <f t="shared" ref="BO1773" si="1112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0.41150234364869592</v>
      </c>
      <c r="BP1773" s="22">
        <f t="shared" ref="BP1773" si="1113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0.46443428141388349</v>
      </c>
      <c r="BQ1773" s="22">
        <f t="shared" ref="BQ1773" si="1114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0.52547376134399082</v>
      </c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8" customHeight="1" x14ac:dyDescent="0.3">
      <c r="A1774" t="str">
        <f t="shared" si="343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064"/>
        <v>DAL Jake Oettinger</v>
      </c>
      <c r="J1774" s="33" t="s">
        <v>160</v>
      </c>
      <c r="K1774" s="14">
        <v>2.96</v>
      </c>
      <c r="L1774" s="13">
        <v>0.15</v>
      </c>
      <c r="M1774" s="28">
        <v>0.1</v>
      </c>
      <c r="N1774">
        <f>IFERROR(_xlfn.XLOOKUP(A1774,Params!A:A,Params!D:D),0)</f>
        <v>0</v>
      </c>
      <c r="O1774">
        <f t="shared" ref="O1774" si="1115">N1775</f>
        <v>0</v>
      </c>
      <c r="P1774" s="68">
        <f t="shared" si="682"/>
        <v>0</v>
      </c>
      <c r="Q1774">
        <f t="shared" ref="Q1774" si="1116">P1775</f>
        <v>0</v>
      </c>
      <c r="R1774" s="5">
        <f t="shared" ref="R1774" si="1117">N1774/W1774/X1774/Z1775/AB1775/AA1774</f>
        <v>0</v>
      </c>
      <c r="S1774" s="5">
        <f t="shared" ref="S1774" si="1118">O1774/W1775/Y1774/Z1774/AA1775/AB1774</f>
        <v>0</v>
      </c>
      <c r="T1774" s="5">
        <f t="shared" ref="T1774" si="1119">P1774/W1774/X1774/Z1775/AB1775</f>
        <v>0</v>
      </c>
      <c r="U1774" s="5">
        <f t="shared" ref="U1774" si="1120">Q1774/W1775/Y1774/Z1774/AA1775</f>
        <v>0</v>
      </c>
      <c r="V1774" s="5">
        <f>_xlfn.XLOOKUP(H1774,'Rest - Home'!A:A,'Rest - Home'!B:B)</f>
        <v>0.95</v>
      </c>
      <c r="W1774" s="5">
        <f>_xlfn.XLOOKUP(H1774,'Rest - Home'!A:A,'Rest - Home'!C:C)</f>
        <v>0.95302926576458757</v>
      </c>
      <c r="X1774" s="5">
        <f t="shared" ref="X1774" si="1121">AM1775/K1774</f>
        <v>0.94094469855166485</v>
      </c>
      <c r="Y1774" s="5">
        <f t="shared" ref="Y1774" si="1122">AK1775/K1774</f>
        <v>1.0933352960252976</v>
      </c>
      <c r="Z1774" s="5">
        <f>IF(J1774="",1,(_xlfn.XLOOKUP(I1774,Goalies!B:B,Goalies!J:J)))</f>
        <v>0.995</v>
      </c>
      <c r="AA1774" s="23">
        <f>_xlfn.XLOOKUP(E1774,Injuries!A:A,Injuries!B:B)</f>
        <v>1</v>
      </c>
      <c r="AB1774" s="23">
        <f>_xlfn.XLOOKUP(E1774,Injuries!A:A,Injuries!C:C)</f>
        <v>1</v>
      </c>
      <c r="AC1774" s="23">
        <f>_xlfn.XLOOKUP(E1774,'Game Adjustments'!A:A,'Game Adjustments'!B:B)</f>
        <v>1</v>
      </c>
      <c r="AD1774" s="23">
        <f>_xlfn.XLOOKUP(E1774,'Game Adjustments'!A:A,'Game Adjustments'!C:C)</f>
        <v>1</v>
      </c>
      <c r="AE1774" s="23">
        <f>IF(D1774="A",_xlfn.XLOOKUP(E1774,'Rest - Home'!F:F,'Rest - Home'!J:J),_xlfn.XLOOKUP(E1774,'Rest - Home'!F:F,'Rest - Home'!I:I))</f>
        <v>1</v>
      </c>
      <c r="AF1774" s="23">
        <f>IF(D1774="A",_xlfn.XLOOKUP(E1774,'Rest - Home'!F:F,'Rest - Home'!L:L),_xlfn.XLOOKUP(E1774,'Rest - Home'!F:F,'Rest - Home'!K:K))</f>
        <v>1</v>
      </c>
      <c r="AG1774" s="26">
        <v>1</v>
      </c>
      <c r="AH1774" s="26">
        <v>1</v>
      </c>
      <c r="AI1774" s="53" cm="1">
        <f t="array" ref="AI1774">MAX(IF($E$63:E1773=E1774,ROW($E$63:E1773)-MIN(ROW($E$63:E1773))+1))</f>
        <v>1674</v>
      </c>
      <c r="AJ1774" s="53" cm="1">
        <f t="array" ref="AJ1774">MAX(IF($I$105:I1773=I1774,ROW($I$105:I1773)-MIN(ROW($I$105:I1773))+1))</f>
        <v>1632</v>
      </c>
      <c r="AK1774" s="23">
        <f>IF(AI1774=0,_xlfn.XLOOKUP(E1774,'Starting GF'!A:A,'Starting GF'!B:B),INDEX($AL$63:$AL1774,AI1774))</f>
        <v>3.0668701606580413</v>
      </c>
      <c r="AL1774" s="23">
        <f t="shared" si="690"/>
        <v>3.0668701606580413</v>
      </c>
      <c r="AM1774" s="23">
        <f>IF(AI1774=0,_xlfn.XLOOKUP(E1774,'Starting GF'!A:A,'Starting GF'!C:C),INDEX($AN$63:$AN1774,AI1774))</f>
        <v>2.8612905876302364</v>
      </c>
      <c r="AN1774" s="23">
        <f t="shared" si="691"/>
        <v>2.8612905876302364</v>
      </c>
      <c r="AO1774" s="23">
        <f>IF(AJ1774=0,_xlfn.XLOOKUP(I1774,Goalies!B:B,Goalies!I:I),INDEX($AP$105:$AP1774,AJ1774))</f>
        <v>2.8545294564554329</v>
      </c>
      <c r="AP1774" s="23">
        <f t="shared" si="692"/>
        <v>2.8545294564554329</v>
      </c>
      <c r="AQ1774" s="23">
        <f t="shared" si="693"/>
        <v>2.846984134692085</v>
      </c>
      <c r="AR1774" s="66">
        <v>0.03</v>
      </c>
      <c r="AS1774" s="96" t="s">
        <v>1591</v>
      </c>
      <c r="AT1774" s="20">
        <f t="shared" ref="AT1774" si="1123">(AK1774*V1774*X1774*Z1775*AA1774*AB1775*AC1774*AD1775*AG1774*AH1775)+AR1774</f>
        <v>2.8262968070341343</v>
      </c>
      <c r="AU1774" s="20">
        <f t="shared" ref="AU1774" si="1124">AT1775</f>
        <v>3.1505652813515845</v>
      </c>
      <c r="AV1774" s="12">
        <f t="shared" ref="AV1774" si="1125">AK1774*V1774*X1774*Z1775*AA1774*AB1775</f>
        <v>2.7962968070341345</v>
      </c>
      <c r="AW1774" s="12">
        <f t="shared" ref="AW1774" si="1126">AV1775</f>
        <v>3.1840693717344597</v>
      </c>
      <c r="AX1774" s="8">
        <f t="shared" si="698"/>
        <v>2.8262968070341343</v>
      </c>
      <c r="AY1774" s="8">
        <f t="shared" si="699"/>
        <v>3.1505652813515845</v>
      </c>
      <c r="AZ1774" s="8">
        <f t="shared" si="700"/>
        <v>5.9768620883857189</v>
      </c>
      <c r="BA1774" s="8">
        <f t="shared" si="701"/>
        <v>-0.32426847431745021</v>
      </c>
      <c r="BB1774" s="62">
        <f t="shared" si="702"/>
        <v>124</v>
      </c>
      <c r="BC1774" s="21">
        <f t="shared" si="703"/>
        <v>-125</v>
      </c>
      <c r="BD1774" s="21">
        <f t="shared" si="704"/>
        <v>100</v>
      </c>
      <c r="BE1774" s="21">
        <f t="shared" si="705"/>
        <v>126</v>
      </c>
      <c r="BF1774" s="94">
        <f t="shared" ref="BF1774" si="1127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IF(AT1774&gt;AT1775, 1-_xlpm.interp, _xlpm.interp)
)</f>
        <v>0.44596529701615784</v>
      </c>
      <c r="BG1774" s="22">
        <f t="shared" si="76"/>
        <v>0.55644619695137054</v>
      </c>
      <c r="BH1774" s="22">
        <f t="shared" si="76"/>
        <v>0.49915445883117604</v>
      </c>
      <c r="BI1774" s="22">
        <f t="shared" si="76"/>
        <v>0.44205629782051092</v>
      </c>
      <c r="BJ1774" s="21">
        <f t="shared" si="707"/>
        <v>129</v>
      </c>
      <c r="BK1774" s="21">
        <f t="shared" si="708"/>
        <v>-125</v>
      </c>
      <c r="BL1774" s="21">
        <f t="shared" si="709"/>
        <v>100</v>
      </c>
      <c r="BM1774" s="21">
        <f t="shared" si="710"/>
        <v>126</v>
      </c>
      <c r="BN1774" s="22">
        <f t="shared" ref="BN1774" si="1128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IF(AV1774&gt;AV1775, 1-_xlpm.interp, _xlpm.interp)
)</f>
        <v>0.43677878628845146</v>
      </c>
      <c r="BO1774" s="22">
        <f t="shared" si="82"/>
        <v>0.55640331439607704</v>
      </c>
      <c r="BP1774" s="22">
        <f t="shared" si="82"/>
        <v>0.49910101126615292</v>
      </c>
      <c r="BQ1774" s="22">
        <f t="shared" si="82"/>
        <v>0.44200168124402506</v>
      </c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8" customHeight="1" x14ac:dyDescent="0.3">
      <c r="A1775" t="str">
        <f t="shared" si="343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064"/>
        <v>VGK Adin Hill</v>
      </c>
      <c r="J1775" s="33" t="s">
        <v>195</v>
      </c>
      <c r="K1775" s="14">
        <v>2.96</v>
      </c>
      <c r="L1775" s="13">
        <v>0.15</v>
      </c>
      <c r="M1775" s="28">
        <v>0.1</v>
      </c>
      <c r="N1775">
        <f>IFERROR(_xlfn.XLOOKUP(A1775,Params!A:A,Params!D:D),0)</f>
        <v>0</v>
      </c>
      <c r="O1775">
        <f t="shared" ref="O1775" si="1129">N1774</f>
        <v>0</v>
      </c>
      <c r="P1775" s="68">
        <f t="shared" si="682"/>
        <v>0</v>
      </c>
      <c r="Q1775">
        <f t="shared" ref="Q1775" si="1130">P1774</f>
        <v>0</v>
      </c>
      <c r="R1775" s="5">
        <f t="shared" ref="R1775" si="1131">N1775/W1775/X1775/Z1774/AB1774/AA1775</f>
        <v>0</v>
      </c>
      <c r="S1775" s="5">
        <f t="shared" ref="S1775" si="1132">O1775/W1774/Y1775/Z1775/AA1774/AB1775</f>
        <v>0</v>
      </c>
      <c r="T1775" s="5">
        <f t="shared" ref="T1775" si="1133">P1775/W1775/X1775/Z1774/AB1774</f>
        <v>0</v>
      </c>
      <c r="U1775" s="5">
        <f t="shared" ref="U1775" si="1134">Q1775/W1774/Y1775/Z1775/AA1774</f>
        <v>0</v>
      </c>
      <c r="V1775" s="5">
        <f>_xlfn.XLOOKUP(H1775,'Rest - Home'!A:A,'Rest - Home'!B:B)</f>
        <v>1.048</v>
      </c>
      <c r="W1775" s="5">
        <f>_xlfn.XLOOKUP(H1775,'Rest - Home'!A:A,'Rest - Home'!C:C)</f>
        <v>1.0491546019013618</v>
      </c>
      <c r="X1775" s="5">
        <f t="shared" ref="X1775" si="1135">AM1774/K1775</f>
        <v>0.96665222555075558</v>
      </c>
      <c r="Y1775" s="5">
        <f t="shared" ref="Y1775" si="1136">AK1774/K1775</f>
        <v>1.0361047840060951</v>
      </c>
      <c r="Z1775" s="5">
        <f>IF(J1775="",1,(_xlfn.XLOOKUP(I1775,Goalies!B:B,Goalies!J:J)))</f>
        <v>1</v>
      </c>
      <c r="AA1775" s="23">
        <f>_xlfn.XLOOKUP(E1775,Injuries!A:A,Injuries!B:B)</f>
        <v>0.97499999999999998</v>
      </c>
      <c r="AB1775" s="23">
        <f>_xlfn.XLOOKUP(E1775,Injuries!A:A,Injuries!C:C)</f>
        <v>1.02</v>
      </c>
      <c r="AC1775" s="23">
        <f>_xlfn.XLOOKUP(E1775,'Game Adjustments'!A:A,'Game Adjustments'!B:B)</f>
        <v>1</v>
      </c>
      <c r="AD1775" s="23">
        <f>_xlfn.XLOOKUP(E1775,'Game Adjustments'!A:A,'Game Adjustments'!C:C)</f>
        <v>1</v>
      </c>
      <c r="AE1775" s="23">
        <f>IF(D1775="A",_xlfn.XLOOKUP(E1775,'Rest - Home'!F:F,'Rest - Home'!J:J),_xlfn.XLOOKUP(E1775,'Rest - Home'!F:F,'Rest - Home'!I:I))</f>
        <v>1</v>
      </c>
      <c r="AF1775" s="23">
        <f>IF(D1775="A",_xlfn.XLOOKUP(E1775,'Rest - Home'!F:F,'Rest - Home'!L:L),_xlfn.XLOOKUP(E1775,'Rest - Home'!F:F,'Rest - Home'!K:K))</f>
        <v>1</v>
      </c>
      <c r="AG1775" s="26">
        <v>1</v>
      </c>
      <c r="AH1775" s="26">
        <v>1</v>
      </c>
      <c r="AI1775" s="53" cm="1">
        <f t="array" ref="AI1775">MAX(IF($E$63:E1774=E1775,ROW($E$63:E1774)-MIN(ROW($E$63:E1774))+1))</f>
        <v>1668</v>
      </c>
      <c r="AJ1775" s="53" cm="1">
        <f t="array" ref="AJ1775">MAX(IF($I$105:I1774=I1775,ROW($I$105:I1774)-MIN(ROW($I$105:I1774))+1))</f>
        <v>1600</v>
      </c>
      <c r="AK1775" s="23">
        <f>IF(AI1775=0,_xlfn.XLOOKUP(E1775,'Starting GF'!A:A,'Starting GF'!B:B),INDEX($AL$63:$AL1775,AI1775))</f>
        <v>3.2362724762348809</v>
      </c>
      <c r="AL1775" s="23">
        <f t="shared" si="690"/>
        <v>3.2362724762348809</v>
      </c>
      <c r="AM1775" s="23">
        <f>IF(AI1775=0,_xlfn.XLOOKUP(E1775,'Starting GF'!A:A,'Starting GF'!C:C),INDEX($AN$63:$AN1775,AI1775))</f>
        <v>2.785196307712928</v>
      </c>
      <c r="AN1775" s="23">
        <f t="shared" si="691"/>
        <v>2.785196307712928</v>
      </c>
      <c r="AO1775" s="23">
        <f>IF(AJ1775=0,_xlfn.XLOOKUP(I1775,Goalies!B:B,Goalies!I:I),INDEX($AP$105:$AP1775,AJ1775))</f>
        <v>2.7015103736145112</v>
      </c>
      <c r="AP1775" s="23">
        <f t="shared" si="692"/>
        <v>2.7015103736145112</v>
      </c>
      <c r="AQ1775" s="23">
        <f t="shared" si="693"/>
        <v>2.785196307712928</v>
      </c>
      <c r="AR1775" s="66">
        <v>-0.03</v>
      </c>
      <c r="AS1775" s="96" t="s">
        <v>1591</v>
      </c>
      <c r="AT1775" s="20">
        <f t="shared" ref="AT1775" si="1137">(AK1775*V1775*X1775*Z1774*AA1775*AB1774*AC1775*AD1774*AG1775*AH1774)+AR1775</f>
        <v>3.1505652813515845</v>
      </c>
      <c r="AU1775" s="20">
        <f t="shared" ref="AU1775" si="1138">AT1774</f>
        <v>2.8262968070341343</v>
      </c>
      <c r="AV1775" s="12">
        <f t="shared" ref="AV1775" si="1139">AK1775*W1775*X1775*Z1774*AA1775*AB1774</f>
        <v>3.1840693717344597</v>
      </c>
      <c r="AW1775" s="12">
        <f t="shared" ref="AW1775" si="1140">AV1774</f>
        <v>2.7962968070341345</v>
      </c>
      <c r="AX1775" s="8">
        <f t="shared" si="698"/>
        <v>3.1505652813515845</v>
      </c>
      <c r="AY1775" s="8">
        <f t="shared" si="699"/>
        <v>2.8262968070341343</v>
      </c>
      <c r="AZ1775" s="8">
        <f t="shared" si="700"/>
        <v>5.9768620883857189</v>
      </c>
      <c r="BA1775" s="8">
        <f t="shared" si="701"/>
        <v>0.32426847431745021</v>
      </c>
      <c r="BB1775" s="62">
        <f t="shared" si="702"/>
        <v>-124</v>
      </c>
      <c r="BC1775" s="21">
        <f t="shared" si="703"/>
        <v>125</v>
      </c>
      <c r="BD1775" s="21">
        <f t="shared" si="704"/>
        <v>-100</v>
      </c>
      <c r="BE1775" s="21">
        <f t="shared" si="705"/>
        <v>-126</v>
      </c>
      <c r="BF1775" s="94">
        <f t="shared" si="38"/>
        <v>0.55403470298384216</v>
      </c>
      <c r="BG1775" s="22">
        <f t="shared" ref="BG1775" si="1141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0.44355380304862951</v>
      </c>
      <c r="BH1775" s="22">
        <f t="shared" ref="BH1775" si="1142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0.50084554116882396</v>
      </c>
      <c r="BI1775" s="22">
        <f t="shared" ref="BI1775" si="1143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0.55794370217948908</v>
      </c>
      <c r="BJ1775" s="21">
        <f t="shared" si="707"/>
        <v>-129</v>
      </c>
      <c r="BK1775" s="21">
        <f t="shared" si="708"/>
        <v>125</v>
      </c>
      <c r="BL1775" s="21">
        <f t="shared" si="709"/>
        <v>-100</v>
      </c>
      <c r="BM1775" s="21">
        <f t="shared" si="710"/>
        <v>-126</v>
      </c>
      <c r="BN1775" s="22">
        <f t="shared" si="46"/>
        <v>0.56322121371154854</v>
      </c>
      <c r="BO1775" s="22">
        <f t="shared" ref="BO1775" si="1144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0.44359668560392296</v>
      </c>
      <c r="BP1775" s="22">
        <f t="shared" ref="BP1775" si="1145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0.50089898873384708</v>
      </c>
      <c r="BQ1775" s="22">
        <f t="shared" ref="BQ1775" si="1146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0.55799831875597494</v>
      </c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8" customHeight="1" x14ac:dyDescent="0.3">
      <c r="A1776" t="str">
        <f t="shared" si="343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064"/>
        <v>TOR Anthony Stolarz</v>
      </c>
      <c r="J1776" s="33" t="s">
        <v>189</v>
      </c>
      <c r="K1776" s="14">
        <v>2.96</v>
      </c>
      <c r="L1776" s="13">
        <v>0.15</v>
      </c>
      <c r="M1776" s="28">
        <v>0.1</v>
      </c>
      <c r="N1776">
        <f>IFERROR(_xlfn.XLOOKUP(A1776,Params!A:A,Params!D:D),0)</f>
        <v>0</v>
      </c>
      <c r="O1776">
        <f t="shared" ref="O1776" si="1147">N1777</f>
        <v>0</v>
      </c>
      <c r="P1776" s="68">
        <f t="shared" si="682"/>
        <v>0</v>
      </c>
      <c r="Q1776">
        <f t="shared" ref="Q1776" si="1148">P1777</f>
        <v>0</v>
      </c>
      <c r="R1776" s="5">
        <f t="shared" ref="R1776" si="1149">N1776/W1776/X1776/Z1777/AB1777/AA1776</f>
        <v>0</v>
      </c>
      <c r="S1776" s="5">
        <f t="shared" ref="S1776" si="1150">O1776/W1777/Y1776/Z1776/AA1777/AB1776</f>
        <v>0</v>
      </c>
      <c r="T1776" s="5">
        <f t="shared" ref="T1776" si="1151">P1776/W1776/X1776/Z1777/AB1777</f>
        <v>0</v>
      </c>
      <c r="U1776" s="5">
        <f t="shared" ref="U1776" si="1152">Q1776/W1777/Y1776/Z1776/AA1777</f>
        <v>0</v>
      </c>
      <c r="V1776" s="5">
        <f>_xlfn.XLOOKUP(H1776,'Rest - Home'!A:A,'Rest - Home'!B:B)</f>
        <v>0.95</v>
      </c>
      <c r="W1776" s="5">
        <f>_xlfn.XLOOKUP(H1776,'Rest - Home'!A:A,'Rest - Home'!C:C)</f>
        <v>0.95302926576458757</v>
      </c>
      <c r="X1776" s="5">
        <f t="shared" ref="X1776" si="1153">AM1777/K1776</f>
        <v>1.072600604562375</v>
      </c>
      <c r="Y1776" s="5">
        <f t="shared" ref="Y1776" si="1154">AK1777/K1776</f>
        <v>0.91162983551200194</v>
      </c>
      <c r="Z1776" s="5">
        <f>IF(J1776="",1,(_xlfn.XLOOKUP(I1776,Goalies!B:B,Goalies!J:J)))</f>
        <v>1.01</v>
      </c>
      <c r="AA1776" s="23">
        <f>_xlfn.XLOOKUP(E1776,Injuries!A:A,Injuries!B:B)</f>
        <v>0.96</v>
      </c>
      <c r="AB1776" s="23">
        <f>_xlfn.XLOOKUP(E1776,Injuries!A:A,Injuries!C:C)</f>
        <v>1.01</v>
      </c>
      <c r="AC1776" s="23">
        <f>_xlfn.XLOOKUP(E1776,'Game Adjustments'!A:A,'Game Adjustments'!B:B)</f>
        <v>1</v>
      </c>
      <c r="AD1776" s="23">
        <f>_xlfn.XLOOKUP(E1776,'Game Adjustments'!A:A,'Game Adjustments'!C:C)</f>
        <v>1</v>
      </c>
      <c r="AE1776" s="23">
        <f>IF(D1776="A",_xlfn.XLOOKUP(E1776,'Rest - Home'!F:F,'Rest - Home'!J:J),_xlfn.XLOOKUP(E1776,'Rest - Home'!F:F,'Rest - Home'!I:I))</f>
        <v>1</v>
      </c>
      <c r="AF1776" s="23">
        <f>IF(D1776="A",_xlfn.XLOOKUP(E1776,'Rest - Home'!F:F,'Rest - Home'!L:L),_xlfn.XLOOKUP(E1776,'Rest - Home'!F:F,'Rest - Home'!K:K))</f>
        <v>1</v>
      </c>
      <c r="AG1776" s="26">
        <v>1</v>
      </c>
      <c r="AH1776" s="26">
        <v>1</v>
      </c>
      <c r="AI1776" s="53" cm="1">
        <f t="array" ref="AI1776">MAX(IF($E$63:E1775=E1776,ROW($E$63:E1775)-MIN(ROW($E$63:E1775))+1))</f>
        <v>1661</v>
      </c>
      <c r="AJ1776" s="53" cm="1">
        <f t="array" ref="AJ1776">MAX(IF($I$105:I1775=I1776,ROW($I$105:I1775)-MIN(ROW($I$105:I1775))+1))</f>
        <v>1565</v>
      </c>
      <c r="AK1776" s="23">
        <f>IF(AI1776=0,_xlfn.XLOOKUP(E1776,'Starting GF'!A:A,'Starting GF'!B:B),INDEX($AL$63:$AL1776,AI1776))</f>
        <v>3</v>
      </c>
      <c r="AL1776" s="23">
        <f t="shared" si="690"/>
        <v>3</v>
      </c>
      <c r="AM1776" s="23">
        <f>IF(AI1776=0,_xlfn.XLOOKUP(E1776,'Starting GF'!A:A,'Starting GF'!C:C),INDEX($AN$63:$AN1776,AI1776))</f>
        <v>3.15</v>
      </c>
      <c r="AN1776" s="23">
        <f t="shared" si="691"/>
        <v>3.15</v>
      </c>
      <c r="AO1776" s="23">
        <f>IF(AJ1776=0,_xlfn.XLOOKUP(I1776,Goalies!B:B,Goalies!I:I),INDEX($AP$105:$AP1776,AJ1776))</f>
        <v>2.9626306670823777</v>
      </c>
      <c r="AP1776" s="23">
        <f t="shared" si="692"/>
        <v>2.9626306670823777</v>
      </c>
      <c r="AQ1776" s="23">
        <f t="shared" si="693"/>
        <v>3.1814999999999998</v>
      </c>
      <c r="AR1776" s="66">
        <v>0</v>
      </c>
      <c r="AS1776" s="96" t="s">
        <v>1591</v>
      </c>
      <c r="AT1776" s="20">
        <f t="shared" ref="AT1776" si="1155">(AK1776*V1776*X1776*Z1777*AA1776*AB1777*AC1776*AD1777*AG1776*AH1777)+AR1776</f>
        <v>2.9346352540826577</v>
      </c>
      <c r="AU1776" s="20">
        <f t="shared" ref="AU1776" si="1156">AT1777</f>
        <v>3.069962808493365</v>
      </c>
      <c r="AV1776" s="12">
        <f t="shared" ref="AV1776" si="1157">AK1776*V1776*X1776*Z1777*AA1776*AB1777</f>
        <v>2.9346352540826577</v>
      </c>
      <c r="AW1776" s="12">
        <f t="shared" ref="AW1776" si="1158">AV1777</f>
        <v>3.0733450459893539</v>
      </c>
      <c r="AX1776" s="8">
        <f t="shared" si="698"/>
        <v>2.9346352540826577</v>
      </c>
      <c r="AY1776" s="8">
        <f t="shared" si="699"/>
        <v>3.069962808493365</v>
      </c>
      <c r="AZ1776" s="8">
        <f t="shared" si="700"/>
        <v>6.0045980625760222</v>
      </c>
      <c r="BA1776" s="8">
        <f t="shared" si="701"/>
        <v>-0.13532755441070732</v>
      </c>
      <c r="BB1776" s="62">
        <f t="shared" si="702"/>
        <v>112</v>
      </c>
      <c r="BC1776" s="21">
        <f t="shared" si="703"/>
        <v>-128</v>
      </c>
      <c r="BD1776" s="21">
        <f t="shared" si="704"/>
        <v>-102</v>
      </c>
      <c r="BE1776" s="21">
        <f t="shared" si="705"/>
        <v>123</v>
      </c>
      <c r="BF1776" s="94">
        <f t="shared" ref="BF1776" si="1159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IF(AT1776&gt;AT1777, 1-_xlpm.interp, _xlpm.interp)
)</f>
        <v>0.4723151502007441</v>
      </c>
      <c r="BG1776" s="22">
        <f t="shared" si="76"/>
        <v>0.56193679277161479</v>
      </c>
      <c r="BH1776" s="22">
        <f t="shared" si="76"/>
        <v>0.50560171370270635</v>
      </c>
      <c r="BI1776" s="22">
        <f t="shared" si="76"/>
        <v>0.44799906232052766</v>
      </c>
      <c r="BJ1776" s="21">
        <f t="shared" si="707"/>
        <v>112</v>
      </c>
      <c r="BK1776" s="21">
        <f t="shared" si="708"/>
        <v>-129</v>
      </c>
      <c r="BL1776" s="21">
        <f t="shared" si="709"/>
        <v>-102</v>
      </c>
      <c r="BM1776" s="21">
        <f t="shared" si="710"/>
        <v>123</v>
      </c>
      <c r="BN1776" s="22">
        <f t="shared" ref="BN1776" si="1160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IF(AV1776&gt;AV1777, 1-_xlpm.interp, _xlpm.interp)
)</f>
        <v>0.47173611770824808</v>
      </c>
      <c r="BO1776" s="22">
        <f t="shared" si="82"/>
        <v>0.56238973483581078</v>
      </c>
      <c r="BP1776" s="22">
        <f t="shared" si="82"/>
        <v>0.50615453610394823</v>
      </c>
      <c r="BQ1776" s="22">
        <f t="shared" si="82"/>
        <v>0.44852743114197136</v>
      </c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8" customHeight="1" x14ac:dyDescent="0.3">
      <c r="A1777" t="str">
        <f t="shared" si="343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064"/>
        <v>SEA Joey Daccord</v>
      </c>
      <c r="J1777" s="33" t="s">
        <v>184</v>
      </c>
      <c r="K1777" s="14">
        <v>2.96</v>
      </c>
      <c r="L1777" s="13">
        <v>0.15</v>
      </c>
      <c r="M1777" s="28">
        <v>0.1</v>
      </c>
      <c r="N1777">
        <f>IFERROR(_xlfn.XLOOKUP(A1777,Params!A:A,Params!D:D),0)</f>
        <v>0</v>
      </c>
      <c r="O1777">
        <f t="shared" ref="O1777" si="1161">N1776</f>
        <v>0</v>
      </c>
      <c r="P1777" s="68">
        <f t="shared" si="682"/>
        <v>0</v>
      </c>
      <c r="Q1777">
        <f t="shared" ref="Q1777" si="1162">P1776</f>
        <v>0</v>
      </c>
      <c r="R1777" s="5">
        <f t="shared" ref="R1777" si="1163">N1777/W1777/X1777/Z1776/AB1776/AA1777</f>
        <v>0</v>
      </c>
      <c r="S1777" s="5">
        <f t="shared" ref="S1777" si="1164">O1777/W1776/Y1777/Z1777/AA1776/AB1777</f>
        <v>0</v>
      </c>
      <c r="T1777" s="5">
        <f t="shared" ref="T1777" si="1165">P1777/W1777/X1777/Z1776/AB1776</f>
        <v>0</v>
      </c>
      <c r="U1777" s="5">
        <f t="shared" ref="U1777" si="1166">Q1777/W1776/Y1777/Z1777/AA1776</f>
        <v>0</v>
      </c>
      <c r="V1777" s="5">
        <f>_xlfn.XLOOKUP(H1777,'Rest - Home'!A:A,'Rest - Home'!B:B)</f>
        <v>1.048</v>
      </c>
      <c r="W1777" s="5">
        <f>_xlfn.XLOOKUP(H1777,'Rest - Home'!A:A,'Rest - Home'!C:C)</f>
        <v>1.0491546019013618</v>
      </c>
      <c r="X1777" s="5">
        <f t="shared" ref="X1777" si="1167">AM1776/K1777</f>
        <v>1.0641891891891893</v>
      </c>
      <c r="Y1777" s="5">
        <f t="shared" ref="Y1777" si="1168">AK1776/K1777</f>
        <v>1.0135135135135136</v>
      </c>
      <c r="Z1777" s="5">
        <f>IF(J1777="",1,(_xlfn.XLOOKUP(I1777,Goalies!B:B,Goalies!J:J)))</f>
        <v>1</v>
      </c>
      <c r="AA1777" s="23">
        <f>_xlfn.XLOOKUP(E1777,Injuries!A:A,Injuries!B:B)</f>
        <v>1</v>
      </c>
      <c r="AB1777" s="23">
        <f>_xlfn.XLOOKUP(E1777,Injuries!A:A,Injuries!C:C)</f>
        <v>1</v>
      </c>
      <c r="AC1777" s="23">
        <f>_xlfn.XLOOKUP(E1777,'Game Adjustments'!A:A,'Game Adjustments'!B:B)</f>
        <v>1</v>
      </c>
      <c r="AD1777" s="23">
        <f>_xlfn.XLOOKUP(E1777,'Game Adjustments'!A:A,'Game Adjustments'!C:C)</f>
        <v>1</v>
      </c>
      <c r="AE1777" s="23">
        <f>IF(D1777="A",_xlfn.XLOOKUP(E1777,'Rest - Home'!F:F,'Rest - Home'!J:J),_xlfn.XLOOKUP(E1777,'Rest - Home'!F:F,'Rest - Home'!I:I))</f>
        <v>1</v>
      </c>
      <c r="AF1777" s="23">
        <f>IF(D1777="A",_xlfn.XLOOKUP(E1777,'Rest - Home'!F:F,'Rest - Home'!L:L),_xlfn.XLOOKUP(E1777,'Rest - Home'!F:F,'Rest - Home'!K:K))</f>
        <v>1</v>
      </c>
      <c r="AG1777" s="26">
        <v>1</v>
      </c>
      <c r="AH1777" s="26">
        <v>1</v>
      </c>
      <c r="AI1777" s="53" cm="1">
        <f t="array" ref="AI1777">MAX(IF($E$63:E1776=E1777,ROW($E$63:E1776)-MIN(ROW($E$63:E1776))+1))</f>
        <v>1679</v>
      </c>
      <c r="AJ1777" s="53" cm="1">
        <f t="array" ref="AJ1777">MAX(IF($I$105:I1776=I1777,ROW($I$105:I1776)-MIN(ROW($I$105:I1776))+1))</f>
        <v>1637</v>
      </c>
      <c r="AK1777" s="23">
        <f>IF(AI1777=0,_xlfn.XLOOKUP(E1777,'Starting GF'!A:A,'Starting GF'!B:B),INDEX($AL$63:$AL1777,AI1777))</f>
        <v>2.6984243131155257</v>
      </c>
      <c r="AL1777" s="23">
        <f t="shared" si="690"/>
        <v>2.6984243131155257</v>
      </c>
      <c r="AM1777" s="23">
        <f>IF(AI1777=0,_xlfn.XLOOKUP(E1777,'Starting GF'!A:A,'Starting GF'!C:C),INDEX($AN$63:$AN1777,AI1777))</f>
        <v>3.1748977895046302</v>
      </c>
      <c r="AN1777" s="23">
        <f t="shared" si="691"/>
        <v>3.1748977895046302</v>
      </c>
      <c r="AO1777" s="23">
        <f>IF(AJ1777=0,_xlfn.XLOOKUP(I1777,Goalies!B:B,Goalies!I:I),INDEX($AP$105:$AP1777,AJ1777))</f>
        <v>3.1923337368897644</v>
      </c>
      <c r="AP1777" s="23">
        <f t="shared" si="692"/>
        <v>3.1923337368897644</v>
      </c>
      <c r="AQ1777" s="23">
        <f t="shared" si="693"/>
        <v>3.1748977895046302</v>
      </c>
      <c r="AR1777" s="66">
        <v>0</v>
      </c>
      <c r="AS1777" s="96" t="s">
        <v>1591</v>
      </c>
      <c r="AT1777" s="20">
        <f t="shared" ref="AT1777" si="1169">(AK1777*V1777*X1777*Z1776*AA1777*AB1776*AC1777*AD1776*AG1777*AH1776)+AR1777</f>
        <v>3.069962808493365</v>
      </c>
      <c r="AU1777" s="20">
        <f t="shared" ref="AU1777" si="1170">AT1776</f>
        <v>2.9346352540826577</v>
      </c>
      <c r="AV1777" s="12">
        <f t="shared" ref="AV1777" si="1171">AK1777*W1777*X1777*Z1776*AA1777*AB1776</f>
        <v>3.0733450459893539</v>
      </c>
      <c r="AW1777" s="12">
        <f t="shared" ref="AW1777" si="1172">AV1776</f>
        <v>2.9346352540826577</v>
      </c>
      <c r="AX1777" s="8">
        <f t="shared" si="698"/>
        <v>3.069962808493365</v>
      </c>
      <c r="AY1777" s="8">
        <f t="shared" si="699"/>
        <v>2.9346352540826577</v>
      </c>
      <c r="AZ1777" s="8">
        <f t="shared" si="700"/>
        <v>6.0045980625760222</v>
      </c>
      <c r="BA1777" s="8">
        <f t="shared" si="701"/>
        <v>0.13532755441070732</v>
      </c>
      <c r="BB1777" s="62">
        <f t="shared" si="702"/>
        <v>-112</v>
      </c>
      <c r="BC1777" s="21">
        <f t="shared" si="703"/>
        <v>128</v>
      </c>
      <c r="BD1777" s="21">
        <f t="shared" si="704"/>
        <v>102</v>
      </c>
      <c r="BE1777" s="21">
        <f t="shared" si="705"/>
        <v>-123</v>
      </c>
      <c r="BF1777" s="94">
        <f t="shared" si="38"/>
        <v>0.5276848497992559</v>
      </c>
      <c r="BG1777" s="22">
        <f t="shared" ref="BG1777" si="1173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0.43806320722838521</v>
      </c>
      <c r="BH1777" s="22">
        <f t="shared" ref="BH1777" si="1174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0.49439828629729365</v>
      </c>
      <c r="BI1777" s="22">
        <f t="shared" ref="BI1777" si="1175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0.55200093767947234</v>
      </c>
      <c r="BJ1777" s="21">
        <f t="shared" si="707"/>
        <v>-112</v>
      </c>
      <c r="BK1777" s="21">
        <f t="shared" si="708"/>
        <v>129</v>
      </c>
      <c r="BL1777" s="21">
        <f t="shared" si="709"/>
        <v>102</v>
      </c>
      <c r="BM1777" s="21">
        <f t="shared" si="710"/>
        <v>-123</v>
      </c>
      <c r="BN1777" s="22">
        <f t="shared" si="46"/>
        <v>0.52826388229175192</v>
      </c>
      <c r="BO1777" s="22">
        <f t="shared" ref="BO1777" si="1176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0.43761026516418922</v>
      </c>
      <c r="BP1777" s="22">
        <f t="shared" ref="BP1777" si="1177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0.49384546389605177</v>
      </c>
      <c r="BQ1777" s="22">
        <f t="shared" ref="BQ1777" si="1178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0.55147256885802864</v>
      </c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8" customHeight="1" x14ac:dyDescent="0.3">
      <c r="A1778" t="str">
        <f t="shared" si="343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064"/>
        <v>CBJ Jet Greaves</v>
      </c>
      <c r="J1778" s="33" t="s">
        <v>227</v>
      </c>
      <c r="K1778" s="14">
        <v>2.96</v>
      </c>
      <c r="L1778" s="13">
        <v>0.15</v>
      </c>
      <c r="M1778" s="28">
        <v>0.1</v>
      </c>
      <c r="N1778">
        <f>IFERROR(_xlfn.XLOOKUP(A1778,Params!A:A,Params!D:D),0)</f>
        <v>0</v>
      </c>
      <c r="O1778">
        <f t="shared" ref="O1778" si="1179">N1779</f>
        <v>0</v>
      </c>
      <c r="P1778" s="68">
        <f t="shared" ref="P1778:P1779" si="1180">N1778</f>
        <v>0</v>
      </c>
      <c r="Q1778">
        <f t="shared" ref="Q1778" si="1181">P1779</f>
        <v>0</v>
      </c>
      <c r="R1778" s="5">
        <f t="shared" ref="R1778" si="1182">N1778/W1778/X1778/Z1779/AB1779/AA1778</f>
        <v>0</v>
      </c>
      <c r="S1778" s="5">
        <f t="shared" ref="S1778" si="1183">O1778/W1779/Y1778/Z1778/AA1779/AB1778</f>
        <v>0</v>
      </c>
      <c r="T1778" s="5">
        <f t="shared" ref="T1778" si="1184">P1778/W1778/X1778/Z1779/AB1779</f>
        <v>0</v>
      </c>
      <c r="U1778" s="5">
        <f t="shared" ref="U1778" si="1185">Q1778/W1779/Y1778/Z1778/AA1779</f>
        <v>0</v>
      </c>
      <c r="V1778" s="5">
        <f>_xlfn.XLOOKUP(H1778,'Rest - Home'!A:A,'Rest - Home'!B:B)</f>
        <v>1.04</v>
      </c>
      <c r="W1778" s="5">
        <f>_xlfn.XLOOKUP(H1778,'Rest - Home'!A:A,'Rest - Home'!C:C)</f>
        <v>1.0074936850113505</v>
      </c>
      <c r="X1778" s="5">
        <f t="shared" ref="X1778" si="1186">AM1779/K1778</f>
        <v>1.122634696362635</v>
      </c>
      <c r="Y1778" s="5">
        <f t="shared" ref="Y1778" si="1187">AK1779/K1778</f>
        <v>0.90451925635503128</v>
      </c>
      <c r="Z1778" s="5">
        <f>IF(J1778="",1,(_xlfn.XLOOKUP(I1778,Goalies!B:B,Goalies!J:J)))</f>
        <v>0.97499999999999998</v>
      </c>
      <c r="AA1778" s="23">
        <f>_xlfn.XLOOKUP(E1778,Injuries!A:A,Injuries!B:B)</f>
        <v>1</v>
      </c>
      <c r="AB1778" s="23">
        <f>_xlfn.XLOOKUP(E1778,Injuries!A:A,Injuries!C:C)</f>
        <v>1</v>
      </c>
      <c r="AC1778" s="23">
        <f>_xlfn.XLOOKUP(E1778,'Game Adjustments'!A:A,'Game Adjustments'!B:B)</f>
        <v>1</v>
      </c>
      <c r="AD1778" s="23">
        <f>_xlfn.XLOOKUP(E1778,'Game Adjustments'!A:A,'Game Adjustments'!C:C)</f>
        <v>1</v>
      </c>
      <c r="AE1778" s="23">
        <f>IF(D1778="A",_xlfn.XLOOKUP(E1778,'Rest - Home'!F:F,'Rest - Home'!J:J),_xlfn.XLOOKUP(E1778,'Rest - Home'!F:F,'Rest - Home'!I:I))</f>
        <v>1</v>
      </c>
      <c r="AF1778" s="23">
        <f>IF(D1778="A",_xlfn.XLOOKUP(E1778,'Rest - Home'!F:F,'Rest - Home'!L:L),_xlfn.XLOOKUP(E1778,'Rest - Home'!F:F,'Rest - Home'!K:K))</f>
        <v>1</v>
      </c>
      <c r="AG1778" s="26">
        <v>1</v>
      </c>
      <c r="AH1778" s="26">
        <v>1</v>
      </c>
      <c r="AI1778" s="53" cm="1">
        <f t="array" ref="AI1778">MAX(IF($E$63:E1777=E1778,ROW($E$63:E1777)-MIN(ROW($E$63:E1777))+1))</f>
        <v>1681</v>
      </c>
      <c r="AJ1778" s="53" cm="1">
        <f t="array" ref="AJ1778">MAX(IF($I$105:I1777=I1778,ROW($I$105:I1777)-MIN(ROW($I$105:I1777))+1))</f>
        <v>1611</v>
      </c>
      <c r="AK1778" s="23">
        <f>IF(AI1778=0,_xlfn.XLOOKUP(E1778,'Starting GF'!A:A,'Starting GF'!B:B),INDEX($AL$63:$AL1778,AI1778))</f>
        <v>3.04</v>
      </c>
      <c r="AL1778" s="23">
        <f t="shared" ref="AL1778:AL1779" si="1188">IF(R1778=0,AK1778,R1778*L1778*(1-M1778)+T1778*L1778*M1778+AK1778*(1-L1778))</f>
        <v>3.04</v>
      </c>
      <c r="AM1778" s="23">
        <f>IF(AI1778=0,_xlfn.XLOOKUP(E1778,'Starting GF'!A:A,'Starting GF'!C:C),INDEX($AN$63:$AN1778,AI1778))</f>
        <v>3.14</v>
      </c>
      <c r="AN1778" s="23">
        <f t="shared" ref="AN1778:AN1779" si="1189">IF(S1778=0,AM1778,S1778*L1778+AM1778*(1-L1778))</f>
        <v>3.14</v>
      </c>
      <c r="AO1778" s="23">
        <f>IF(AJ1778=0,_xlfn.XLOOKUP(I1778,Goalies!B:B,Goalies!I:I),INDEX($AP$105:$AP1778,AJ1778))</f>
        <v>3.1809982885183388</v>
      </c>
      <c r="AP1778" s="23">
        <f t="shared" ref="AP1778:AP1779" si="1190">IF(S1778=0,AO1778,S1778*L1778*Z1778+AO1778*(1-L1778))</f>
        <v>3.1809982885183388</v>
      </c>
      <c r="AQ1778" s="23">
        <f t="shared" ref="AQ1778:AQ1779" si="1191">AM1778*Z1778</f>
        <v>3.0615000000000001</v>
      </c>
      <c r="AR1778" s="66">
        <v>0</v>
      </c>
      <c r="AS1778" s="96" t="s">
        <v>1591</v>
      </c>
      <c r="AT1778" s="20">
        <f t="shared" ref="AT1778" si="1192">(AK1778*V1778*X1778*Z1779*AA1778*AB1779*AC1778*AD1779*AG1778*AH1779)+AR1778</f>
        <v>3.7267879488211122</v>
      </c>
      <c r="AU1778" s="20">
        <f t="shared" ref="AU1778" si="1193">AT1779</f>
        <v>2.7276479177809643</v>
      </c>
      <c r="AV1778" s="12">
        <f t="shared" ref="AV1778" si="1194">AK1778*V1778*X1778*Z1779*AA1778*AB1779</f>
        <v>3.7267879488211122</v>
      </c>
      <c r="AW1778" s="12">
        <f t="shared" ref="AW1778" si="1195">AV1779</f>
        <v>2.740456625065645</v>
      </c>
      <c r="AX1778" s="8">
        <f t="shared" ref="AX1778:AX1779" si="1196">(AT1778-N1778)</f>
        <v>3.7267879488211122</v>
      </c>
      <c r="AY1778" s="8">
        <f t="shared" ref="AY1778:AY1779" si="1197">(AU1778-O1778)</f>
        <v>2.7276479177809643</v>
      </c>
      <c r="AZ1778" s="8">
        <f t="shared" ref="AZ1778:AZ1779" si="1198">SUM(AX1778:AY1778)</f>
        <v>6.4544358666020765</v>
      </c>
      <c r="BA1778" s="8">
        <f t="shared" ref="BA1778:BA1779" si="1199">AX1778-AY1778</f>
        <v>0.99914003104014792</v>
      </c>
      <c r="BB1778" s="62">
        <f t="shared" ref="BB1778:BB1779" si="1200">IF(BF1778=0.5,100,IF(BF1778&gt;0.5,-ROUND(100*BF1778/(1-BF1778),0),ROUND(100*(1-BF1778)/BF1778,0)))</f>
        <v>-186</v>
      </c>
      <c r="BC1778" s="21">
        <f t="shared" ref="BC1778:BC1779" si="1201">IF(BG1778=0.5,100,IF(BG1778&gt;0.5,-ROUND(100*BG1778/(1-BG1778),0),ROUND(100*(1-BG1778)/BG1778,0)))</f>
        <v>-169</v>
      </c>
      <c r="BD1778" s="21">
        <f t="shared" ref="BD1778:BD1779" si="1202">IF(BH1778=0.5,100,IF(BH1778&gt;0.5,-ROUND(100*BH1778/(1-BH1778),0),ROUND(100*(1-BH1778)/BH1778,0)))</f>
        <v>-139</v>
      </c>
      <c r="BE1778" s="21">
        <f t="shared" ref="BE1778:BE1779" si="1203">IF(BI1778=0.5,100,IF(BI1778&gt;0.5,-ROUND(100*BI1778/(1-BI1778),0),ROUND(100*(1-BI1778)/BI1778,0)))</f>
        <v>-106</v>
      </c>
      <c r="BF1778" s="94">
        <f t="shared" ref="BF1778" si="1204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IF(AT1778&gt;AT1779, 1-_xlpm.interp, _xlpm.interp)
)</f>
        <v>0.65082759744973973</v>
      </c>
      <c r="BG1778" s="22">
        <f t="shared" si="76"/>
        <v>0.62832373464148028</v>
      </c>
      <c r="BH1778" s="22">
        <f t="shared" si="76"/>
        <v>0.5809647731486276</v>
      </c>
      <c r="BI1778" s="22">
        <f t="shared" si="76"/>
        <v>0.51531360923320302</v>
      </c>
      <c r="BJ1778" s="21">
        <f t="shared" ref="BJ1778:BJ1779" si="1205">IF(BN1778=0.5,100,IF(BN1778&gt;0.5,-ROUND(100*BN1778/(1-BN1778),0),ROUND(100*(1-BN1778)/BN1778,0)))</f>
        <v>-185</v>
      </c>
      <c r="BK1778" s="21">
        <f t="shared" ref="BK1778:BK1779" si="1206">IF(BO1778=0.5,100,IF(BO1778&gt;0.5,-ROUND(100*BO1778/(1-BO1778),0),ROUND(100*(1-BO1778)/BO1778,0)))</f>
        <v>-171</v>
      </c>
      <c r="BL1778" s="21">
        <f t="shared" ref="BL1778:BL1779" si="1207">IF(BP1778=0.5,100,IF(BP1778&gt;0.5,-ROUND(100*BP1778/(1-BP1778),0),ROUND(100*(1-BP1778)/BP1778,0)))</f>
        <v>-140</v>
      </c>
      <c r="BM1778" s="21">
        <f t="shared" ref="BM1778:BM1779" si="1208">IF(BQ1778=0.5,100,IF(BQ1778&gt;0.5,-ROUND(100*BQ1778/(1-BQ1778),0),ROUND(100*(1-BQ1778)/BQ1778,0)))</f>
        <v>-107</v>
      </c>
      <c r="BN1778" s="22">
        <f t="shared" ref="BN1778" si="1209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IF(AV1778&gt;AV1779, 1-_xlpm.interp, _xlpm.interp)
)</f>
        <v>0.64902072443886949</v>
      </c>
      <c r="BO1778" s="22">
        <f t="shared" si="82"/>
        <v>0.63034890851331338</v>
      </c>
      <c r="BP1778" s="22">
        <f t="shared" si="82"/>
        <v>0.58340314869445553</v>
      </c>
      <c r="BQ1778" s="22">
        <f t="shared" si="82"/>
        <v>0.51766631638490557</v>
      </c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8" customHeight="1" x14ac:dyDescent="0.3">
      <c r="A1779" t="str">
        <f t="shared" si="343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064"/>
        <v>CHI Arvid Soderblom</v>
      </c>
      <c r="J1779" s="33" t="s">
        <v>303</v>
      </c>
      <c r="K1779" s="14">
        <v>2.96</v>
      </c>
      <c r="L1779" s="13">
        <v>0.15</v>
      </c>
      <c r="M1779" s="28">
        <v>0.1</v>
      </c>
      <c r="N1779">
        <f>IFERROR(_xlfn.XLOOKUP(A1779,Params!A:A,Params!D:D),0)</f>
        <v>0</v>
      </c>
      <c r="O1779">
        <f t="shared" ref="O1779" si="1210">N1778</f>
        <v>0</v>
      </c>
      <c r="P1779" s="68">
        <f t="shared" si="1180"/>
        <v>0</v>
      </c>
      <c r="Q1779">
        <f t="shared" ref="Q1779" si="1211">P1778</f>
        <v>0</v>
      </c>
      <c r="R1779" s="5">
        <f t="shared" ref="R1779" si="1212">N1779/W1779/X1779/Z1778/AB1778/AA1779</f>
        <v>0</v>
      </c>
      <c r="S1779" s="5">
        <f t="shared" ref="S1779" si="1213">O1779/W1778/Y1779/Z1779/AA1778/AB1779</f>
        <v>0</v>
      </c>
      <c r="T1779" s="5">
        <f t="shared" ref="T1779" si="1214">P1779/W1779/X1779/Z1778/AB1778</f>
        <v>0</v>
      </c>
      <c r="U1779" s="5">
        <f t="shared" ref="U1779" si="1215">Q1779/W1778/Y1779/Z1779/AA1778</f>
        <v>0</v>
      </c>
      <c r="V1779" s="5">
        <f>_xlfn.XLOOKUP(H1779,'Rest - Home'!A:A,'Rest - Home'!B:B)</f>
        <v>1</v>
      </c>
      <c r="W1779" s="5">
        <f>_xlfn.XLOOKUP(H1779,'Rest - Home'!A:A,'Rest - Home'!C:C)</f>
        <v>1.0046958799928625</v>
      </c>
      <c r="X1779" s="5">
        <f t="shared" ref="X1779" si="1216">AM1778/K1779</f>
        <v>1.060810810810811</v>
      </c>
      <c r="Y1779" s="5">
        <f t="shared" ref="Y1779" si="1217">AK1778/K1779</f>
        <v>1.027027027027027</v>
      </c>
      <c r="Z1779" s="5">
        <f>IF(J1779="",1,(_xlfn.XLOOKUP(I1779,Goalies!B:B,Goalies!J:J)))</f>
        <v>1.05</v>
      </c>
      <c r="AA1779" s="23">
        <f>_xlfn.XLOOKUP(E1779,Injuries!A:A,Injuries!B:B)</f>
        <v>0.98499999999999999</v>
      </c>
      <c r="AB1779" s="23">
        <f>_xlfn.XLOOKUP(E1779,Injuries!A:A,Injuries!C:C)</f>
        <v>1</v>
      </c>
      <c r="AC1779" s="23">
        <f>_xlfn.XLOOKUP(E1779,'Game Adjustments'!A:A,'Game Adjustments'!B:B)</f>
        <v>1</v>
      </c>
      <c r="AD1779" s="23">
        <f>_xlfn.XLOOKUP(E1779,'Game Adjustments'!A:A,'Game Adjustments'!C:C)</f>
        <v>1</v>
      </c>
      <c r="AE1779" s="23">
        <f>IF(D1779="A",_xlfn.XLOOKUP(E1779,'Rest - Home'!F:F,'Rest - Home'!J:J),_xlfn.XLOOKUP(E1779,'Rest - Home'!F:F,'Rest - Home'!I:I))</f>
        <v>1</v>
      </c>
      <c r="AF1779" s="23">
        <f>IF(D1779="A",_xlfn.XLOOKUP(E1779,'Rest - Home'!F:F,'Rest - Home'!L:L),_xlfn.XLOOKUP(E1779,'Rest - Home'!F:F,'Rest - Home'!K:K))</f>
        <v>1</v>
      </c>
      <c r="AG1779" s="26">
        <v>1</v>
      </c>
      <c r="AH1779" s="26">
        <v>1</v>
      </c>
      <c r="AI1779" s="53" cm="1">
        <f t="array" ref="AI1779">MAX(IF($E$63:E1778=E1779,ROW($E$63:E1778)-MIN(ROW($E$63:E1778))+1))</f>
        <v>1686</v>
      </c>
      <c r="AJ1779" s="53" cm="1">
        <f t="array" ref="AJ1779">MAX(IF($I$105:I1778=I1779,ROW($I$105:I1778)-MIN(ROW($I$105:I1778))+1))</f>
        <v>1563</v>
      </c>
      <c r="AK1779" s="23">
        <f>IF(AI1779=0,_xlfn.XLOOKUP(E1779,'Starting GF'!A:A,'Starting GF'!B:B),INDEX($AL$63:$AL1779,AI1779))</f>
        <v>2.6773769988108924</v>
      </c>
      <c r="AL1779" s="23">
        <f t="shared" si="1188"/>
        <v>2.6773769988108924</v>
      </c>
      <c r="AM1779" s="23">
        <f>IF(AI1779=0,_xlfn.XLOOKUP(E1779,'Starting GF'!A:A,'Starting GF'!C:C),INDEX($AN$63:$AN1779,AI1779))</f>
        <v>3.3229987012333995</v>
      </c>
      <c r="AN1779" s="23">
        <f t="shared" si="1189"/>
        <v>3.3229987012333995</v>
      </c>
      <c r="AO1779" s="23">
        <f>IF(AJ1779=0,_xlfn.XLOOKUP(I1779,Goalies!B:B,Goalies!I:I),INDEX($AP$105:$AP1779,AJ1779))</f>
        <v>3.4604196818253712</v>
      </c>
      <c r="AP1779" s="23">
        <f t="shared" si="1190"/>
        <v>3.4604196818253712</v>
      </c>
      <c r="AQ1779" s="23">
        <f t="shared" si="1191"/>
        <v>3.4891486362950697</v>
      </c>
      <c r="AR1779" s="66">
        <v>0</v>
      </c>
      <c r="AS1779" s="96" t="s">
        <v>1591</v>
      </c>
      <c r="AT1779" s="20">
        <f t="shared" ref="AT1779" si="1218">(AK1779*V1779*X1779*Z1778*AA1779*AB1778*AC1779*AD1778*AG1779*AH1778)+AR1779</f>
        <v>2.7276479177809643</v>
      </c>
      <c r="AU1779" s="20">
        <f t="shared" ref="AU1779" si="1219">AT1778</f>
        <v>3.7267879488211122</v>
      </c>
      <c r="AV1779" s="12">
        <f t="shared" ref="AV1779" si="1220">AK1779*W1779*X1779*Z1778*AA1779*AB1778</f>
        <v>2.740456625065645</v>
      </c>
      <c r="AW1779" s="12">
        <f t="shared" ref="AW1779" si="1221">AV1778</f>
        <v>3.7267879488211122</v>
      </c>
      <c r="AX1779" s="8">
        <f t="shared" si="1196"/>
        <v>2.7276479177809643</v>
      </c>
      <c r="AY1779" s="8">
        <f t="shared" si="1197"/>
        <v>3.7267879488211122</v>
      </c>
      <c r="AZ1779" s="8">
        <f t="shared" si="1198"/>
        <v>6.4544358666020765</v>
      </c>
      <c r="BA1779" s="8">
        <f t="shared" si="1199"/>
        <v>-0.99914003104014792</v>
      </c>
      <c r="BB1779" s="62">
        <f t="shared" si="1200"/>
        <v>186</v>
      </c>
      <c r="BC1779" s="21">
        <f t="shared" si="1201"/>
        <v>169</v>
      </c>
      <c r="BD1779" s="21">
        <f t="shared" si="1202"/>
        <v>139</v>
      </c>
      <c r="BE1779" s="21">
        <f t="shared" si="1203"/>
        <v>106</v>
      </c>
      <c r="BF1779" s="94">
        <f t="shared" si="38"/>
        <v>0.34917240255026027</v>
      </c>
      <c r="BG1779" s="22">
        <f t="shared" ref="BG1779" si="1222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0.37167626535851972</v>
      </c>
      <c r="BH1779" s="22">
        <f t="shared" ref="BH1779" si="1223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0.4190352268513724</v>
      </c>
      <c r="BI1779" s="22">
        <f t="shared" ref="BI1779" si="1224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0.48468639076679698</v>
      </c>
      <c r="BJ1779" s="21">
        <f t="shared" si="1205"/>
        <v>185</v>
      </c>
      <c r="BK1779" s="21">
        <f t="shared" si="1206"/>
        <v>171</v>
      </c>
      <c r="BL1779" s="21">
        <f t="shared" si="1207"/>
        <v>140</v>
      </c>
      <c r="BM1779" s="21">
        <f t="shared" si="1208"/>
        <v>107</v>
      </c>
      <c r="BN1779" s="22">
        <f t="shared" si="46"/>
        <v>0.35097927556113051</v>
      </c>
      <c r="BO1779" s="22">
        <f t="shared" ref="BO1779" si="1225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0.36965109148668657</v>
      </c>
      <c r="BP1779" s="22">
        <f t="shared" ref="BP1779" si="1226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0.41659685130554447</v>
      </c>
      <c r="BQ1779" s="22">
        <f t="shared" ref="BQ1779" si="1227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0.48233368361509443</v>
      </c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8" customHeight="1" x14ac:dyDescent="0.3">
      <c r="A1780" t="str">
        <f t="shared" si="343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064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8" customHeight="1" x14ac:dyDescent="0.3">
      <c r="A1781" t="str">
        <f t="shared" si="343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064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8" customHeight="1" x14ac:dyDescent="0.3">
      <c r="A1782" t="str">
        <f t="shared" si="343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064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8" customHeight="1" x14ac:dyDescent="0.3">
      <c r="A1783" t="str">
        <f t="shared" si="343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064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8" customHeight="1" x14ac:dyDescent="0.3">
      <c r="A1784" t="str">
        <f t="shared" si="343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064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8" customHeight="1" x14ac:dyDescent="0.3">
      <c r="A1785" t="str">
        <f t="shared" si="343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064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8" customHeight="1" x14ac:dyDescent="0.3">
      <c r="A1786" t="str">
        <f t="shared" si="343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064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8" customHeight="1" x14ac:dyDescent="0.3">
      <c r="A1787" t="str">
        <f t="shared" si="343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064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8" customHeight="1" x14ac:dyDescent="0.3">
      <c r="A1788" t="str">
        <f t="shared" si="343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064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8" customHeight="1" x14ac:dyDescent="0.3">
      <c r="A1789" t="str">
        <f t="shared" si="343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064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8" customHeight="1" x14ac:dyDescent="0.3">
      <c r="A1790" t="str">
        <f t="shared" si="343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064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8" customHeight="1" x14ac:dyDescent="0.3">
      <c r="A1791" t="str">
        <f t="shared" si="343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064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8" customHeight="1" x14ac:dyDescent="0.3">
      <c r="A1792" t="str">
        <f t="shared" ref="A1792:A1855" si="1228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064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8" customHeight="1" x14ac:dyDescent="0.3">
      <c r="A1793" t="str">
        <f t="shared" si="1228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064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8" customHeight="1" x14ac:dyDescent="0.3">
      <c r="A1794" t="str">
        <f t="shared" si="1228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064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8" customHeight="1" x14ac:dyDescent="0.3">
      <c r="A1795" t="str">
        <f t="shared" si="1228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064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8" customHeight="1" x14ac:dyDescent="0.3">
      <c r="A1796" t="str">
        <f t="shared" si="1228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064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8" customHeight="1" x14ac:dyDescent="0.3">
      <c r="A1797" t="str">
        <f t="shared" si="1228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064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8" customHeight="1" x14ac:dyDescent="0.3">
      <c r="A1798" t="str">
        <f t="shared" si="1228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064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8" customHeight="1" x14ac:dyDescent="0.3">
      <c r="A1799" t="str">
        <f t="shared" si="1228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064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8" customHeight="1" x14ac:dyDescent="0.3">
      <c r="A1800" t="str">
        <f t="shared" si="1228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064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8" customHeight="1" x14ac:dyDescent="0.3">
      <c r="A1801" t="str">
        <f t="shared" si="1228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064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8" customHeight="1" x14ac:dyDescent="0.3">
      <c r="A1802" t="str">
        <f t="shared" si="1228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064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8" customHeight="1" x14ac:dyDescent="0.3">
      <c r="A1803" t="str">
        <f t="shared" si="1228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064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8" customHeight="1" x14ac:dyDescent="0.3">
      <c r="A1804" t="str">
        <f t="shared" si="1228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064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8" customHeight="1" x14ac:dyDescent="0.3">
      <c r="A1805" t="str">
        <f t="shared" si="1228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064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8" customHeight="1" x14ac:dyDescent="0.3">
      <c r="A1806" t="str">
        <f t="shared" si="1228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064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8" customHeight="1" x14ac:dyDescent="0.3">
      <c r="A1807" t="str">
        <f t="shared" si="1228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064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8" customHeight="1" x14ac:dyDescent="0.3">
      <c r="A1808" t="str">
        <f t="shared" si="1228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064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8" customHeight="1" x14ac:dyDescent="0.3">
      <c r="A1809" t="str">
        <f t="shared" si="1228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064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8" customHeight="1" x14ac:dyDescent="0.3">
      <c r="A1810" t="str">
        <f t="shared" si="1228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064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8" customHeight="1" x14ac:dyDescent="0.3">
      <c r="A1811" t="str">
        <f t="shared" si="1228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064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8" customHeight="1" x14ac:dyDescent="0.3">
      <c r="A1812" t="str">
        <f t="shared" si="1228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064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8" customHeight="1" x14ac:dyDescent="0.3">
      <c r="A1813" t="str">
        <f t="shared" si="1228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064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8" customHeight="1" x14ac:dyDescent="0.3">
      <c r="A1814" t="str">
        <f t="shared" si="1228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064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8" customHeight="1" x14ac:dyDescent="0.3">
      <c r="A1815" t="str">
        <f t="shared" si="1228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064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8" customHeight="1" x14ac:dyDescent="0.3">
      <c r="A1816" t="str">
        <f t="shared" si="1228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064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8" customHeight="1" x14ac:dyDescent="0.3">
      <c r="A1817" t="str">
        <f t="shared" si="1228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064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8" customHeight="1" x14ac:dyDescent="0.3">
      <c r="A1818" t="str">
        <f t="shared" si="1228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064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8" customHeight="1" x14ac:dyDescent="0.3">
      <c r="A1819" t="str">
        <f t="shared" si="1228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064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8" customHeight="1" x14ac:dyDescent="0.3">
      <c r="A1820" t="str">
        <f t="shared" si="1228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064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8" customHeight="1" x14ac:dyDescent="0.3">
      <c r="A1821" t="str">
        <f t="shared" si="1228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064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8" customHeight="1" x14ac:dyDescent="0.3">
      <c r="A1822" t="str">
        <f t="shared" si="1228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064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8" customHeight="1" x14ac:dyDescent="0.3">
      <c r="A1823" t="str">
        <f t="shared" si="1228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064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8" customHeight="1" x14ac:dyDescent="0.3">
      <c r="A1824" t="str">
        <f t="shared" si="1228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064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8" customHeight="1" x14ac:dyDescent="0.3">
      <c r="A1825" t="str">
        <f t="shared" si="1228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064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8" customHeight="1" x14ac:dyDescent="0.3">
      <c r="A1826" t="str">
        <f t="shared" si="1228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064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8" customHeight="1" x14ac:dyDescent="0.3">
      <c r="A1827" t="str">
        <f t="shared" si="1228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064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8" customHeight="1" x14ac:dyDescent="0.3">
      <c r="A1828" t="str">
        <f t="shared" si="1228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064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8" customHeight="1" x14ac:dyDescent="0.3">
      <c r="A1829" t="str">
        <f t="shared" si="1228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064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8" customHeight="1" x14ac:dyDescent="0.3">
      <c r="A1830" t="str">
        <f t="shared" si="1228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064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8" customHeight="1" x14ac:dyDescent="0.3">
      <c r="A1831" t="str">
        <f t="shared" si="1228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064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8" customHeight="1" x14ac:dyDescent="0.3">
      <c r="A1832" t="str">
        <f t="shared" si="1228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064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8" customHeight="1" x14ac:dyDescent="0.3">
      <c r="A1833" t="str">
        <f t="shared" si="1228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064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8" customHeight="1" x14ac:dyDescent="0.3">
      <c r="A1834" t="str">
        <f t="shared" si="1228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064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8" customHeight="1" x14ac:dyDescent="0.3">
      <c r="A1835" t="str">
        <f t="shared" si="1228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229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8" customHeight="1" x14ac:dyDescent="0.3">
      <c r="A1836" t="str">
        <f t="shared" si="1228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229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8" customHeight="1" x14ac:dyDescent="0.3">
      <c r="A1837" t="str">
        <f t="shared" si="1228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229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8" customHeight="1" x14ac:dyDescent="0.3">
      <c r="A1838" t="str">
        <f t="shared" si="1228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229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8" customHeight="1" x14ac:dyDescent="0.3">
      <c r="A1839" t="str">
        <f t="shared" si="1228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229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8" customHeight="1" x14ac:dyDescent="0.3">
      <c r="A1840" t="str">
        <f t="shared" si="1228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229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8" customHeight="1" x14ac:dyDescent="0.3">
      <c r="A1841" t="str">
        <f t="shared" si="1228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229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8" customHeight="1" x14ac:dyDescent="0.3">
      <c r="A1842" t="str">
        <f t="shared" si="1228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229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8" customHeight="1" x14ac:dyDescent="0.3">
      <c r="A1843" t="str">
        <f t="shared" si="1228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229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8" customHeight="1" x14ac:dyDescent="0.3">
      <c r="A1844" t="str">
        <f t="shared" si="1228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229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8" customHeight="1" x14ac:dyDescent="0.3">
      <c r="A1845" t="str">
        <f t="shared" si="1228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229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8" customHeight="1" x14ac:dyDescent="0.3">
      <c r="A1846" t="str">
        <f t="shared" si="1228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229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8" customHeight="1" x14ac:dyDescent="0.3">
      <c r="A1847" t="str">
        <f t="shared" si="1228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229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8" customHeight="1" x14ac:dyDescent="0.3">
      <c r="A1848" t="str">
        <f t="shared" si="1228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229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8" customHeight="1" x14ac:dyDescent="0.3">
      <c r="A1849" t="str">
        <f t="shared" si="1228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229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8" customHeight="1" x14ac:dyDescent="0.3">
      <c r="A1850" t="str">
        <f t="shared" si="1228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229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8" customHeight="1" x14ac:dyDescent="0.3">
      <c r="A1851" t="str">
        <f t="shared" si="1228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229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8" customHeight="1" x14ac:dyDescent="0.3">
      <c r="A1852" t="str">
        <f t="shared" si="1228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229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8" customHeight="1" x14ac:dyDescent="0.3">
      <c r="A1853" t="str">
        <f t="shared" si="1228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229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8" customHeight="1" x14ac:dyDescent="0.3">
      <c r="A1854" t="str">
        <f t="shared" si="1228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229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8" customHeight="1" x14ac:dyDescent="0.3">
      <c r="A1855" t="str">
        <f t="shared" si="1228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229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8" customHeight="1" x14ac:dyDescent="0.3">
      <c r="A1856" t="str">
        <f t="shared" ref="A1856:A1919" si="1230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229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8" customHeight="1" x14ac:dyDescent="0.3">
      <c r="A1857" t="str">
        <f t="shared" si="1230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229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8" customHeight="1" x14ac:dyDescent="0.3">
      <c r="A1858" t="str">
        <f t="shared" si="1230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229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8" customHeight="1" x14ac:dyDescent="0.3">
      <c r="A1859" t="str">
        <f t="shared" si="1230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229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8" customHeight="1" x14ac:dyDescent="0.3">
      <c r="A1860" t="str">
        <f t="shared" si="1230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229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8" customHeight="1" x14ac:dyDescent="0.3">
      <c r="A1861" t="str">
        <f t="shared" si="1230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229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8" customHeight="1" x14ac:dyDescent="0.3">
      <c r="A1862" t="str">
        <f t="shared" si="1230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229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8" customHeight="1" x14ac:dyDescent="0.3">
      <c r="A1863" t="str">
        <f t="shared" si="1230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229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8" customHeight="1" x14ac:dyDescent="0.3">
      <c r="A1864" t="str">
        <f t="shared" si="1230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229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8" customHeight="1" x14ac:dyDescent="0.3">
      <c r="A1865" t="str">
        <f t="shared" si="1230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229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8" customHeight="1" x14ac:dyDescent="0.3">
      <c r="A1866" t="str">
        <f t="shared" si="1230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229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8" customHeight="1" x14ac:dyDescent="0.3">
      <c r="A1867" t="str">
        <f t="shared" si="1230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229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8" customHeight="1" x14ac:dyDescent="0.3">
      <c r="A1868" t="str">
        <f t="shared" si="1230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229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8" customHeight="1" x14ac:dyDescent="0.3">
      <c r="A1869" t="str">
        <f t="shared" si="1230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229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8" customHeight="1" x14ac:dyDescent="0.3">
      <c r="A1870" t="str">
        <f t="shared" si="1230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229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8" customHeight="1" x14ac:dyDescent="0.3">
      <c r="A1871" t="str">
        <f t="shared" si="1230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229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8" customHeight="1" x14ac:dyDescent="0.3">
      <c r="A1872" t="str">
        <f t="shared" si="1230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229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8" customHeight="1" x14ac:dyDescent="0.3">
      <c r="A1873" t="str">
        <f t="shared" si="1230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229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8" customHeight="1" x14ac:dyDescent="0.3">
      <c r="A1874" t="str">
        <f t="shared" si="1230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229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8" customHeight="1" x14ac:dyDescent="0.3">
      <c r="A1875" t="str">
        <f t="shared" si="1230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229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8" customHeight="1" x14ac:dyDescent="0.3">
      <c r="A1876" t="str">
        <f t="shared" si="1230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229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8" customHeight="1" x14ac:dyDescent="0.3">
      <c r="A1877" t="str">
        <f t="shared" si="1230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229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8" customHeight="1" x14ac:dyDescent="0.3">
      <c r="A1878" t="str">
        <f t="shared" si="1230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229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8" customHeight="1" x14ac:dyDescent="0.3">
      <c r="A1879" t="str">
        <f t="shared" si="1230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229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8" customHeight="1" x14ac:dyDescent="0.3">
      <c r="A1880" t="str">
        <f t="shared" si="1230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229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8" customHeight="1" x14ac:dyDescent="0.3">
      <c r="A1881" t="str">
        <f t="shared" si="1230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229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8" customHeight="1" x14ac:dyDescent="0.3">
      <c r="A1882" t="str">
        <f t="shared" si="1230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229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8" customHeight="1" x14ac:dyDescent="0.3">
      <c r="A1883" t="str">
        <f t="shared" si="1230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229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8" customHeight="1" x14ac:dyDescent="0.3">
      <c r="A1884" t="str">
        <f t="shared" si="1230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229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8" customHeight="1" x14ac:dyDescent="0.3">
      <c r="A1885" t="str">
        <f t="shared" si="1230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229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8" customHeight="1" x14ac:dyDescent="0.3">
      <c r="A1886" t="str">
        <f t="shared" si="1230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229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8" customHeight="1" x14ac:dyDescent="0.3">
      <c r="A1887" t="str">
        <f t="shared" si="1230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229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8" customHeight="1" x14ac:dyDescent="0.3">
      <c r="A1888" t="str">
        <f t="shared" si="1230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229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8" customHeight="1" x14ac:dyDescent="0.3">
      <c r="A1889" t="str">
        <f t="shared" si="1230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229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8" customHeight="1" x14ac:dyDescent="0.3">
      <c r="A1890" t="str">
        <f t="shared" si="1230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229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8" customHeight="1" x14ac:dyDescent="0.3">
      <c r="A1891" t="str">
        <f t="shared" si="1230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229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8" customHeight="1" x14ac:dyDescent="0.3">
      <c r="A1892" t="str">
        <f t="shared" si="1230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229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8" customHeight="1" x14ac:dyDescent="0.3">
      <c r="A1893" t="str">
        <f t="shared" si="1230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229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8" customHeight="1" x14ac:dyDescent="0.3">
      <c r="A1894" t="str">
        <f t="shared" si="1230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229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8" customHeight="1" x14ac:dyDescent="0.3">
      <c r="A1895" t="str">
        <f t="shared" si="1230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229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8" customHeight="1" x14ac:dyDescent="0.3">
      <c r="A1896" t="str">
        <f t="shared" si="1230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229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8" customHeight="1" x14ac:dyDescent="0.3">
      <c r="A1897" t="str">
        <f t="shared" si="1230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229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8" customHeight="1" x14ac:dyDescent="0.3">
      <c r="A1898" t="str">
        <f t="shared" si="1230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229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8" customHeight="1" x14ac:dyDescent="0.3">
      <c r="A1899" t="str">
        <f t="shared" si="1230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231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8" customHeight="1" x14ac:dyDescent="0.3">
      <c r="A1900" t="str">
        <f t="shared" si="1230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231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8" customHeight="1" x14ac:dyDescent="0.3">
      <c r="A1901" t="str">
        <f t="shared" si="1230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231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8" customHeight="1" x14ac:dyDescent="0.3">
      <c r="A1902" t="str">
        <f t="shared" si="1230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231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8" customHeight="1" x14ac:dyDescent="0.3">
      <c r="A1903" t="str">
        <f t="shared" si="1230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231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8" customHeight="1" x14ac:dyDescent="0.3">
      <c r="A1904" t="str">
        <f t="shared" si="1230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231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8" customHeight="1" x14ac:dyDescent="0.3">
      <c r="A1905" t="str">
        <f t="shared" si="1230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231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8" customHeight="1" x14ac:dyDescent="0.3">
      <c r="A1906" t="str">
        <f t="shared" si="1230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231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8" customHeight="1" x14ac:dyDescent="0.3">
      <c r="A1907" t="str">
        <f t="shared" si="1230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231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8" customHeight="1" x14ac:dyDescent="0.3">
      <c r="A1908" t="str">
        <f t="shared" si="1230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231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8" customHeight="1" x14ac:dyDescent="0.3">
      <c r="A1909" t="str">
        <f t="shared" si="1230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231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8" customHeight="1" x14ac:dyDescent="0.3">
      <c r="A1910" t="str">
        <f t="shared" si="1230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231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8" customHeight="1" x14ac:dyDescent="0.3">
      <c r="A1911" t="str">
        <f t="shared" si="1230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231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8" customHeight="1" x14ac:dyDescent="0.3">
      <c r="A1912" t="str">
        <f t="shared" si="1230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231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8" customHeight="1" x14ac:dyDescent="0.3">
      <c r="A1913" t="str">
        <f t="shared" si="1230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231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8" customHeight="1" x14ac:dyDescent="0.3">
      <c r="A1914" t="str">
        <f t="shared" si="1230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231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8" customHeight="1" x14ac:dyDescent="0.3">
      <c r="A1915" t="str">
        <f t="shared" si="1230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231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8" customHeight="1" x14ac:dyDescent="0.3">
      <c r="A1916" t="str">
        <f t="shared" si="1230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231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8" customHeight="1" x14ac:dyDescent="0.3">
      <c r="A1917" t="str">
        <f t="shared" si="1230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231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8" customHeight="1" x14ac:dyDescent="0.3">
      <c r="A1918" t="str">
        <f t="shared" si="1230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231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8" customHeight="1" x14ac:dyDescent="0.3">
      <c r="A1919" t="str">
        <f t="shared" si="1230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231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8" customHeight="1" x14ac:dyDescent="0.3">
      <c r="A1920" t="str">
        <f t="shared" ref="A1920:A1983" si="1232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231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8" customHeight="1" x14ac:dyDescent="0.3">
      <c r="A1921" t="str">
        <f t="shared" si="1232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231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8" customHeight="1" x14ac:dyDescent="0.3">
      <c r="A1922" t="str">
        <f t="shared" si="1232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231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8" customHeight="1" x14ac:dyDescent="0.3">
      <c r="A1923" t="str">
        <f t="shared" si="1232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231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8" customHeight="1" x14ac:dyDescent="0.3">
      <c r="A1924" t="str">
        <f t="shared" si="1232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231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8" customHeight="1" x14ac:dyDescent="0.3">
      <c r="A1925" t="str">
        <f t="shared" si="1232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231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8" customHeight="1" x14ac:dyDescent="0.3">
      <c r="A1926" t="str">
        <f t="shared" si="1232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231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8" customHeight="1" x14ac:dyDescent="0.3">
      <c r="A1927" t="str">
        <f t="shared" si="1232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231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8" customHeight="1" x14ac:dyDescent="0.3">
      <c r="A1928" t="str">
        <f t="shared" si="1232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231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8" customHeight="1" x14ac:dyDescent="0.3">
      <c r="A1929" t="str">
        <f t="shared" si="1232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231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8" customHeight="1" x14ac:dyDescent="0.3">
      <c r="A1930" t="str">
        <f t="shared" si="1232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231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8" customHeight="1" x14ac:dyDescent="0.3">
      <c r="A1931" t="str">
        <f t="shared" si="1232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231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8" customHeight="1" x14ac:dyDescent="0.3">
      <c r="A1932" t="str">
        <f t="shared" si="1232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231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8" customHeight="1" x14ac:dyDescent="0.3">
      <c r="A1933" t="str">
        <f t="shared" si="1232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231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8" customHeight="1" x14ac:dyDescent="0.3">
      <c r="A1934" t="str">
        <f t="shared" si="1232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231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8" customHeight="1" x14ac:dyDescent="0.3">
      <c r="A1935" t="str">
        <f t="shared" si="1232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231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8" customHeight="1" x14ac:dyDescent="0.3">
      <c r="A1936" t="str">
        <f t="shared" si="1232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231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8" customHeight="1" x14ac:dyDescent="0.3">
      <c r="A1937" t="str">
        <f t="shared" si="1232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231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8" customHeight="1" x14ac:dyDescent="0.3">
      <c r="A1938" t="str">
        <f t="shared" si="1232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231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8" customHeight="1" x14ac:dyDescent="0.3">
      <c r="A1939" t="str">
        <f t="shared" si="1232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231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8" customHeight="1" x14ac:dyDescent="0.3">
      <c r="A1940" t="str">
        <f t="shared" si="1232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231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8" customHeight="1" x14ac:dyDescent="0.3">
      <c r="A1941" t="str">
        <f t="shared" si="1232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231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8" customHeight="1" x14ac:dyDescent="0.3">
      <c r="A1942" t="str">
        <f t="shared" si="1232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231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8" customHeight="1" x14ac:dyDescent="0.3">
      <c r="A1943" t="str">
        <f t="shared" si="1232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231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8" customHeight="1" x14ac:dyDescent="0.3">
      <c r="A1944" t="str">
        <f t="shared" si="1232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231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8" customHeight="1" x14ac:dyDescent="0.3">
      <c r="A1945" t="str">
        <f t="shared" si="1232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231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8" customHeight="1" x14ac:dyDescent="0.3">
      <c r="A1946" t="str">
        <f t="shared" si="1232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231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8" customHeight="1" x14ac:dyDescent="0.3">
      <c r="A1947" t="str">
        <f t="shared" si="1232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231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8" customHeight="1" x14ac:dyDescent="0.3">
      <c r="A1948" t="str">
        <f t="shared" si="1232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231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8" customHeight="1" x14ac:dyDescent="0.3">
      <c r="A1949" t="str">
        <f t="shared" si="1232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231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8" customHeight="1" x14ac:dyDescent="0.3">
      <c r="A1950" t="str">
        <f t="shared" si="1232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231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8" customHeight="1" x14ac:dyDescent="0.3">
      <c r="A1951" t="str">
        <f t="shared" si="1232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231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8" customHeight="1" x14ac:dyDescent="0.3">
      <c r="A1952" t="str">
        <f t="shared" si="1232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231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8" customHeight="1" x14ac:dyDescent="0.3">
      <c r="A1953" t="str">
        <f t="shared" si="1232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231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8" customHeight="1" x14ac:dyDescent="0.3">
      <c r="A1954" t="str">
        <f t="shared" si="1232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231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8" customHeight="1" x14ac:dyDescent="0.3">
      <c r="A1955" t="str">
        <f t="shared" si="1232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231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8" customHeight="1" x14ac:dyDescent="0.3">
      <c r="A1956" t="str">
        <f t="shared" si="1232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231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8" customHeight="1" x14ac:dyDescent="0.3">
      <c r="A1957" t="str">
        <f t="shared" si="1232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231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8" customHeight="1" x14ac:dyDescent="0.3">
      <c r="A1958" t="str">
        <f t="shared" si="1232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231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8" customHeight="1" x14ac:dyDescent="0.3">
      <c r="A1959" t="str">
        <f t="shared" si="1232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231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8" customHeight="1" x14ac:dyDescent="0.3">
      <c r="A1960" t="str">
        <f t="shared" si="1232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231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8" customHeight="1" x14ac:dyDescent="0.3">
      <c r="A1961" t="str">
        <f t="shared" si="1232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231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8" customHeight="1" x14ac:dyDescent="0.3">
      <c r="A1962" t="str">
        <f t="shared" si="1232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231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8" customHeight="1" x14ac:dyDescent="0.3">
      <c r="A1963" t="str">
        <f t="shared" si="1232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233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8" customHeight="1" x14ac:dyDescent="0.3">
      <c r="A1964" t="str">
        <f t="shared" si="1232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233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8" customHeight="1" x14ac:dyDescent="0.3">
      <c r="A1965" t="str">
        <f t="shared" si="1232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233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8" customHeight="1" x14ac:dyDescent="0.3">
      <c r="A1966" t="str">
        <f t="shared" si="1232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233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8" customHeight="1" x14ac:dyDescent="0.3">
      <c r="A1967" t="str">
        <f t="shared" si="1232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233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8" customHeight="1" x14ac:dyDescent="0.3">
      <c r="A1968" t="str">
        <f t="shared" si="1232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233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8" customHeight="1" x14ac:dyDescent="0.3">
      <c r="A1969" t="str">
        <f t="shared" si="1232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233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8" customHeight="1" x14ac:dyDescent="0.3">
      <c r="A1970" t="str">
        <f t="shared" si="1232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233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8" customHeight="1" x14ac:dyDescent="0.3">
      <c r="A1971" t="str">
        <f t="shared" si="1232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233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8" customHeight="1" x14ac:dyDescent="0.3">
      <c r="A1972" t="str">
        <f t="shared" si="1232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233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8" customHeight="1" x14ac:dyDescent="0.3">
      <c r="A1973" t="str">
        <f t="shared" si="1232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233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8" customHeight="1" x14ac:dyDescent="0.3">
      <c r="A1974" t="str">
        <f t="shared" si="1232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233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8" customHeight="1" x14ac:dyDescent="0.3">
      <c r="A1975" t="str">
        <f t="shared" si="1232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233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8" customHeight="1" x14ac:dyDescent="0.3">
      <c r="A1976" t="str">
        <f t="shared" si="1232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233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8" customHeight="1" x14ac:dyDescent="0.3">
      <c r="A1977" t="str">
        <f t="shared" si="1232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233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8" customHeight="1" x14ac:dyDescent="0.3">
      <c r="A1978" t="str">
        <f t="shared" si="1232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233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8" customHeight="1" x14ac:dyDescent="0.3">
      <c r="A1979" t="str">
        <f t="shared" si="1232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233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8" customHeight="1" x14ac:dyDescent="0.3">
      <c r="A1980" t="str">
        <f t="shared" si="1232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233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8" customHeight="1" x14ac:dyDescent="0.3">
      <c r="A1981" t="str">
        <f t="shared" si="1232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233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8" customHeight="1" x14ac:dyDescent="0.3">
      <c r="A1982" t="str">
        <f t="shared" si="1232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233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8" customHeight="1" x14ac:dyDescent="0.3">
      <c r="A1983" t="str">
        <f t="shared" si="1232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233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8" customHeight="1" x14ac:dyDescent="0.3">
      <c r="A1984" t="str">
        <f t="shared" ref="A1984:A2047" si="1234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233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8" customHeight="1" x14ac:dyDescent="0.3">
      <c r="A1985" t="str">
        <f t="shared" si="1234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233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8" customHeight="1" x14ac:dyDescent="0.3">
      <c r="A1986" t="str">
        <f t="shared" si="1234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233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8" customHeight="1" x14ac:dyDescent="0.3">
      <c r="A1987" t="str">
        <f t="shared" si="1234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233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8" customHeight="1" x14ac:dyDescent="0.3">
      <c r="A1988" t="str">
        <f t="shared" si="1234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233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8" customHeight="1" x14ac:dyDescent="0.3">
      <c r="A1989" t="str">
        <f t="shared" si="1234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233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8" customHeight="1" x14ac:dyDescent="0.3">
      <c r="A1990" t="str">
        <f t="shared" si="1234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233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8" customHeight="1" x14ac:dyDescent="0.3">
      <c r="A1991" t="str">
        <f t="shared" si="1234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233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8" customHeight="1" x14ac:dyDescent="0.3">
      <c r="A1992" t="str">
        <f t="shared" si="1234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233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8" customHeight="1" x14ac:dyDescent="0.3">
      <c r="A1993" t="str">
        <f t="shared" si="1234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233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8" customHeight="1" x14ac:dyDescent="0.3">
      <c r="A1994" t="str">
        <f t="shared" si="1234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233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8" customHeight="1" x14ac:dyDescent="0.3">
      <c r="A1995" t="str">
        <f t="shared" si="1234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233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8" customHeight="1" x14ac:dyDescent="0.3">
      <c r="A1996" t="str">
        <f t="shared" si="1234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233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8" customHeight="1" x14ac:dyDescent="0.3">
      <c r="A1997" t="str">
        <f t="shared" si="1234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233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8" customHeight="1" x14ac:dyDescent="0.3">
      <c r="A1998" t="str">
        <f t="shared" si="1234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233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8" customHeight="1" x14ac:dyDescent="0.3">
      <c r="A1999" t="str">
        <f t="shared" si="1234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233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8" customHeight="1" x14ac:dyDescent="0.3">
      <c r="A2000" t="str">
        <f t="shared" si="1234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233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8" customHeight="1" x14ac:dyDescent="0.3">
      <c r="A2001" t="str">
        <f t="shared" si="1234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233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8" customHeight="1" x14ac:dyDescent="0.3">
      <c r="A2002" t="str">
        <f t="shared" si="1234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233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8" customHeight="1" x14ac:dyDescent="0.3">
      <c r="A2003" t="str">
        <f t="shared" si="1234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233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8" customHeight="1" x14ac:dyDescent="0.3">
      <c r="A2004" t="str">
        <f t="shared" si="1234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233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8" customHeight="1" x14ac:dyDescent="0.3">
      <c r="A2005" t="str">
        <f t="shared" si="1234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233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8" customHeight="1" x14ac:dyDescent="0.3">
      <c r="A2006" t="str">
        <f t="shared" si="1234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233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8" customHeight="1" x14ac:dyDescent="0.3">
      <c r="A2007" t="str">
        <f t="shared" si="1234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233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8" customHeight="1" x14ac:dyDescent="0.3">
      <c r="A2008" t="str">
        <f t="shared" si="1234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233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8" customHeight="1" x14ac:dyDescent="0.3">
      <c r="A2009" t="str">
        <f t="shared" si="1234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233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8" customHeight="1" x14ac:dyDescent="0.3">
      <c r="A2010" t="str">
        <f t="shared" si="1234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233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8" customHeight="1" x14ac:dyDescent="0.3">
      <c r="A2011" t="str">
        <f t="shared" si="1234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233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8" customHeight="1" x14ac:dyDescent="0.3">
      <c r="A2012" t="str">
        <f t="shared" si="1234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233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8" customHeight="1" x14ac:dyDescent="0.3">
      <c r="A2013" t="str">
        <f t="shared" si="1234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233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8" customHeight="1" x14ac:dyDescent="0.3">
      <c r="A2014" t="str">
        <f t="shared" si="1234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233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8" customHeight="1" x14ac:dyDescent="0.3">
      <c r="A2015" t="str">
        <f t="shared" si="1234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233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8" customHeight="1" x14ac:dyDescent="0.3">
      <c r="A2016" t="str">
        <f t="shared" si="1234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233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8" customHeight="1" x14ac:dyDescent="0.3">
      <c r="A2017" t="str">
        <f t="shared" si="1234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233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8" customHeight="1" x14ac:dyDescent="0.3">
      <c r="A2018" t="str">
        <f t="shared" si="1234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233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8" customHeight="1" x14ac:dyDescent="0.3">
      <c r="A2019" t="str">
        <f t="shared" si="1234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233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8" customHeight="1" x14ac:dyDescent="0.3">
      <c r="A2020" t="str">
        <f t="shared" si="1234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233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8" customHeight="1" x14ac:dyDescent="0.3">
      <c r="A2021" t="str">
        <f t="shared" si="1234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233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8" customHeight="1" x14ac:dyDescent="0.3">
      <c r="A2022" t="str">
        <f t="shared" si="1234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233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8" customHeight="1" x14ac:dyDescent="0.3">
      <c r="A2023" t="str">
        <f t="shared" si="1234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233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8" customHeight="1" x14ac:dyDescent="0.3">
      <c r="A2024" t="str">
        <f t="shared" si="1234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233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8" customHeight="1" x14ac:dyDescent="0.3">
      <c r="A2025" t="str">
        <f t="shared" si="1234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233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8" customHeight="1" x14ac:dyDescent="0.3">
      <c r="A2026" t="str">
        <f t="shared" si="1234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233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8" customHeight="1" x14ac:dyDescent="0.3">
      <c r="A2027" t="str">
        <f t="shared" si="1234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235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8" customHeight="1" x14ac:dyDescent="0.3">
      <c r="A2028" t="str">
        <f t="shared" si="1234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235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8" customHeight="1" x14ac:dyDescent="0.3">
      <c r="A2029" t="str">
        <f t="shared" si="1234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235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8" customHeight="1" x14ac:dyDescent="0.3">
      <c r="A2030" t="str">
        <f t="shared" si="1234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235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8" customHeight="1" x14ac:dyDescent="0.3">
      <c r="A2031" t="str">
        <f t="shared" si="1234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235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8" customHeight="1" x14ac:dyDescent="0.3">
      <c r="A2032" t="str">
        <f t="shared" si="1234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235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8" customHeight="1" x14ac:dyDescent="0.3">
      <c r="A2033" t="str">
        <f t="shared" si="1234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235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8" customHeight="1" x14ac:dyDescent="0.3">
      <c r="A2034" t="str">
        <f t="shared" si="1234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235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8" customHeight="1" x14ac:dyDescent="0.3">
      <c r="A2035" t="str">
        <f t="shared" si="1234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235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8" customHeight="1" x14ac:dyDescent="0.3">
      <c r="A2036" t="str">
        <f t="shared" si="1234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235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8" customHeight="1" x14ac:dyDescent="0.3">
      <c r="A2037" t="str">
        <f t="shared" si="1234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235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8" customHeight="1" x14ac:dyDescent="0.3">
      <c r="A2038" t="str">
        <f t="shared" si="1234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235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8" customHeight="1" x14ac:dyDescent="0.3">
      <c r="A2039" t="str">
        <f t="shared" si="1234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235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8" customHeight="1" x14ac:dyDescent="0.3">
      <c r="A2040" t="str">
        <f t="shared" si="1234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235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8" customHeight="1" x14ac:dyDescent="0.3">
      <c r="A2041" t="str">
        <f t="shared" si="1234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235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8" customHeight="1" x14ac:dyDescent="0.3">
      <c r="A2042" t="str">
        <f t="shared" si="1234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235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8" customHeight="1" x14ac:dyDescent="0.3">
      <c r="A2043" t="str">
        <f t="shared" si="1234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235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8" customHeight="1" x14ac:dyDescent="0.3">
      <c r="A2044" t="str">
        <f t="shared" si="1234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235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8" customHeight="1" x14ac:dyDescent="0.3">
      <c r="A2045" t="str">
        <f t="shared" si="1234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235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8" customHeight="1" x14ac:dyDescent="0.3">
      <c r="A2046" t="str">
        <f t="shared" si="1234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235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8" customHeight="1" x14ac:dyDescent="0.3">
      <c r="A2047" t="str">
        <f t="shared" si="1234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235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8" customHeight="1" x14ac:dyDescent="0.3">
      <c r="A2048" t="str">
        <f t="shared" ref="A2048:A2111" si="1236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235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8" customHeight="1" x14ac:dyDescent="0.3">
      <c r="A2049" t="str">
        <f t="shared" si="1236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235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8" customHeight="1" x14ac:dyDescent="0.3">
      <c r="A2050" t="str">
        <f t="shared" si="1236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235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8" customHeight="1" x14ac:dyDescent="0.3">
      <c r="A2051" t="str">
        <f t="shared" si="1236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235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8" customHeight="1" x14ac:dyDescent="0.3">
      <c r="A2052" t="str">
        <f t="shared" si="1236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235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8" customHeight="1" x14ac:dyDescent="0.3">
      <c r="A2053" t="str">
        <f t="shared" si="1236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235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8" customHeight="1" x14ac:dyDescent="0.3">
      <c r="A2054" t="str">
        <f t="shared" si="1236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235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8" customHeight="1" x14ac:dyDescent="0.3">
      <c r="A2055" t="str">
        <f t="shared" si="1236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235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8" customHeight="1" x14ac:dyDescent="0.3">
      <c r="A2056" t="str">
        <f t="shared" si="1236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235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8" customHeight="1" x14ac:dyDescent="0.3">
      <c r="A2057" t="str">
        <f t="shared" si="1236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235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8" customHeight="1" x14ac:dyDescent="0.3">
      <c r="A2058" t="str">
        <f t="shared" si="1236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235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8" customHeight="1" x14ac:dyDescent="0.3">
      <c r="A2059" t="str">
        <f t="shared" si="1236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235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8" customHeight="1" x14ac:dyDescent="0.3">
      <c r="A2060" t="str">
        <f t="shared" si="1236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235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8" customHeight="1" x14ac:dyDescent="0.3">
      <c r="A2061" t="str">
        <f t="shared" si="1236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235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8" customHeight="1" x14ac:dyDescent="0.3">
      <c r="A2062" t="str">
        <f t="shared" si="1236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235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8" customHeight="1" x14ac:dyDescent="0.3">
      <c r="A2063" t="str">
        <f t="shared" si="1236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235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8" customHeight="1" x14ac:dyDescent="0.3">
      <c r="A2064" t="str">
        <f t="shared" si="1236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235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8" customHeight="1" x14ac:dyDescent="0.3">
      <c r="A2065" t="str">
        <f t="shared" si="1236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235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8" customHeight="1" x14ac:dyDescent="0.3">
      <c r="A2066" t="str">
        <f t="shared" si="1236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235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8" customHeight="1" x14ac:dyDescent="0.3">
      <c r="A2067" t="str">
        <f t="shared" si="1236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235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8" customHeight="1" x14ac:dyDescent="0.3">
      <c r="A2068" t="str">
        <f t="shared" si="1236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235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8" customHeight="1" x14ac:dyDescent="0.3">
      <c r="A2069" t="str">
        <f t="shared" si="1236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235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8" customHeight="1" x14ac:dyDescent="0.3">
      <c r="A2070" t="str">
        <f t="shared" si="1236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235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8" customHeight="1" x14ac:dyDescent="0.3">
      <c r="A2071" t="str">
        <f t="shared" si="1236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235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8" customHeight="1" x14ac:dyDescent="0.3">
      <c r="A2072" t="str">
        <f t="shared" si="1236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235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8" customHeight="1" x14ac:dyDescent="0.3">
      <c r="A2073" t="str">
        <f t="shared" si="1236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235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8" customHeight="1" x14ac:dyDescent="0.3">
      <c r="A2074" t="str">
        <f t="shared" si="1236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235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8" customHeight="1" x14ac:dyDescent="0.3">
      <c r="A2075" t="str">
        <f t="shared" si="1236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235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8" customHeight="1" x14ac:dyDescent="0.3">
      <c r="A2076" t="str">
        <f t="shared" si="1236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235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8" customHeight="1" x14ac:dyDescent="0.3">
      <c r="A2077" t="str">
        <f t="shared" si="1236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235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8" customHeight="1" x14ac:dyDescent="0.3">
      <c r="A2078" t="str">
        <f t="shared" si="1236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235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8" customHeight="1" x14ac:dyDescent="0.3">
      <c r="A2079" t="str">
        <f t="shared" si="1236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235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8" customHeight="1" x14ac:dyDescent="0.3">
      <c r="A2080" t="str">
        <f t="shared" si="1236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235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8" customHeight="1" x14ac:dyDescent="0.3">
      <c r="A2081" t="str">
        <f t="shared" si="1236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235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8" customHeight="1" x14ac:dyDescent="0.3">
      <c r="A2082" t="str">
        <f t="shared" si="1236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235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8" customHeight="1" x14ac:dyDescent="0.3">
      <c r="A2083" t="str">
        <f t="shared" si="1236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235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8" customHeight="1" x14ac:dyDescent="0.3">
      <c r="A2084" t="str">
        <f t="shared" si="1236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235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8" customHeight="1" x14ac:dyDescent="0.3">
      <c r="A2085" t="str">
        <f t="shared" si="1236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235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8" customHeight="1" x14ac:dyDescent="0.3">
      <c r="A2086" t="str">
        <f t="shared" si="1236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235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8" customHeight="1" x14ac:dyDescent="0.3">
      <c r="A2087" t="str">
        <f t="shared" si="1236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235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8" customHeight="1" x14ac:dyDescent="0.3">
      <c r="A2088" t="str">
        <f t="shared" si="1236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235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8" customHeight="1" x14ac:dyDescent="0.3">
      <c r="A2089" t="str">
        <f t="shared" si="1236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235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8" customHeight="1" x14ac:dyDescent="0.3">
      <c r="A2090" t="str">
        <f t="shared" si="1236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235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8" customHeight="1" x14ac:dyDescent="0.3">
      <c r="A2091" t="str">
        <f t="shared" si="1236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237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8" customHeight="1" x14ac:dyDescent="0.3">
      <c r="A2092" t="str">
        <f t="shared" si="1236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237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8" customHeight="1" x14ac:dyDescent="0.3">
      <c r="A2093" t="str">
        <f t="shared" si="1236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237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8" customHeight="1" x14ac:dyDescent="0.3">
      <c r="A2094" t="str">
        <f t="shared" si="1236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237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8" customHeight="1" x14ac:dyDescent="0.3">
      <c r="A2095" t="str">
        <f t="shared" si="1236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237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8" customHeight="1" x14ac:dyDescent="0.3">
      <c r="A2096" t="str">
        <f t="shared" si="1236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237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8" customHeight="1" x14ac:dyDescent="0.3">
      <c r="A2097" t="str">
        <f t="shared" si="1236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237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8" customHeight="1" x14ac:dyDescent="0.3">
      <c r="A2098" t="str">
        <f t="shared" si="1236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237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8" customHeight="1" x14ac:dyDescent="0.3">
      <c r="A2099" t="str">
        <f t="shared" si="1236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237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8" customHeight="1" x14ac:dyDescent="0.3">
      <c r="A2100" t="str">
        <f t="shared" si="1236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237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8" customHeight="1" x14ac:dyDescent="0.3">
      <c r="A2101" t="str">
        <f t="shared" si="1236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237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8" customHeight="1" x14ac:dyDescent="0.3">
      <c r="A2102" t="str">
        <f t="shared" si="1236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237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8" customHeight="1" x14ac:dyDescent="0.3">
      <c r="A2103" t="str">
        <f t="shared" si="1236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237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8" customHeight="1" x14ac:dyDescent="0.3">
      <c r="A2104" t="str">
        <f t="shared" si="1236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237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8" customHeight="1" x14ac:dyDescent="0.3">
      <c r="A2105" t="str">
        <f t="shared" si="1236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237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8" customHeight="1" x14ac:dyDescent="0.3">
      <c r="A2106" t="str">
        <f t="shared" si="1236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237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8" customHeight="1" x14ac:dyDescent="0.3">
      <c r="A2107" t="str">
        <f t="shared" si="1236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237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8" customHeight="1" x14ac:dyDescent="0.3">
      <c r="A2108" t="str">
        <f t="shared" si="1236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237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8" customHeight="1" x14ac:dyDescent="0.3">
      <c r="A2109" t="str">
        <f t="shared" si="1236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237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8" customHeight="1" x14ac:dyDescent="0.3">
      <c r="A2110" t="str">
        <f t="shared" si="1236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237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8" customHeight="1" x14ac:dyDescent="0.3">
      <c r="A2111" t="str">
        <f t="shared" si="1236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237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8" customHeight="1" x14ac:dyDescent="0.3">
      <c r="A2112" t="str">
        <f t="shared" ref="A2112:A2175" si="1238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237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8" customHeight="1" x14ac:dyDescent="0.3">
      <c r="A2113" t="str">
        <f t="shared" si="1238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237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8" customHeight="1" x14ac:dyDescent="0.3">
      <c r="A2114" t="str">
        <f t="shared" si="1238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237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8" customHeight="1" x14ac:dyDescent="0.3">
      <c r="A2115" t="str">
        <f t="shared" si="1238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237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8" customHeight="1" x14ac:dyDescent="0.3">
      <c r="A2116" t="str">
        <f t="shared" si="1238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237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8" customHeight="1" x14ac:dyDescent="0.3">
      <c r="A2117" t="str">
        <f t="shared" si="1238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237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8" customHeight="1" x14ac:dyDescent="0.3">
      <c r="A2118" t="str">
        <f t="shared" si="1238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237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8" customHeight="1" x14ac:dyDescent="0.3">
      <c r="A2119" t="str">
        <f t="shared" si="1238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237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8" customHeight="1" x14ac:dyDescent="0.3">
      <c r="A2120" t="str">
        <f t="shared" si="1238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237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8" customHeight="1" x14ac:dyDescent="0.3">
      <c r="A2121" t="str">
        <f t="shared" si="1238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237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8" customHeight="1" x14ac:dyDescent="0.3">
      <c r="A2122" t="str">
        <f t="shared" si="1238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237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8" customHeight="1" x14ac:dyDescent="0.3">
      <c r="A2123" t="str">
        <f t="shared" si="1238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237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8" customHeight="1" x14ac:dyDescent="0.3">
      <c r="A2124" t="str">
        <f t="shared" si="1238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237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8" customHeight="1" x14ac:dyDescent="0.3">
      <c r="A2125" t="str">
        <f t="shared" si="1238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237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8" customHeight="1" x14ac:dyDescent="0.3">
      <c r="A2126" t="str">
        <f t="shared" si="1238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237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8" customHeight="1" x14ac:dyDescent="0.3">
      <c r="A2127" t="str">
        <f t="shared" si="1238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237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8" customHeight="1" x14ac:dyDescent="0.3">
      <c r="A2128" t="str">
        <f t="shared" si="1238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237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8" customHeight="1" x14ac:dyDescent="0.3">
      <c r="A2129" t="str">
        <f t="shared" si="1238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237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8" customHeight="1" x14ac:dyDescent="0.3">
      <c r="A2130" t="str">
        <f t="shared" si="1238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237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8" customHeight="1" x14ac:dyDescent="0.3">
      <c r="A2131" t="str">
        <f t="shared" si="1238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237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8" customHeight="1" x14ac:dyDescent="0.3">
      <c r="A2132" t="str">
        <f t="shared" si="1238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237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8" customHeight="1" x14ac:dyDescent="0.3">
      <c r="A2133" t="str">
        <f t="shared" si="1238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237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8" customHeight="1" x14ac:dyDescent="0.3">
      <c r="A2134" t="str">
        <f t="shared" si="1238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237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8" customHeight="1" x14ac:dyDescent="0.3">
      <c r="A2135" t="str">
        <f t="shared" si="1238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237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8" customHeight="1" x14ac:dyDescent="0.3">
      <c r="A2136" t="str">
        <f t="shared" si="1238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237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8" customHeight="1" x14ac:dyDescent="0.3">
      <c r="A2137" t="str">
        <f t="shared" si="1238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237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8" customHeight="1" x14ac:dyDescent="0.3">
      <c r="A2138" t="str">
        <f t="shared" si="1238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237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8" customHeight="1" x14ac:dyDescent="0.3">
      <c r="A2139" t="str">
        <f t="shared" si="1238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237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8" customHeight="1" x14ac:dyDescent="0.3">
      <c r="A2140" t="str">
        <f t="shared" si="1238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237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8" customHeight="1" x14ac:dyDescent="0.3">
      <c r="A2141" t="str">
        <f t="shared" si="1238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237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8" customHeight="1" x14ac:dyDescent="0.3">
      <c r="A2142" t="str">
        <f t="shared" si="1238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237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8" customHeight="1" x14ac:dyDescent="0.3">
      <c r="A2143" t="str">
        <f t="shared" si="1238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237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8" customHeight="1" x14ac:dyDescent="0.3">
      <c r="A2144" t="str">
        <f t="shared" si="1238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237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8" customHeight="1" x14ac:dyDescent="0.3">
      <c r="A2145" t="str">
        <f t="shared" si="1238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237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8" customHeight="1" x14ac:dyDescent="0.3">
      <c r="A2146" t="str">
        <f t="shared" si="1238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237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8" customHeight="1" x14ac:dyDescent="0.3">
      <c r="A2147" t="str">
        <f t="shared" si="1238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237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8" customHeight="1" x14ac:dyDescent="0.3">
      <c r="A2148" t="str">
        <f t="shared" si="1238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237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8" customHeight="1" x14ac:dyDescent="0.3">
      <c r="A2149" t="str">
        <f t="shared" si="1238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237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8" customHeight="1" x14ac:dyDescent="0.3">
      <c r="A2150" t="str">
        <f t="shared" si="1238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237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8" customHeight="1" x14ac:dyDescent="0.3">
      <c r="A2151" t="str">
        <f t="shared" si="1238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237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8" customHeight="1" x14ac:dyDescent="0.3">
      <c r="A2152" t="str">
        <f t="shared" si="1238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237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8" customHeight="1" x14ac:dyDescent="0.3">
      <c r="A2153" t="str">
        <f t="shared" si="1238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237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8" customHeight="1" x14ac:dyDescent="0.3">
      <c r="A2154" t="str">
        <f t="shared" si="1238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237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8" customHeight="1" x14ac:dyDescent="0.3">
      <c r="A2155" t="str">
        <f t="shared" si="1238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239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8" customHeight="1" x14ac:dyDescent="0.3">
      <c r="A2156" t="str">
        <f t="shared" si="1238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239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8" customHeight="1" x14ac:dyDescent="0.3">
      <c r="A2157" t="str">
        <f t="shared" si="1238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239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8" customHeight="1" x14ac:dyDescent="0.3">
      <c r="A2158" t="str">
        <f t="shared" si="1238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239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8" customHeight="1" x14ac:dyDescent="0.3">
      <c r="A2159" t="str">
        <f t="shared" si="1238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239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8" customHeight="1" x14ac:dyDescent="0.3">
      <c r="A2160" t="str">
        <f t="shared" si="1238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239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8" customHeight="1" x14ac:dyDescent="0.3">
      <c r="A2161" t="str">
        <f t="shared" si="1238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239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8" customHeight="1" x14ac:dyDescent="0.3">
      <c r="A2162" t="str">
        <f t="shared" si="1238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239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8" customHeight="1" x14ac:dyDescent="0.3">
      <c r="A2163" t="str">
        <f t="shared" si="1238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239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8" customHeight="1" x14ac:dyDescent="0.3">
      <c r="A2164" t="str">
        <f t="shared" si="1238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239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8" customHeight="1" x14ac:dyDescent="0.3">
      <c r="A2165" t="str">
        <f t="shared" si="1238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239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8" customHeight="1" x14ac:dyDescent="0.3">
      <c r="A2166" t="str">
        <f t="shared" si="1238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239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8" customHeight="1" x14ac:dyDescent="0.3">
      <c r="A2167" t="str">
        <f t="shared" si="1238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239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8" customHeight="1" x14ac:dyDescent="0.3">
      <c r="A2168" t="str">
        <f t="shared" si="1238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239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8" customHeight="1" x14ac:dyDescent="0.3">
      <c r="A2169" t="str">
        <f t="shared" si="1238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239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8" customHeight="1" x14ac:dyDescent="0.3">
      <c r="A2170" t="str">
        <f t="shared" si="1238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239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8" customHeight="1" x14ac:dyDescent="0.3">
      <c r="A2171" t="str">
        <f t="shared" si="1238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239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8" customHeight="1" x14ac:dyDescent="0.3">
      <c r="A2172" t="str">
        <f t="shared" si="1238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239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8" customHeight="1" x14ac:dyDescent="0.3">
      <c r="A2173" t="str">
        <f t="shared" si="1238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239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8" customHeight="1" x14ac:dyDescent="0.3">
      <c r="A2174" t="str">
        <f t="shared" si="1238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239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8" customHeight="1" x14ac:dyDescent="0.3">
      <c r="A2175" t="str">
        <f t="shared" si="1238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239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8" customHeight="1" x14ac:dyDescent="0.3">
      <c r="A2176" t="str">
        <f t="shared" ref="A2176:A2239" si="1240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239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8" customHeight="1" x14ac:dyDescent="0.3">
      <c r="A2177" t="str">
        <f t="shared" si="1240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239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8" customHeight="1" x14ac:dyDescent="0.3">
      <c r="A2178" t="str">
        <f t="shared" si="1240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239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8" customHeight="1" x14ac:dyDescent="0.3">
      <c r="A2179" t="str">
        <f t="shared" si="1240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239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8" customHeight="1" x14ac:dyDescent="0.3">
      <c r="A2180" t="str">
        <f t="shared" si="1240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239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8" customHeight="1" x14ac:dyDescent="0.3">
      <c r="A2181" t="str">
        <f t="shared" si="1240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239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8" customHeight="1" x14ac:dyDescent="0.3">
      <c r="A2182" t="str">
        <f t="shared" si="1240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239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8" customHeight="1" x14ac:dyDescent="0.3">
      <c r="A2183" t="str">
        <f t="shared" si="1240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239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8" customHeight="1" x14ac:dyDescent="0.3">
      <c r="A2184" t="str">
        <f t="shared" si="1240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239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8" customHeight="1" x14ac:dyDescent="0.3">
      <c r="A2185" t="str">
        <f t="shared" si="1240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239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8" customHeight="1" x14ac:dyDescent="0.3">
      <c r="A2186" t="str">
        <f t="shared" si="1240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239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8" customHeight="1" x14ac:dyDescent="0.3">
      <c r="A2187" t="str">
        <f t="shared" si="1240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239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8" customHeight="1" x14ac:dyDescent="0.3">
      <c r="A2188" t="str">
        <f t="shared" si="1240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239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8" customHeight="1" x14ac:dyDescent="0.3">
      <c r="A2189" t="str">
        <f t="shared" si="1240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239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8" customHeight="1" x14ac:dyDescent="0.3">
      <c r="A2190" t="str">
        <f t="shared" si="1240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239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8" customHeight="1" x14ac:dyDescent="0.3">
      <c r="A2191" t="str">
        <f t="shared" si="1240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239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8" customHeight="1" x14ac:dyDescent="0.3">
      <c r="A2192" t="str">
        <f t="shared" si="1240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239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8" customHeight="1" x14ac:dyDescent="0.3">
      <c r="A2193" t="str">
        <f t="shared" si="1240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239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8" customHeight="1" x14ac:dyDescent="0.3">
      <c r="A2194" t="str">
        <f t="shared" si="1240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239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8" customHeight="1" x14ac:dyDescent="0.3">
      <c r="A2195" t="str">
        <f t="shared" si="1240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239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8" customHeight="1" x14ac:dyDescent="0.3">
      <c r="A2196" t="str">
        <f t="shared" si="1240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239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8" customHeight="1" x14ac:dyDescent="0.3">
      <c r="A2197" t="str">
        <f t="shared" si="1240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239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8" customHeight="1" x14ac:dyDescent="0.3">
      <c r="A2198" t="str">
        <f t="shared" si="1240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239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8" customHeight="1" x14ac:dyDescent="0.3">
      <c r="A2199" t="str">
        <f t="shared" si="1240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239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8" customHeight="1" x14ac:dyDescent="0.3">
      <c r="A2200" t="str">
        <f t="shared" si="1240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239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8" customHeight="1" x14ac:dyDescent="0.3">
      <c r="A2201" t="str">
        <f t="shared" si="1240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239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8" customHeight="1" x14ac:dyDescent="0.3">
      <c r="A2202" t="str">
        <f t="shared" si="1240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239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8" customHeight="1" x14ac:dyDescent="0.3">
      <c r="A2203" t="str">
        <f t="shared" si="1240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239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8" customHeight="1" x14ac:dyDescent="0.3">
      <c r="A2204" t="str">
        <f t="shared" si="1240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239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8" customHeight="1" x14ac:dyDescent="0.3">
      <c r="A2205" t="str">
        <f t="shared" si="1240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239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8" customHeight="1" x14ac:dyDescent="0.3">
      <c r="A2206" t="str">
        <f t="shared" si="1240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239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8" customHeight="1" x14ac:dyDescent="0.3">
      <c r="A2207" t="str">
        <f t="shared" si="1240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239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8" customHeight="1" x14ac:dyDescent="0.3">
      <c r="A2208" t="str">
        <f t="shared" si="1240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239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8" customHeight="1" x14ac:dyDescent="0.3">
      <c r="A2209" t="str">
        <f t="shared" si="1240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239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8" customHeight="1" x14ac:dyDescent="0.3">
      <c r="A2210" t="str">
        <f t="shared" si="1240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239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8" customHeight="1" x14ac:dyDescent="0.3">
      <c r="A2211" t="str">
        <f t="shared" si="1240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239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8" customHeight="1" x14ac:dyDescent="0.3">
      <c r="A2212" t="str">
        <f t="shared" si="1240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239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8" customHeight="1" x14ac:dyDescent="0.3">
      <c r="A2213" t="str">
        <f t="shared" si="1240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239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8" customHeight="1" x14ac:dyDescent="0.3">
      <c r="A2214" t="str">
        <f t="shared" si="1240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239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8" customHeight="1" x14ac:dyDescent="0.3">
      <c r="A2215" t="str">
        <f t="shared" si="1240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239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8" customHeight="1" x14ac:dyDescent="0.3">
      <c r="A2216" t="str">
        <f t="shared" si="1240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239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8" customHeight="1" x14ac:dyDescent="0.3">
      <c r="A2217" t="str">
        <f t="shared" si="1240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239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8" customHeight="1" x14ac:dyDescent="0.3">
      <c r="A2218" t="str">
        <f t="shared" si="1240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239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8" customHeight="1" x14ac:dyDescent="0.3">
      <c r="A2219" t="str">
        <f t="shared" si="1240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241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8" customHeight="1" x14ac:dyDescent="0.3">
      <c r="A2220" t="str">
        <f t="shared" si="1240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241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8" customHeight="1" x14ac:dyDescent="0.3">
      <c r="A2221" t="str">
        <f t="shared" si="1240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241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8" customHeight="1" x14ac:dyDescent="0.3">
      <c r="A2222" t="str">
        <f t="shared" si="1240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241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8" customHeight="1" x14ac:dyDescent="0.3">
      <c r="A2223" t="str">
        <f t="shared" si="1240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241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8" customHeight="1" x14ac:dyDescent="0.3">
      <c r="A2224" t="str">
        <f t="shared" si="1240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241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8" customHeight="1" x14ac:dyDescent="0.3">
      <c r="A2225" t="str">
        <f t="shared" si="1240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241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8" customHeight="1" x14ac:dyDescent="0.3">
      <c r="A2226" t="str">
        <f t="shared" si="1240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241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8" customHeight="1" x14ac:dyDescent="0.3">
      <c r="A2227" t="str">
        <f t="shared" si="1240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241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8" customHeight="1" x14ac:dyDescent="0.3">
      <c r="A2228" t="str">
        <f t="shared" si="1240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241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8" customHeight="1" x14ac:dyDescent="0.3">
      <c r="A2229" t="str">
        <f t="shared" si="1240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241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8" customHeight="1" x14ac:dyDescent="0.3">
      <c r="A2230" t="str">
        <f t="shared" si="1240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241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8" customHeight="1" x14ac:dyDescent="0.3">
      <c r="A2231" t="str">
        <f t="shared" si="1240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241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8" customHeight="1" x14ac:dyDescent="0.3">
      <c r="A2232" t="str">
        <f t="shared" si="1240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241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8" customHeight="1" x14ac:dyDescent="0.3">
      <c r="A2233" t="str">
        <f t="shared" si="1240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241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8" customHeight="1" x14ac:dyDescent="0.3">
      <c r="A2234" t="str">
        <f t="shared" si="1240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241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8" customHeight="1" x14ac:dyDescent="0.3">
      <c r="A2235" t="str">
        <f t="shared" si="1240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241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8" customHeight="1" x14ac:dyDescent="0.3">
      <c r="A2236" t="str">
        <f t="shared" si="1240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241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8" customHeight="1" x14ac:dyDescent="0.3">
      <c r="A2237" t="str">
        <f t="shared" si="1240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241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8" customHeight="1" x14ac:dyDescent="0.3">
      <c r="A2238" t="str">
        <f t="shared" si="1240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241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8" customHeight="1" x14ac:dyDescent="0.3">
      <c r="A2239" t="str">
        <f t="shared" si="1240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241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8" customHeight="1" x14ac:dyDescent="0.3">
      <c r="A2240" t="str">
        <f t="shared" ref="A2240:A2303" si="1242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241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8" customHeight="1" x14ac:dyDescent="0.3">
      <c r="A2241" t="str">
        <f t="shared" si="1242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241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8" customHeight="1" x14ac:dyDescent="0.3">
      <c r="A2242" t="str">
        <f t="shared" si="1242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241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8" customHeight="1" x14ac:dyDescent="0.3">
      <c r="A2243" t="str">
        <f t="shared" si="1242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241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8" customHeight="1" x14ac:dyDescent="0.3">
      <c r="A2244" t="str">
        <f t="shared" si="1242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241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8" customHeight="1" x14ac:dyDescent="0.3">
      <c r="A2245" t="str">
        <f t="shared" si="1242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241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8" customHeight="1" x14ac:dyDescent="0.3">
      <c r="A2246" t="str">
        <f t="shared" si="1242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241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8" customHeight="1" x14ac:dyDescent="0.3">
      <c r="A2247" t="str">
        <f t="shared" si="1242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241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8" customHeight="1" x14ac:dyDescent="0.3">
      <c r="A2248" t="str">
        <f t="shared" si="1242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241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8" customHeight="1" x14ac:dyDescent="0.3">
      <c r="A2249" t="str">
        <f t="shared" si="1242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241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8" customHeight="1" x14ac:dyDescent="0.3">
      <c r="A2250" t="str">
        <f t="shared" si="1242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241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8" customHeight="1" x14ac:dyDescent="0.3">
      <c r="A2251" t="str">
        <f t="shared" si="1242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241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8" customHeight="1" x14ac:dyDescent="0.3">
      <c r="A2252" t="str">
        <f t="shared" si="1242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241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8" customHeight="1" x14ac:dyDescent="0.3">
      <c r="A2253" t="str">
        <f t="shared" si="1242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241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8" customHeight="1" x14ac:dyDescent="0.3">
      <c r="A2254" t="str">
        <f t="shared" si="1242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241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8" customHeight="1" x14ac:dyDescent="0.3">
      <c r="A2255" t="str">
        <f t="shared" si="1242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241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8" customHeight="1" x14ac:dyDescent="0.3">
      <c r="A2256" t="str">
        <f t="shared" si="1242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241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8" customHeight="1" x14ac:dyDescent="0.3">
      <c r="A2257" t="str">
        <f t="shared" si="1242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241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8" customHeight="1" x14ac:dyDescent="0.3">
      <c r="A2258" t="str">
        <f t="shared" si="1242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241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8" customHeight="1" x14ac:dyDescent="0.3">
      <c r="A2259" t="str">
        <f t="shared" si="1242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241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8" customHeight="1" x14ac:dyDescent="0.3">
      <c r="A2260" t="str">
        <f t="shared" si="1242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241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8" customHeight="1" x14ac:dyDescent="0.3">
      <c r="A2261" t="str">
        <f t="shared" si="1242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241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8" customHeight="1" x14ac:dyDescent="0.3">
      <c r="A2262" t="str">
        <f t="shared" si="1242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241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8" customHeight="1" x14ac:dyDescent="0.3">
      <c r="A2263" t="str">
        <f t="shared" si="1242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241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8" customHeight="1" x14ac:dyDescent="0.3">
      <c r="A2264" t="str">
        <f t="shared" si="1242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241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8" customHeight="1" x14ac:dyDescent="0.3">
      <c r="A2265" t="str">
        <f t="shared" si="1242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241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8" customHeight="1" x14ac:dyDescent="0.3">
      <c r="A2266" t="str">
        <f t="shared" si="1242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241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8" customHeight="1" x14ac:dyDescent="0.3">
      <c r="A2267" t="str">
        <f t="shared" si="1242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241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8" customHeight="1" x14ac:dyDescent="0.3">
      <c r="A2268" t="str">
        <f t="shared" si="1242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241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8" customHeight="1" x14ac:dyDescent="0.3">
      <c r="A2269" t="str">
        <f t="shared" si="1242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241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8" customHeight="1" x14ac:dyDescent="0.3">
      <c r="A2270" t="str">
        <f t="shared" si="1242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241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8" customHeight="1" x14ac:dyDescent="0.3">
      <c r="A2271" t="str">
        <f t="shared" si="1242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241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8" customHeight="1" x14ac:dyDescent="0.3">
      <c r="A2272" t="str">
        <f t="shared" si="1242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241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8" customHeight="1" x14ac:dyDescent="0.3">
      <c r="A2273" t="str">
        <f t="shared" si="1242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241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8" customHeight="1" x14ac:dyDescent="0.3">
      <c r="A2274" t="str">
        <f t="shared" si="1242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241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8" customHeight="1" x14ac:dyDescent="0.3">
      <c r="A2275" t="str">
        <f t="shared" si="1242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241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8" customHeight="1" x14ac:dyDescent="0.3">
      <c r="A2276" t="str">
        <f t="shared" si="1242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241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8" customHeight="1" x14ac:dyDescent="0.3">
      <c r="A2277" t="str">
        <f t="shared" si="1242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241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8" customHeight="1" x14ac:dyDescent="0.3">
      <c r="A2278" t="str">
        <f t="shared" si="1242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241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8" customHeight="1" x14ac:dyDescent="0.3">
      <c r="A2279" t="str">
        <f t="shared" si="1242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241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8" customHeight="1" x14ac:dyDescent="0.3">
      <c r="A2280" t="str">
        <f t="shared" si="1242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241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8" customHeight="1" x14ac:dyDescent="0.3">
      <c r="A2281" t="str">
        <f t="shared" si="1242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241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8" customHeight="1" x14ac:dyDescent="0.3">
      <c r="A2282" t="str">
        <f t="shared" si="1242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241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8" customHeight="1" x14ac:dyDescent="0.3">
      <c r="A2283" t="str">
        <f t="shared" si="1242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243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8" customHeight="1" x14ac:dyDescent="0.3">
      <c r="A2284" t="str">
        <f t="shared" si="1242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243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8" customHeight="1" x14ac:dyDescent="0.3">
      <c r="A2285" t="str">
        <f t="shared" si="1242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243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8" customHeight="1" x14ac:dyDescent="0.3">
      <c r="A2286" t="str">
        <f t="shared" si="1242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243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8" customHeight="1" x14ac:dyDescent="0.3">
      <c r="A2287" t="str">
        <f t="shared" si="1242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243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8" customHeight="1" x14ac:dyDescent="0.3">
      <c r="A2288" t="str">
        <f t="shared" si="1242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243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8" customHeight="1" x14ac:dyDescent="0.3">
      <c r="A2289" t="str">
        <f t="shared" si="1242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243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8" customHeight="1" x14ac:dyDescent="0.3">
      <c r="A2290" t="str">
        <f t="shared" si="1242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243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8" customHeight="1" x14ac:dyDescent="0.3">
      <c r="A2291" t="str">
        <f t="shared" si="1242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243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8" customHeight="1" x14ac:dyDescent="0.3">
      <c r="A2292" t="str">
        <f t="shared" si="1242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243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8" customHeight="1" x14ac:dyDescent="0.3">
      <c r="A2293" t="str">
        <f t="shared" si="1242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243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8" customHeight="1" x14ac:dyDescent="0.3">
      <c r="A2294" t="str">
        <f t="shared" si="1242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243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8" customHeight="1" x14ac:dyDescent="0.3">
      <c r="A2295" t="str">
        <f t="shared" si="1242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243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8" customHeight="1" x14ac:dyDescent="0.3">
      <c r="A2296" t="str">
        <f t="shared" si="1242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243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8" customHeight="1" x14ac:dyDescent="0.3">
      <c r="A2297" t="str">
        <f t="shared" si="1242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243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8" customHeight="1" x14ac:dyDescent="0.3">
      <c r="A2298" t="str">
        <f t="shared" si="1242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243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8" customHeight="1" x14ac:dyDescent="0.3">
      <c r="A2299" t="str">
        <f t="shared" si="1242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243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8" customHeight="1" x14ac:dyDescent="0.3">
      <c r="A2300" t="str">
        <f t="shared" si="1242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243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8" customHeight="1" x14ac:dyDescent="0.3">
      <c r="A2301" t="str">
        <f t="shared" si="1242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243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8" customHeight="1" x14ac:dyDescent="0.3">
      <c r="A2302" t="str">
        <f t="shared" si="1242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243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8" customHeight="1" x14ac:dyDescent="0.3">
      <c r="A2303" t="str">
        <f t="shared" si="1242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243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8" customHeight="1" x14ac:dyDescent="0.3">
      <c r="A2304" t="str">
        <f t="shared" ref="A2304:A2367" si="1244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243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8" customHeight="1" x14ac:dyDescent="0.3">
      <c r="A2305" t="str">
        <f t="shared" si="1244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243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8" customHeight="1" x14ac:dyDescent="0.3">
      <c r="A2306" t="str">
        <f t="shared" si="1244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243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8" customHeight="1" x14ac:dyDescent="0.3">
      <c r="A2307" t="str">
        <f t="shared" si="1244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243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8" customHeight="1" x14ac:dyDescent="0.3">
      <c r="A2308" t="str">
        <f t="shared" si="1244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243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8" customHeight="1" x14ac:dyDescent="0.3">
      <c r="A2309" t="str">
        <f t="shared" si="1244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243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8" customHeight="1" x14ac:dyDescent="0.3">
      <c r="A2310" t="str">
        <f t="shared" si="1244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243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8" customHeight="1" x14ac:dyDescent="0.3">
      <c r="A2311" t="str">
        <f t="shared" si="1244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243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8" customHeight="1" x14ac:dyDescent="0.3">
      <c r="A2312" t="str">
        <f t="shared" si="1244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243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8" customHeight="1" x14ac:dyDescent="0.3">
      <c r="A2313" t="str">
        <f t="shared" si="1244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243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8" customHeight="1" x14ac:dyDescent="0.3">
      <c r="A2314" t="str">
        <f t="shared" si="1244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243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8" customHeight="1" x14ac:dyDescent="0.3">
      <c r="A2315" t="str">
        <f t="shared" si="1244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243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8" customHeight="1" x14ac:dyDescent="0.3">
      <c r="A2316" t="str">
        <f t="shared" si="1244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243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8" customHeight="1" x14ac:dyDescent="0.3">
      <c r="A2317" t="str">
        <f t="shared" si="1244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243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8" customHeight="1" x14ac:dyDescent="0.3">
      <c r="A2318" t="str">
        <f t="shared" si="1244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243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8" customHeight="1" x14ac:dyDescent="0.3">
      <c r="A2319" t="str">
        <f t="shared" si="1244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243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8" customHeight="1" x14ac:dyDescent="0.3">
      <c r="A2320" t="str">
        <f t="shared" si="1244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243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8" customHeight="1" x14ac:dyDescent="0.3">
      <c r="A2321" t="str">
        <f t="shared" si="1244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243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8" customHeight="1" x14ac:dyDescent="0.3">
      <c r="A2322" t="str">
        <f t="shared" si="1244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243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8" customHeight="1" x14ac:dyDescent="0.3">
      <c r="A2323" t="str">
        <f t="shared" si="1244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243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8" customHeight="1" x14ac:dyDescent="0.3">
      <c r="A2324" t="str">
        <f t="shared" si="1244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243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8" customHeight="1" x14ac:dyDescent="0.3">
      <c r="A2325" t="str">
        <f t="shared" si="1244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243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8" customHeight="1" x14ac:dyDescent="0.3">
      <c r="A2326" t="str">
        <f t="shared" si="1244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243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8" customHeight="1" x14ac:dyDescent="0.3">
      <c r="A2327" t="str">
        <f t="shared" si="1244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243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8" customHeight="1" x14ac:dyDescent="0.3">
      <c r="A2328" t="str">
        <f t="shared" si="1244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243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8" customHeight="1" x14ac:dyDescent="0.3">
      <c r="A2329" t="str">
        <f t="shared" si="1244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243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8" customHeight="1" x14ac:dyDescent="0.3">
      <c r="A2330" t="str">
        <f t="shared" si="1244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243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8" customHeight="1" x14ac:dyDescent="0.3">
      <c r="A2331" t="str">
        <f t="shared" si="1244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243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8" customHeight="1" x14ac:dyDescent="0.3">
      <c r="A2332" t="str">
        <f t="shared" si="1244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243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8" customHeight="1" x14ac:dyDescent="0.3">
      <c r="A2333" t="str">
        <f t="shared" si="1244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243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8" customHeight="1" x14ac:dyDescent="0.3">
      <c r="A2334" t="str">
        <f t="shared" si="1244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243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8" customHeight="1" x14ac:dyDescent="0.3">
      <c r="A2335" t="str">
        <f t="shared" si="1244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243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8" customHeight="1" x14ac:dyDescent="0.3">
      <c r="A2336" t="str">
        <f t="shared" si="1244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243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8" customHeight="1" x14ac:dyDescent="0.3">
      <c r="A2337" t="str">
        <f t="shared" si="1244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243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8" customHeight="1" x14ac:dyDescent="0.3">
      <c r="A2338" t="str">
        <f t="shared" si="1244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243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8" customHeight="1" x14ac:dyDescent="0.3">
      <c r="A2339" t="str">
        <f t="shared" si="1244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243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8" customHeight="1" x14ac:dyDescent="0.3">
      <c r="A2340" t="str">
        <f t="shared" si="1244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243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8" customHeight="1" x14ac:dyDescent="0.3">
      <c r="A2341" t="str">
        <f t="shared" si="1244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243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8" customHeight="1" x14ac:dyDescent="0.3">
      <c r="A2342" t="str">
        <f t="shared" si="1244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243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8" customHeight="1" x14ac:dyDescent="0.3">
      <c r="A2343" t="str">
        <f t="shared" si="1244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243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8" customHeight="1" x14ac:dyDescent="0.3">
      <c r="A2344" t="str">
        <f t="shared" si="1244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243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8" customHeight="1" x14ac:dyDescent="0.3">
      <c r="A2345" t="str">
        <f t="shared" si="1244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243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8" customHeight="1" x14ac:dyDescent="0.3">
      <c r="A2346" t="str">
        <f t="shared" si="1244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243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8" customHeight="1" x14ac:dyDescent="0.3">
      <c r="A2347" t="str">
        <f t="shared" si="1244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245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8" customHeight="1" x14ac:dyDescent="0.3">
      <c r="A2348" t="str">
        <f t="shared" si="1244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245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8" customHeight="1" x14ac:dyDescent="0.3">
      <c r="A2349" t="str">
        <f t="shared" si="1244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245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8" customHeight="1" x14ac:dyDescent="0.3">
      <c r="A2350" t="str">
        <f t="shared" si="1244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245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8" customHeight="1" x14ac:dyDescent="0.3">
      <c r="A2351" t="str">
        <f t="shared" si="1244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245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8" customHeight="1" x14ac:dyDescent="0.3">
      <c r="A2352" t="str">
        <f t="shared" si="1244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245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8" customHeight="1" x14ac:dyDescent="0.3">
      <c r="A2353" t="str">
        <f t="shared" si="1244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245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8" customHeight="1" x14ac:dyDescent="0.3">
      <c r="A2354" t="str">
        <f t="shared" si="1244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245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8" customHeight="1" x14ac:dyDescent="0.3">
      <c r="A2355" t="str">
        <f t="shared" si="1244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245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8" customHeight="1" x14ac:dyDescent="0.3">
      <c r="A2356" t="str">
        <f t="shared" si="1244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245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8" customHeight="1" x14ac:dyDescent="0.3">
      <c r="A2357" t="str">
        <f t="shared" si="1244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245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8" customHeight="1" x14ac:dyDescent="0.3">
      <c r="A2358" t="str">
        <f t="shared" si="1244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245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8" customHeight="1" x14ac:dyDescent="0.3">
      <c r="A2359" t="str">
        <f t="shared" si="1244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245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8" customHeight="1" x14ac:dyDescent="0.3">
      <c r="A2360" t="str">
        <f t="shared" si="1244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245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8" customHeight="1" x14ac:dyDescent="0.3">
      <c r="A2361" t="str">
        <f t="shared" si="1244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245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8" customHeight="1" x14ac:dyDescent="0.3">
      <c r="A2362" t="str">
        <f t="shared" si="1244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245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8" customHeight="1" x14ac:dyDescent="0.3">
      <c r="A2363" t="str">
        <f t="shared" si="1244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245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8" customHeight="1" x14ac:dyDescent="0.3">
      <c r="A2364" t="str">
        <f t="shared" si="1244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245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8" customHeight="1" x14ac:dyDescent="0.3">
      <c r="A2365" t="str">
        <f t="shared" si="1244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245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8" customHeight="1" x14ac:dyDescent="0.3">
      <c r="A2366" t="str">
        <f t="shared" si="1244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245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8" customHeight="1" x14ac:dyDescent="0.3">
      <c r="A2367" t="str">
        <f t="shared" si="1244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245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8" customHeight="1" x14ac:dyDescent="0.3">
      <c r="A2368" t="str">
        <f t="shared" ref="A2368:A2431" si="1246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245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8" customHeight="1" x14ac:dyDescent="0.3">
      <c r="A2369" t="str">
        <f t="shared" si="1246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245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8" customHeight="1" x14ac:dyDescent="0.3">
      <c r="A2370" t="str">
        <f t="shared" si="1246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245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8" customHeight="1" x14ac:dyDescent="0.3">
      <c r="A2371" t="str">
        <f t="shared" si="1246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245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8" customHeight="1" x14ac:dyDescent="0.3">
      <c r="A2372" t="str">
        <f t="shared" si="1246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245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8" customHeight="1" x14ac:dyDescent="0.3">
      <c r="A2373" t="str">
        <f t="shared" si="1246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245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8" customHeight="1" x14ac:dyDescent="0.3">
      <c r="A2374" t="str">
        <f t="shared" si="1246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245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8" customHeight="1" x14ac:dyDescent="0.3">
      <c r="A2375" t="str">
        <f t="shared" si="1246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245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8" customHeight="1" x14ac:dyDescent="0.3">
      <c r="A2376" t="str">
        <f t="shared" si="1246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245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8" customHeight="1" x14ac:dyDescent="0.3">
      <c r="A2377" t="str">
        <f t="shared" si="1246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245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8" customHeight="1" x14ac:dyDescent="0.3">
      <c r="A2378" t="str">
        <f t="shared" si="1246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245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8" customHeight="1" x14ac:dyDescent="0.3">
      <c r="A2379" t="str">
        <f t="shared" si="1246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245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8" customHeight="1" x14ac:dyDescent="0.3">
      <c r="A2380" t="str">
        <f t="shared" si="1246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245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8" customHeight="1" x14ac:dyDescent="0.3">
      <c r="A2381" t="str">
        <f t="shared" si="1246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245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8" customHeight="1" x14ac:dyDescent="0.3">
      <c r="A2382" t="str">
        <f t="shared" si="1246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245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8" customHeight="1" x14ac:dyDescent="0.3">
      <c r="A2383" t="str">
        <f t="shared" si="1246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245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8" customHeight="1" x14ac:dyDescent="0.3">
      <c r="A2384" t="str">
        <f t="shared" si="1246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245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8" customHeight="1" x14ac:dyDescent="0.3">
      <c r="A2385" t="str">
        <f t="shared" si="1246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245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8" customHeight="1" x14ac:dyDescent="0.3">
      <c r="A2386" t="str">
        <f t="shared" si="1246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245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8" customHeight="1" x14ac:dyDescent="0.3">
      <c r="A2387" t="str">
        <f t="shared" si="1246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245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8" customHeight="1" x14ac:dyDescent="0.3">
      <c r="A2388" t="str">
        <f t="shared" si="1246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245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8" customHeight="1" x14ac:dyDescent="0.3">
      <c r="A2389" t="str">
        <f t="shared" si="1246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245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8" customHeight="1" x14ac:dyDescent="0.3">
      <c r="A2390" t="str">
        <f t="shared" si="1246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245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8" customHeight="1" x14ac:dyDescent="0.3">
      <c r="A2391" t="str">
        <f t="shared" si="1246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245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8" customHeight="1" x14ac:dyDescent="0.3">
      <c r="A2392" t="str">
        <f t="shared" si="1246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245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8" customHeight="1" x14ac:dyDescent="0.3">
      <c r="A2393" t="str">
        <f t="shared" si="1246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245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8" customHeight="1" x14ac:dyDescent="0.3">
      <c r="A2394" t="str">
        <f t="shared" si="1246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245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8" customHeight="1" x14ac:dyDescent="0.3">
      <c r="A2395" t="str">
        <f t="shared" si="1246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245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8" customHeight="1" x14ac:dyDescent="0.3">
      <c r="A2396" t="str">
        <f t="shared" si="1246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245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8" customHeight="1" x14ac:dyDescent="0.3">
      <c r="A2397" t="str">
        <f t="shared" si="1246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245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8" customHeight="1" x14ac:dyDescent="0.3">
      <c r="A2398" t="str">
        <f t="shared" si="1246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245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8" customHeight="1" x14ac:dyDescent="0.3">
      <c r="A2399" t="str">
        <f t="shared" si="1246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245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8" customHeight="1" x14ac:dyDescent="0.3">
      <c r="A2400" t="str">
        <f t="shared" si="1246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245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8" customHeight="1" x14ac:dyDescent="0.3">
      <c r="A2401" t="str">
        <f t="shared" si="1246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245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8" customHeight="1" x14ac:dyDescent="0.3">
      <c r="A2402" t="str">
        <f t="shared" si="1246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245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8" customHeight="1" x14ac:dyDescent="0.3">
      <c r="A2403" t="str">
        <f t="shared" si="1246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245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8" customHeight="1" x14ac:dyDescent="0.3">
      <c r="A2404" t="str">
        <f t="shared" si="1246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245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8" customHeight="1" x14ac:dyDescent="0.3">
      <c r="A2405" t="str">
        <f t="shared" si="1246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245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8" customHeight="1" x14ac:dyDescent="0.3">
      <c r="A2406" t="str">
        <f t="shared" si="1246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245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8" customHeight="1" x14ac:dyDescent="0.3">
      <c r="A2407" t="str">
        <f t="shared" si="1246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245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8" customHeight="1" x14ac:dyDescent="0.3">
      <c r="A2408" t="str">
        <f t="shared" si="1246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245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8" customHeight="1" x14ac:dyDescent="0.3">
      <c r="A2409" t="str">
        <f t="shared" si="1246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245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8" customHeight="1" x14ac:dyDescent="0.3">
      <c r="A2410" t="str">
        <f t="shared" si="1246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245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8" customHeight="1" x14ac:dyDescent="0.3">
      <c r="A2411" t="str">
        <f t="shared" si="1246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247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8" customHeight="1" x14ac:dyDescent="0.3">
      <c r="A2412" t="str">
        <f t="shared" si="1246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247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8" customHeight="1" x14ac:dyDescent="0.3">
      <c r="A2413" t="str">
        <f t="shared" si="1246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247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8" customHeight="1" x14ac:dyDescent="0.3">
      <c r="A2414" t="str">
        <f t="shared" si="1246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247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8" customHeight="1" x14ac:dyDescent="0.3">
      <c r="A2415" t="str">
        <f t="shared" si="1246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247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8" customHeight="1" x14ac:dyDescent="0.3">
      <c r="A2416" t="str">
        <f t="shared" si="1246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247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8" customHeight="1" x14ac:dyDescent="0.3">
      <c r="A2417" t="str">
        <f t="shared" si="1246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247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8" customHeight="1" x14ac:dyDescent="0.3">
      <c r="A2418" t="str">
        <f t="shared" si="1246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247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8" customHeight="1" x14ac:dyDescent="0.3">
      <c r="A2419" t="str">
        <f t="shared" si="1246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247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8" customHeight="1" x14ac:dyDescent="0.3">
      <c r="A2420" t="str">
        <f t="shared" si="1246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247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8" customHeight="1" x14ac:dyDescent="0.3">
      <c r="A2421" t="str">
        <f t="shared" si="1246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247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8" customHeight="1" x14ac:dyDescent="0.3">
      <c r="A2422" t="str">
        <f t="shared" si="1246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247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8" customHeight="1" x14ac:dyDescent="0.3">
      <c r="A2423" t="str">
        <f t="shared" si="1246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247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8" customHeight="1" x14ac:dyDescent="0.3">
      <c r="A2424" t="str">
        <f t="shared" si="1246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247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8" customHeight="1" x14ac:dyDescent="0.3">
      <c r="A2425" t="str">
        <f t="shared" si="1246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247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8" customHeight="1" x14ac:dyDescent="0.3">
      <c r="A2426" t="str">
        <f t="shared" si="1246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247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8" customHeight="1" x14ac:dyDescent="0.3">
      <c r="A2427" t="str">
        <f t="shared" si="1246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247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8" customHeight="1" x14ac:dyDescent="0.3">
      <c r="A2428" t="str">
        <f t="shared" si="1246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247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8" customHeight="1" x14ac:dyDescent="0.3">
      <c r="A2429" t="str">
        <f t="shared" si="1246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247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8" customHeight="1" x14ac:dyDescent="0.3">
      <c r="A2430" t="str">
        <f t="shared" si="1246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247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8" customHeight="1" x14ac:dyDescent="0.3">
      <c r="A2431" t="str">
        <f t="shared" si="1246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247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8" customHeight="1" x14ac:dyDescent="0.3">
      <c r="A2432" t="str">
        <f t="shared" ref="A2432:A2495" si="1248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247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8" customHeight="1" x14ac:dyDescent="0.3">
      <c r="A2433" t="str">
        <f t="shared" si="1248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247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8" customHeight="1" x14ac:dyDescent="0.3">
      <c r="A2434" t="str">
        <f t="shared" si="1248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247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8" customHeight="1" x14ac:dyDescent="0.3">
      <c r="A2435" t="str">
        <f t="shared" si="1248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247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8" customHeight="1" x14ac:dyDescent="0.3">
      <c r="A2436" t="str">
        <f t="shared" si="1248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247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8" customHeight="1" x14ac:dyDescent="0.3">
      <c r="A2437" t="str">
        <f t="shared" si="1248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247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8" customHeight="1" x14ac:dyDescent="0.3">
      <c r="A2438" t="str">
        <f t="shared" si="1248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247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8" customHeight="1" x14ac:dyDescent="0.3">
      <c r="A2439" t="str">
        <f t="shared" si="1248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247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8" customHeight="1" x14ac:dyDescent="0.3">
      <c r="A2440" t="str">
        <f t="shared" si="1248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247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8" customHeight="1" x14ac:dyDescent="0.3">
      <c r="A2441" t="str">
        <f t="shared" si="1248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247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8" customHeight="1" x14ac:dyDescent="0.3">
      <c r="A2442" t="str">
        <f t="shared" si="1248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247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8" customHeight="1" x14ac:dyDescent="0.3">
      <c r="A2443" t="str">
        <f t="shared" si="1248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247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8" customHeight="1" x14ac:dyDescent="0.3">
      <c r="A2444" t="str">
        <f t="shared" si="1248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247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8" customHeight="1" x14ac:dyDescent="0.3">
      <c r="A2445" t="str">
        <f t="shared" si="1248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247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8" customHeight="1" x14ac:dyDescent="0.3">
      <c r="A2446" t="str">
        <f t="shared" si="1248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247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8" customHeight="1" x14ac:dyDescent="0.3">
      <c r="A2447" t="str">
        <f t="shared" si="1248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247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8" customHeight="1" x14ac:dyDescent="0.3">
      <c r="A2448" t="str">
        <f t="shared" si="1248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247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8" customHeight="1" x14ac:dyDescent="0.3">
      <c r="A2449" t="str">
        <f t="shared" si="1248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247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8" customHeight="1" x14ac:dyDescent="0.3">
      <c r="A2450" t="str">
        <f t="shared" si="1248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247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8" customHeight="1" x14ac:dyDescent="0.3">
      <c r="A2451" t="str">
        <f t="shared" si="1248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247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8" customHeight="1" x14ac:dyDescent="0.3">
      <c r="A2452" t="str">
        <f t="shared" si="1248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247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8" customHeight="1" x14ac:dyDescent="0.3">
      <c r="A2453" t="str">
        <f t="shared" si="1248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247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8" customHeight="1" x14ac:dyDescent="0.3">
      <c r="A2454" t="str">
        <f t="shared" si="1248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247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8" customHeight="1" x14ac:dyDescent="0.3">
      <c r="A2455" t="str">
        <f t="shared" si="1248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247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8" customHeight="1" x14ac:dyDescent="0.3">
      <c r="A2456" t="str">
        <f t="shared" si="1248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247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8" customHeight="1" x14ac:dyDescent="0.3">
      <c r="A2457" t="str">
        <f t="shared" si="1248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247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8" customHeight="1" x14ac:dyDescent="0.3">
      <c r="A2458" t="str">
        <f t="shared" si="1248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247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8" customHeight="1" x14ac:dyDescent="0.3">
      <c r="A2459" t="str">
        <f t="shared" si="1248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247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8" customHeight="1" x14ac:dyDescent="0.3">
      <c r="A2460" t="str">
        <f t="shared" si="1248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247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8" customHeight="1" x14ac:dyDescent="0.3">
      <c r="A2461" t="str">
        <f t="shared" si="1248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247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8" customHeight="1" x14ac:dyDescent="0.3">
      <c r="A2462" t="str">
        <f t="shared" si="1248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247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8" customHeight="1" x14ac:dyDescent="0.3">
      <c r="A2463" t="str">
        <f t="shared" si="1248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247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8" customHeight="1" x14ac:dyDescent="0.3">
      <c r="A2464" t="str">
        <f t="shared" si="1248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247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8" customHeight="1" x14ac:dyDescent="0.3">
      <c r="A2465" t="str">
        <f t="shared" si="1248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247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8" customHeight="1" x14ac:dyDescent="0.3">
      <c r="A2466" t="str">
        <f t="shared" si="1248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247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8" customHeight="1" x14ac:dyDescent="0.3">
      <c r="A2467" t="str">
        <f t="shared" si="1248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247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8" customHeight="1" x14ac:dyDescent="0.3">
      <c r="A2468" t="str">
        <f t="shared" si="1248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247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8" customHeight="1" x14ac:dyDescent="0.3">
      <c r="A2469" t="str">
        <f t="shared" si="1248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247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8" customHeight="1" x14ac:dyDescent="0.3">
      <c r="A2470" t="str">
        <f t="shared" si="1248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247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8" customHeight="1" x14ac:dyDescent="0.3">
      <c r="A2471" t="str">
        <f t="shared" si="1248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247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8" customHeight="1" x14ac:dyDescent="0.3">
      <c r="A2472" t="str">
        <f t="shared" si="1248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247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8" customHeight="1" x14ac:dyDescent="0.3">
      <c r="A2473" t="str">
        <f t="shared" si="1248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247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8" customHeight="1" x14ac:dyDescent="0.3">
      <c r="A2474" t="str">
        <f t="shared" si="1248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247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8" customHeight="1" x14ac:dyDescent="0.3">
      <c r="A2475" t="str">
        <f t="shared" si="1248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249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8" customHeight="1" x14ac:dyDescent="0.3">
      <c r="A2476" t="str">
        <f t="shared" si="1248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249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8" customHeight="1" x14ac:dyDescent="0.3">
      <c r="A2477" t="str">
        <f t="shared" si="1248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249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8" customHeight="1" x14ac:dyDescent="0.3">
      <c r="A2478" t="str">
        <f t="shared" si="1248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249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8" customHeight="1" x14ac:dyDescent="0.3">
      <c r="A2479" t="str">
        <f t="shared" si="1248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249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8" customHeight="1" x14ac:dyDescent="0.3">
      <c r="A2480" t="str">
        <f t="shared" si="1248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249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8" customHeight="1" x14ac:dyDescent="0.3">
      <c r="A2481" t="str">
        <f t="shared" si="1248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249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8" customHeight="1" x14ac:dyDescent="0.3">
      <c r="A2482" t="str">
        <f t="shared" si="1248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249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8" customHeight="1" x14ac:dyDescent="0.3">
      <c r="A2483" t="str">
        <f t="shared" si="1248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249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8" customHeight="1" x14ac:dyDescent="0.3">
      <c r="A2484" t="str">
        <f t="shared" si="1248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249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8" customHeight="1" x14ac:dyDescent="0.3">
      <c r="A2485" t="str">
        <f t="shared" si="1248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249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8" customHeight="1" x14ac:dyDescent="0.3">
      <c r="A2486" t="str">
        <f t="shared" si="1248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249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8" customHeight="1" x14ac:dyDescent="0.3">
      <c r="A2487" t="str">
        <f t="shared" si="1248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249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8" customHeight="1" x14ac:dyDescent="0.3">
      <c r="A2488" t="str">
        <f t="shared" si="1248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249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8" customHeight="1" x14ac:dyDescent="0.3">
      <c r="A2489" t="str">
        <f t="shared" si="1248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249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8" customHeight="1" x14ac:dyDescent="0.3">
      <c r="A2490" t="str">
        <f t="shared" si="1248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249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8" customHeight="1" x14ac:dyDescent="0.3">
      <c r="A2491" t="str">
        <f t="shared" si="1248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249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8" customHeight="1" x14ac:dyDescent="0.3">
      <c r="A2492" t="str">
        <f t="shared" si="1248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249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8" customHeight="1" x14ac:dyDescent="0.3">
      <c r="A2493" t="str">
        <f t="shared" si="1248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249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8" customHeight="1" x14ac:dyDescent="0.3">
      <c r="A2494" t="str">
        <f t="shared" si="1248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249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8" customHeight="1" x14ac:dyDescent="0.3">
      <c r="A2495" t="str">
        <f t="shared" si="1248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249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8" customHeight="1" x14ac:dyDescent="0.3">
      <c r="A2496" t="str">
        <f t="shared" ref="A2496:A2559" si="1250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249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8" customHeight="1" x14ac:dyDescent="0.3">
      <c r="A2497" t="str">
        <f t="shared" si="1250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249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8" customHeight="1" x14ac:dyDescent="0.3">
      <c r="A2498" t="str">
        <f t="shared" si="1250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249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8" customHeight="1" x14ac:dyDescent="0.3">
      <c r="A2499" t="str">
        <f t="shared" si="1250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249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8" customHeight="1" x14ac:dyDescent="0.3">
      <c r="A2500" t="str">
        <f t="shared" si="1250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249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8" customHeight="1" x14ac:dyDescent="0.3">
      <c r="A2501" t="str">
        <f t="shared" si="1250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249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8" customHeight="1" x14ac:dyDescent="0.3">
      <c r="A2502" t="str">
        <f t="shared" si="1250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249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8" customHeight="1" x14ac:dyDescent="0.3">
      <c r="A2503" t="str">
        <f t="shared" si="1250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249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8" customHeight="1" x14ac:dyDescent="0.3">
      <c r="A2504" t="str">
        <f t="shared" si="1250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249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8" customHeight="1" x14ac:dyDescent="0.3">
      <c r="A2505" t="str">
        <f t="shared" si="1250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249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8" customHeight="1" x14ac:dyDescent="0.3">
      <c r="A2506" t="str">
        <f t="shared" si="1250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249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8" customHeight="1" x14ac:dyDescent="0.3">
      <c r="A2507" t="str">
        <f t="shared" si="1250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249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8" customHeight="1" x14ac:dyDescent="0.3">
      <c r="A2508" t="str">
        <f t="shared" si="1250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249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8" customHeight="1" x14ac:dyDescent="0.3">
      <c r="A2509" t="str">
        <f t="shared" si="1250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249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8" customHeight="1" x14ac:dyDescent="0.3">
      <c r="A2510" t="str">
        <f t="shared" si="1250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249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8" customHeight="1" x14ac:dyDescent="0.3">
      <c r="A2511" t="str">
        <f t="shared" si="1250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249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8" customHeight="1" x14ac:dyDescent="0.3">
      <c r="A2512" t="str">
        <f t="shared" si="1250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249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8" customHeight="1" x14ac:dyDescent="0.3">
      <c r="A2513" t="str">
        <f t="shared" si="1250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249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8" customHeight="1" x14ac:dyDescent="0.3">
      <c r="A2514" t="str">
        <f t="shared" si="1250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249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8" customHeight="1" x14ac:dyDescent="0.3">
      <c r="A2515" t="str">
        <f t="shared" si="1250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249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8" customHeight="1" x14ac:dyDescent="0.3">
      <c r="A2516" t="str">
        <f t="shared" si="1250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249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8" customHeight="1" x14ac:dyDescent="0.3">
      <c r="A2517" t="str">
        <f t="shared" si="1250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249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8" customHeight="1" x14ac:dyDescent="0.3">
      <c r="A2518" t="str">
        <f t="shared" si="1250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249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8" customHeight="1" x14ac:dyDescent="0.3">
      <c r="A2519" t="str">
        <f t="shared" si="1250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249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8" customHeight="1" x14ac:dyDescent="0.3">
      <c r="A2520" t="str">
        <f t="shared" si="1250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249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8" customHeight="1" x14ac:dyDescent="0.3">
      <c r="A2521" t="str">
        <f t="shared" si="1250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249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8" customHeight="1" x14ac:dyDescent="0.3">
      <c r="A2522" t="str">
        <f t="shared" si="1250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249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8" customHeight="1" x14ac:dyDescent="0.3">
      <c r="A2523" t="str">
        <f t="shared" si="1250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249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8" customHeight="1" x14ac:dyDescent="0.3">
      <c r="A2524" t="str">
        <f t="shared" si="1250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249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8" customHeight="1" x14ac:dyDescent="0.3">
      <c r="A2525" t="str">
        <f t="shared" si="1250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249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8" customHeight="1" x14ac:dyDescent="0.3">
      <c r="A2526" t="str">
        <f t="shared" si="1250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249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8" customHeight="1" x14ac:dyDescent="0.3">
      <c r="A2527" t="str">
        <f t="shared" si="1250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249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8" customHeight="1" x14ac:dyDescent="0.3">
      <c r="A2528" t="str">
        <f t="shared" si="1250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249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8" customHeight="1" x14ac:dyDescent="0.3">
      <c r="A2529" t="str">
        <f t="shared" si="1250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249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8" customHeight="1" x14ac:dyDescent="0.3">
      <c r="A2530" t="str">
        <f t="shared" si="1250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249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8" customHeight="1" x14ac:dyDescent="0.3">
      <c r="A2531" t="str">
        <f t="shared" si="1250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249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8" customHeight="1" x14ac:dyDescent="0.3">
      <c r="A2532" t="str">
        <f t="shared" si="1250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249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8" customHeight="1" x14ac:dyDescent="0.3">
      <c r="A2533" t="str">
        <f t="shared" si="1250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249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8" customHeight="1" x14ac:dyDescent="0.3">
      <c r="A2534" t="str">
        <f t="shared" si="1250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249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8" customHeight="1" x14ac:dyDescent="0.3">
      <c r="A2535" t="str">
        <f t="shared" si="1250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249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8" customHeight="1" x14ac:dyDescent="0.3">
      <c r="A2536" t="str">
        <f t="shared" si="1250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249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8" customHeight="1" x14ac:dyDescent="0.3">
      <c r="A2537" t="str">
        <f t="shared" si="1250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249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8" customHeight="1" x14ac:dyDescent="0.3">
      <c r="A2538" t="str">
        <f t="shared" si="1250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249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8" customHeight="1" x14ac:dyDescent="0.3">
      <c r="A2539" t="str">
        <f t="shared" si="1250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251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8" customHeight="1" x14ac:dyDescent="0.3">
      <c r="A2540" t="str">
        <f t="shared" si="1250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251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8" customHeight="1" x14ac:dyDescent="0.3">
      <c r="A2541" t="str">
        <f t="shared" si="1250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251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8" customHeight="1" x14ac:dyDescent="0.3">
      <c r="A2542" t="str">
        <f t="shared" si="1250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251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8" customHeight="1" x14ac:dyDescent="0.3">
      <c r="A2543" t="str">
        <f t="shared" si="1250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251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8" customHeight="1" x14ac:dyDescent="0.3">
      <c r="A2544" t="str">
        <f t="shared" si="1250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251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8" customHeight="1" x14ac:dyDescent="0.3">
      <c r="A2545" t="str">
        <f t="shared" si="1250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251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8" customHeight="1" x14ac:dyDescent="0.3">
      <c r="A2546" t="str">
        <f t="shared" si="1250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251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8" customHeight="1" x14ac:dyDescent="0.3">
      <c r="A2547" t="str">
        <f t="shared" si="1250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251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8" customHeight="1" x14ac:dyDescent="0.3">
      <c r="A2548" t="str">
        <f t="shared" si="1250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251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8" customHeight="1" x14ac:dyDescent="0.3">
      <c r="A2549" t="str">
        <f t="shared" si="1250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251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8" customHeight="1" x14ac:dyDescent="0.3">
      <c r="A2550" t="str">
        <f t="shared" si="1250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251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8" customHeight="1" x14ac:dyDescent="0.3">
      <c r="A2551" t="str">
        <f t="shared" si="1250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251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8" customHeight="1" x14ac:dyDescent="0.3">
      <c r="A2552" t="str">
        <f t="shared" si="1250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251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8" customHeight="1" x14ac:dyDescent="0.3">
      <c r="A2553" t="str">
        <f t="shared" si="1250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251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8" customHeight="1" x14ac:dyDescent="0.3">
      <c r="A2554" t="str">
        <f t="shared" si="1250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251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8" customHeight="1" x14ac:dyDescent="0.3">
      <c r="A2555" t="str">
        <f t="shared" si="1250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251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8" customHeight="1" x14ac:dyDescent="0.3">
      <c r="A2556" t="str">
        <f t="shared" si="1250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251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8" customHeight="1" x14ac:dyDescent="0.3">
      <c r="A2557" t="str">
        <f t="shared" si="1250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251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8" customHeight="1" x14ac:dyDescent="0.3">
      <c r="A2558" t="str">
        <f t="shared" si="1250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251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8" customHeight="1" x14ac:dyDescent="0.3">
      <c r="A2559" t="str">
        <f t="shared" si="1250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251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8" customHeight="1" x14ac:dyDescent="0.3">
      <c r="A2560" t="str">
        <f t="shared" ref="A2560:A2623" si="1252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251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8" customHeight="1" x14ac:dyDescent="0.3">
      <c r="A2561" t="str">
        <f t="shared" si="1252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251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8" customHeight="1" x14ac:dyDescent="0.3">
      <c r="A2562" t="str">
        <f t="shared" si="1252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251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8" customHeight="1" x14ac:dyDescent="0.3">
      <c r="A2563" t="str">
        <f t="shared" si="1252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251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8" customHeight="1" x14ac:dyDescent="0.3">
      <c r="A2564" t="str">
        <f t="shared" si="1252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251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8" customHeight="1" x14ac:dyDescent="0.3">
      <c r="A2565" t="str">
        <f t="shared" si="1252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251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8" customHeight="1" x14ac:dyDescent="0.3">
      <c r="A2566" t="str">
        <f t="shared" si="1252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251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8" customHeight="1" x14ac:dyDescent="0.3">
      <c r="A2567" t="str">
        <f t="shared" si="1252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251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8" customHeight="1" x14ac:dyDescent="0.3">
      <c r="A2568" t="str">
        <f t="shared" si="1252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251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8" customHeight="1" x14ac:dyDescent="0.3">
      <c r="A2569" t="str">
        <f t="shared" si="1252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251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8" customHeight="1" x14ac:dyDescent="0.3">
      <c r="A2570" t="str">
        <f t="shared" si="1252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251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8" customHeight="1" x14ac:dyDescent="0.3">
      <c r="A2571" t="str">
        <f t="shared" si="1252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251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8" customHeight="1" x14ac:dyDescent="0.3">
      <c r="A2572" t="str">
        <f t="shared" si="1252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251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8" customHeight="1" x14ac:dyDescent="0.3">
      <c r="A2573" t="str">
        <f t="shared" si="1252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251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8" customHeight="1" x14ac:dyDescent="0.3">
      <c r="A2574" t="str">
        <f t="shared" si="1252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251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8" customHeight="1" x14ac:dyDescent="0.3">
      <c r="A2575" t="str">
        <f t="shared" si="1252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251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8" customHeight="1" x14ac:dyDescent="0.3">
      <c r="A2576" t="str">
        <f t="shared" si="1252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251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8" customHeight="1" x14ac:dyDescent="0.3">
      <c r="A2577" t="str">
        <f t="shared" si="1252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251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8" customHeight="1" x14ac:dyDescent="0.3">
      <c r="A2578" t="str">
        <f t="shared" si="1252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251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8" customHeight="1" x14ac:dyDescent="0.3">
      <c r="A2579" t="str">
        <f t="shared" si="1252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251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8" customHeight="1" x14ac:dyDescent="0.3">
      <c r="A2580" t="str">
        <f t="shared" si="1252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251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8" customHeight="1" x14ac:dyDescent="0.3">
      <c r="A2581" t="str">
        <f t="shared" si="1252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251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8" customHeight="1" x14ac:dyDescent="0.3">
      <c r="A2582" t="str">
        <f t="shared" si="1252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251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8" customHeight="1" x14ac:dyDescent="0.3">
      <c r="A2583" t="str">
        <f t="shared" si="1252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251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8" customHeight="1" x14ac:dyDescent="0.3">
      <c r="A2584" t="str">
        <f t="shared" si="1252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251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8" customHeight="1" x14ac:dyDescent="0.3">
      <c r="A2585" t="str">
        <f t="shared" si="1252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251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8" customHeight="1" x14ac:dyDescent="0.3">
      <c r="A2586" t="str">
        <f t="shared" si="1252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251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8" customHeight="1" x14ac:dyDescent="0.3">
      <c r="A2587" t="str">
        <f t="shared" si="1252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251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8" customHeight="1" x14ac:dyDescent="0.3">
      <c r="A2588" t="str">
        <f t="shared" si="1252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251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8" customHeight="1" x14ac:dyDescent="0.3">
      <c r="A2589" t="str">
        <f t="shared" si="1252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251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8" customHeight="1" x14ac:dyDescent="0.3">
      <c r="A2590" t="str">
        <f t="shared" si="1252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251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8" customHeight="1" x14ac:dyDescent="0.3">
      <c r="A2591" t="str">
        <f t="shared" si="1252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251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8" customHeight="1" x14ac:dyDescent="0.3">
      <c r="A2592" t="str">
        <f t="shared" si="1252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251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8" customHeight="1" x14ac:dyDescent="0.3">
      <c r="A2593" t="str">
        <f t="shared" si="1252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251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8" customHeight="1" x14ac:dyDescent="0.3">
      <c r="A2594" t="str">
        <f t="shared" si="1252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251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8" customHeight="1" x14ac:dyDescent="0.3">
      <c r="A2595" t="str">
        <f t="shared" si="1252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251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8" customHeight="1" x14ac:dyDescent="0.3">
      <c r="A2596" t="str">
        <f t="shared" si="1252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251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8" customHeight="1" x14ac:dyDescent="0.3">
      <c r="A2597" t="str">
        <f t="shared" si="1252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251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8" customHeight="1" x14ac:dyDescent="0.3">
      <c r="A2598" t="str">
        <f t="shared" si="1252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251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8" customHeight="1" x14ac:dyDescent="0.3">
      <c r="A2599" t="str">
        <f t="shared" si="1252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251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8" customHeight="1" x14ac:dyDescent="0.3">
      <c r="A2600" t="str">
        <f t="shared" si="1252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251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8" customHeight="1" x14ac:dyDescent="0.3">
      <c r="A2601" t="str">
        <f t="shared" si="1252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251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8" customHeight="1" x14ac:dyDescent="0.3">
      <c r="A2602" t="str">
        <f t="shared" si="1252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251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8" customHeight="1" x14ac:dyDescent="0.3">
      <c r="A2603" t="str">
        <f t="shared" si="1252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253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8" customHeight="1" x14ac:dyDescent="0.3">
      <c r="A2604" t="str">
        <f t="shared" si="1252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253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8" customHeight="1" x14ac:dyDescent="0.3">
      <c r="A2605" t="str">
        <f t="shared" si="1252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253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8" customHeight="1" x14ac:dyDescent="0.3">
      <c r="A2606" t="str">
        <f t="shared" si="1252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253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8" customHeight="1" x14ac:dyDescent="0.3">
      <c r="A2607" t="str">
        <f t="shared" si="1252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253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8" customHeight="1" x14ac:dyDescent="0.3">
      <c r="A2608" t="str">
        <f t="shared" si="1252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253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8" customHeight="1" x14ac:dyDescent="0.3">
      <c r="A2609" t="str">
        <f t="shared" si="1252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253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8" customHeight="1" x14ac:dyDescent="0.3">
      <c r="A2610" t="str">
        <f t="shared" si="1252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253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8" customHeight="1" x14ac:dyDescent="0.3">
      <c r="A2611" t="str">
        <f t="shared" si="1252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253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8" customHeight="1" x14ac:dyDescent="0.3">
      <c r="A2612" t="str">
        <f t="shared" si="1252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253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8" customHeight="1" x14ac:dyDescent="0.3">
      <c r="A2613" t="str">
        <f t="shared" si="1252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253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8" customHeight="1" x14ac:dyDescent="0.3">
      <c r="A2614" t="str">
        <f t="shared" si="1252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253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8" customHeight="1" x14ac:dyDescent="0.3">
      <c r="A2615" t="str">
        <f t="shared" si="1252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253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8" customHeight="1" x14ac:dyDescent="0.3">
      <c r="A2616" t="str">
        <f t="shared" si="1252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253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8" customHeight="1" x14ac:dyDescent="0.3">
      <c r="A2617" t="str">
        <f t="shared" si="1252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253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8" customHeight="1" x14ac:dyDescent="0.3">
      <c r="A2618" t="str">
        <f t="shared" si="1252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253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8" customHeight="1" x14ac:dyDescent="0.3">
      <c r="A2619" t="str">
        <f t="shared" si="1252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253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8" customHeight="1" x14ac:dyDescent="0.3">
      <c r="A2620" t="str">
        <f t="shared" si="1252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253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8" customHeight="1" x14ac:dyDescent="0.3">
      <c r="A2621" t="str">
        <f t="shared" si="1252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253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8" customHeight="1" x14ac:dyDescent="0.3">
      <c r="A2622" t="str">
        <f t="shared" si="1252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253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8" customHeight="1" x14ac:dyDescent="0.3">
      <c r="A2623" t="str">
        <f t="shared" si="1252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253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8" customHeight="1" x14ac:dyDescent="0.3">
      <c r="A2624" t="str">
        <f t="shared" ref="A2624:A2687" si="1254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253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8" customHeight="1" x14ac:dyDescent="0.3">
      <c r="A2625" t="str">
        <f t="shared" si="1254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253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8" customHeight="1" x14ac:dyDescent="0.3">
      <c r="A2626" t="str">
        <f t="shared" si="1254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253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8" customHeight="1" x14ac:dyDescent="0.3">
      <c r="A2627" t="str">
        <f t="shared" si="1254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253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8" customHeight="1" x14ac:dyDescent="0.3">
      <c r="A2628" t="str">
        <f t="shared" si="1254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253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8" customHeight="1" x14ac:dyDescent="0.3">
      <c r="A2629" t="str">
        <f t="shared" si="1254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253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8" customHeight="1" x14ac:dyDescent="0.3">
      <c r="A2630" t="str">
        <f t="shared" si="1254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253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8" customHeight="1" x14ac:dyDescent="0.3">
      <c r="A2631" t="str">
        <f t="shared" si="1254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253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8" customHeight="1" x14ac:dyDescent="0.3">
      <c r="A2632" t="str">
        <f t="shared" si="1254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253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8" customHeight="1" x14ac:dyDescent="0.3">
      <c r="A2633" t="str">
        <f t="shared" si="1254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253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8" customHeight="1" x14ac:dyDescent="0.3">
      <c r="A2634" t="str">
        <f t="shared" si="1254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253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8" customHeight="1" x14ac:dyDescent="0.3">
      <c r="A2635" t="str">
        <f t="shared" si="1254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253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8" customHeight="1" x14ac:dyDescent="0.3">
      <c r="A2636" t="str">
        <f t="shared" si="1254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253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8" customHeight="1" x14ac:dyDescent="0.3">
      <c r="A2637" t="str">
        <f t="shared" si="1254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253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8" customHeight="1" x14ac:dyDescent="0.3">
      <c r="A2638" t="str">
        <f t="shared" si="1254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253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8" customHeight="1" x14ac:dyDescent="0.3">
      <c r="A2639" t="str">
        <f t="shared" si="1254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253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8" customHeight="1" x14ac:dyDescent="0.3">
      <c r="A2640" t="str">
        <f t="shared" si="1254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253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8" customHeight="1" x14ac:dyDescent="0.3">
      <c r="A2641" t="str">
        <f t="shared" si="1254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253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8" customHeight="1" x14ac:dyDescent="0.3">
      <c r="A2642" t="str">
        <f t="shared" si="1254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253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8" customHeight="1" x14ac:dyDescent="0.3">
      <c r="A2643" t="str">
        <f t="shared" si="1254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253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8" customHeight="1" x14ac:dyDescent="0.3">
      <c r="A2644" t="str">
        <f t="shared" si="1254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253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8" customHeight="1" x14ac:dyDescent="0.3">
      <c r="A2645" t="str">
        <f t="shared" si="1254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253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8" customHeight="1" x14ac:dyDescent="0.3">
      <c r="A2646" t="str">
        <f t="shared" si="1254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253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8" customHeight="1" x14ac:dyDescent="0.3">
      <c r="A2647" t="str">
        <f t="shared" si="1254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253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8" customHeight="1" x14ac:dyDescent="0.3">
      <c r="A2648" t="str">
        <f t="shared" si="1254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253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8" customHeight="1" x14ac:dyDescent="0.3">
      <c r="A2649" t="str">
        <f t="shared" si="1254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253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8" customHeight="1" x14ac:dyDescent="0.3">
      <c r="A2650" t="str">
        <f t="shared" si="1254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253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8" customHeight="1" x14ac:dyDescent="0.3">
      <c r="A2651" t="str">
        <f t="shared" si="1254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253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8" customHeight="1" x14ac:dyDescent="0.3">
      <c r="A2652" t="str">
        <f t="shared" si="1254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253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8" customHeight="1" x14ac:dyDescent="0.3">
      <c r="A2653" t="str">
        <f t="shared" si="1254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253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8" customHeight="1" x14ac:dyDescent="0.3">
      <c r="A2654" t="str">
        <f t="shared" si="1254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253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8" customHeight="1" x14ac:dyDescent="0.3">
      <c r="A2655" t="str">
        <f t="shared" si="1254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253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8" customHeight="1" x14ac:dyDescent="0.3">
      <c r="A2656" t="str">
        <f t="shared" si="1254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253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8" customHeight="1" x14ac:dyDescent="0.3">
      <c r="A2657" t="str">
        <f t="shared" si="1254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253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8" customHeight="1" x14ac:dyDescent="0.3">
      <c r="A2658" t="str">
        <f t="shared" si="1254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253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8" customHeight="1" x14ac:dyDescent="0.3">
      <c r="A2659" t="str">
        <f t="shared" si="1254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253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8" customHeight="1" x14ac:dyDescent="0.3">
      <c r="A2660" t="str">
        <f t="shared" si="1254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253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8" customHeight="1" x14ac:dyDescent="0.3">
      <c r="A2661" t="str">
        <f t="shared" si="1254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253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8" customHeight="1" x14ac:dyDescent="0.3">
      <c r="A2662" t="str">
        <f t="shared" si="1254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253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8" customHeight="1" x14ac:dyDescent="0.3">
      <c r="A2663" t="str">
        <f t="shared" si="1254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253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8" customHeight="1" x14ac:dyDescent="0.3">
      <c r="A2664" t="str">
        <f t="shared" si="1254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253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8" customHeight="1" x14ac:dyDescent="0.3">
      <c r="A2665" t="str">
        <f t="shared" si="1254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253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8" customHeight="1" x14ac:dyDescent="0.3">
      <c r="A2666" t="str">
        <f t="shared" si="1254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253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8" customHeight="1" x14ac:dyDescent="0.3">
      <c r="A2667" t="str">
        <f t="shared" si="1254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255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8" customHeight="1" x14ac:dyDescent="0.3">
      <c r="A2668" t="str">
        <f t="shared" si="1254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255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8" customHeight="1" x14ac:dyDescent="0.3">
      <c r="A2669" t="str">
        <f t="shared" si="1254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255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8" customHeight="1" x14ac:dyDescent="0.3">
      <c r="A2670" t="str">
        <f t="shared" si="1254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255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8" customHeight="1" x14ac:dyDescent="0.3">
      <c r="A2671" t="str">
        <f t="shared" si="1254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255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8" customHeight="1" x14ac:dyDescent="0.3">
      <c r="A2672" t="str">
        <f t="shared" si="1254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255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8" customHeight="1" x14ac:dyDescent="0.3">
      <c r="A2673" t="str">
        <f t="shared" si="1254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255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8" customHeight="1" x14ac:dyDescent="0.3">
      <c r="A2674" t="str">
        <f t="shared" si="1254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255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8" customHeight="1" x14ac:dyDescent="0.3">
      <c r="A2675" t="str">
        <f t="shared" si="1254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255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8" customHeight="1" x14ac:dyDescent="0.3">
      <c r="A2676" t="str">
        <f t="shared" si="1254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255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8" customHeight="1" x14ac:dyDescent="0.3">
      <c r="A2677" t="str">
        <f t="shared" si="1254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255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8" customHeight="1" x14ac:dyDescent="0.3">
      <c r="A2678" t="str">
        <f t="shared" si="1254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255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8" customHeight="1" x14ac:dyDescent="0.3">
      <c r="A2679" t="str">
        <f t="shared" si="1254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255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8" customHeight="1" x14ac:dyDescent="0.3">
      <c r="A2680" t="str">
        <f t="shared" si="1254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255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8" customHeight="1" x14ac:dyDescent="0.3">
      <c r="A2681" t="str">
        <f t="shared" si="1254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255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8" customHeight="1" x14ac:dyDescent="0.3">
      <c r="A2682" t="str">
        <f t="shared" si="1254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255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8" customHeight="1" x14ac:dyDescent="0.3">
      <c r="A2683" t="str">
        <f t="shared" si="1254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255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8" customHeight="1" x14ac:dyDescent="0.3">
      <c r="A2684" t="str">
        <f t="shared" si="1254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255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8" customHeight="1" x14ac:dyDescent="0.3">
      <c r="A2685" t="str">
        <f t="shared" si="1254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255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8" customHeight="1" x14ac:dyDescent="0.3">
      <c r="A2686" t="str">
        <f t="shared" si="1254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255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8" customHeight="1" x14ac:dyDescent="0.3">
      <c r="A2687" t="str">
        <f t="shared" si="1254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255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779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779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779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779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80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779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defaultColWidth="8.77734375" defaultRowHeight="14.4" x14ac:dyDescent="0.3"/>
  <cols>
    <col min="1" max="1" width="11.109375" bestFit="1" customWidth="1"/>
    <col min="2" max="2" width="10.44140625" bestFit="1" customWidth="1"/>
    <col min="3" max="3" width="21" bestFit="1" customWidth="1"/>
    <col min="4" max="4" width="9.44140625" bestFit="1" customWidth="1"/>
    <col min="5" max="5" width="21" customWidth="1"/>
    <col min="7" max="7" width="21" bestFit="1" customWidth="1"/>
  </cols>
  <sheetData>
    <row r="1" spans="1:7" x14ac:dyDescent="0.3">
      <c r="A1" t="s">
        <v>102</v>
      </c>
      <c r="B1" t="s">
        <v>54</v>
      </c>
      <c r="C1" t="s">
        <v>104</v>
      </c>
      <c r="D1" t="s">
        <v>105</v>
      </c>
    </row>
    <row r="2" spans="1:7" x14ac:dyDescent="0.3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3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3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3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3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3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3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3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3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3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3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3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3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3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3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3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3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3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3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3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3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3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3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3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3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3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3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3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3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3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3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3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3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3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3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3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3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3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3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3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3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3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3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3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3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3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3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3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3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3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3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3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3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3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3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3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3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3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3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3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3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3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3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3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3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3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3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3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3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3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3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3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3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3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3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3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3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3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3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3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3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3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3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3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3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3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3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3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3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3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3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3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3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3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3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3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3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3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3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3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3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3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3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3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3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3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3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3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3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3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3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3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3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3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3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3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3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3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3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3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3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3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3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3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3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3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3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3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3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3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3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3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3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3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3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3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3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3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3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3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3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3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3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3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3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3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3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3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3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3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3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3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3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3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3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3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3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3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3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3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3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3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3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3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3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3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3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3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3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3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3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3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3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3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3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3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3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3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3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3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3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3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3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3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3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3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3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3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3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3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3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3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3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3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3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3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3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3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3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3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3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3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3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3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3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3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3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3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3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3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3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3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3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3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3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3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3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3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3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3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3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3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3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3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3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3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3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3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3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3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3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3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3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3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3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3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3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3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3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3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3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3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3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3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3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3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3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3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3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3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3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3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3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3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3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3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3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3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3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3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3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3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3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3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3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3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3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3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3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3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3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3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3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3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3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3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3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3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3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3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3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3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3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3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3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3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3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3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3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3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3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3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3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3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3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3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3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3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3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3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3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3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3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3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3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3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3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3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3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3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3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3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3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3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3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3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3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3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3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3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3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3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3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3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3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3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3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3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3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3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3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3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3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3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3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3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3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3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3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3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3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3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3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3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3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3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3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3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3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3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3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3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3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3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3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3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3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3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3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3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3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3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3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3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3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3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3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3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3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3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3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3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3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3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3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3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3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3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3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3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3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3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3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3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3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3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3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3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3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3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3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3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3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3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3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3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3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3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3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3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3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3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3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3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3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3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3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3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3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3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3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3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3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3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3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3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3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3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3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3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3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3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3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3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3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3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3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3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3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3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3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3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3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3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3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3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3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3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3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3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3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3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3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3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3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3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3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3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3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3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3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3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3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3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3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3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3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3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3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3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3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3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3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3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3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3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3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3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3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3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3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3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3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3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3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3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3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3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3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3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3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3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3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3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3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3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3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3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3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3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3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3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3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3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3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3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3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3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3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3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3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3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3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3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3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3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3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3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3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3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3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3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3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3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3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3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3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3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3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3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3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3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3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3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3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3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3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3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3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3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3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3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3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3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3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3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3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3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3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3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3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3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3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3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3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3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3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3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3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3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3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3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3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3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3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3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3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3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3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3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3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3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3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3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3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3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3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3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3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3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3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3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3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3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3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3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3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3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3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3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3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3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3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3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3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3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3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3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3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3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3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3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3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3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3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3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3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3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3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3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3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3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3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3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3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3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3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3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3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3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3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3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3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3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3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3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3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3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3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3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3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3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3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3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3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3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3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3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3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3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3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3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3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3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3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3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3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3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3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3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3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3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3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3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3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3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3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3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3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3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3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3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3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3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3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3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3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3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3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3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3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3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3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3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3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3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3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3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3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3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3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3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3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3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3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3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3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3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3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3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3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3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3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3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3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3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3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3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3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3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3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3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3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3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3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3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3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3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3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3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3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3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3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3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3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3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3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3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3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3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3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3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3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3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3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3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3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3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3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3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3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3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3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3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3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3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3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3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3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3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3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3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3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3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3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3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3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3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3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3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3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3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3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3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3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3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3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3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3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3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3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3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3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3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3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3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3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3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3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3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3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3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3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3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3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3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3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3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3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3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3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3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3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3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3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3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3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3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3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3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3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3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3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3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3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3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3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3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3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3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3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3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3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3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3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3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3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3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3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3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3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3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3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3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3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3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3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3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3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3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3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3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3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3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3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3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3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3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3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3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3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3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3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3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3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3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3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3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3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3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3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3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3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3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3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3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3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3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3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3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3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3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3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3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3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3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3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3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3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3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3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3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3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3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3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3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3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3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3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3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3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3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3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3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3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3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3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3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3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3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3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3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3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3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3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3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3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3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3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3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3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3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3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3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3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3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3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3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3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3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3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3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3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3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3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3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3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3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3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3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3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3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3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3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3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3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3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3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3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3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3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3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3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3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3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3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3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3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3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3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3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3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3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3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3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3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3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3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3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3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3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3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3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3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3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3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3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3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3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3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3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3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3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3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3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3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3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3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3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3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3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3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3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3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3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3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3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3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3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3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3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3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3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3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3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3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3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3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3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3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3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3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3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3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3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3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3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3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3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3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3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3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3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3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3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3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3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3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3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3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3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3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3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3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3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3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3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3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3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3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3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3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3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3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3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3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3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3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3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3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3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3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3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3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3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3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3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3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3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3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3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3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3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3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3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3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3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3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3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3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3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3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3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3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3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3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3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3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3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3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3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3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3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3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3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3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3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3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3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3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3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3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3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3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3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3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3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3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3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3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3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3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3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3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3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3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3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3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3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3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3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3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3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3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3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3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3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3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3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3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3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3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3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3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3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3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3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3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3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3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3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3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3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3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3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3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3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3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3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3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3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3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3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3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3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3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3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3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3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3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3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3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3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3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3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3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3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3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3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3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3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3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3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3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3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3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3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3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3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3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3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3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3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3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3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3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3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3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3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3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3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3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3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3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3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3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3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3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3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3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3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3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3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3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3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3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3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3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3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3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3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3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3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3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3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3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3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3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3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3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3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3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3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3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3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3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3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3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3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3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3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3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3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3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3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3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3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3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3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3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3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3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3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3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3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3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3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3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3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3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3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3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3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3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3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3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3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3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3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3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3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3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3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3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3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3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3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3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3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3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3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3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3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3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3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3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3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3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3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3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3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3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3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3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3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3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3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3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3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3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3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3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3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3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3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3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3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3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3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3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3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3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3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3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3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3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3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3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3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3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3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3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3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3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3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3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3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3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3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3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3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3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3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3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3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3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3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3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3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3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3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3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3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3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3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3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3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3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3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3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3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3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3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3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3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3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3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3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3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3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3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3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3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3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3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3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3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3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3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3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3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3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3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3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3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3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3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3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3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3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3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3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3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3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3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3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3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3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3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3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3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3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3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3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3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3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3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3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3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3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3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3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3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3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3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3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3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3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3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3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3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3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3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3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3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3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3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3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3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3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3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3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3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3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3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3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3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3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3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3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3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3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3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3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3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3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3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3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3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3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3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3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3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3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3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3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3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3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3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3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3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3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3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3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3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3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3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3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3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3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3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3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3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3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3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3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3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3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3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3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3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3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3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3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3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3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3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3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3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3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3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3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3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3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3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3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3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3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3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3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3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3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3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3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3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3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3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3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3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3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3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3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3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3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3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3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3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3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3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3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3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3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3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3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3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3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3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3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3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3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3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3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3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3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3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3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3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3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3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3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3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3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3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3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3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3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3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3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3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3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3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3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3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3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3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3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3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3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3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3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3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3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3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3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3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3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3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3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3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3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3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3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3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3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3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3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3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3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3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3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3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3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3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3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3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3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3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3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3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3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3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3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3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3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3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3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3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3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3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3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3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3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3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3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3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3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3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3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3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3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3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3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3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3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3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3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3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3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3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3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3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3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3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3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3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3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3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3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3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3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3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3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3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3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3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3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3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3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3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3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3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3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3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3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3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3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3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3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3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3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3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3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3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3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3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3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3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3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3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3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3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3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3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3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3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3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3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3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3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3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3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3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3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3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3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3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3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3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3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3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3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3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3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3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3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3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3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3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3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3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3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3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3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3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3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3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3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3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3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3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3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3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3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3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3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3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3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3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3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3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3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3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3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3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3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3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3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3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3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3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3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3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3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3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3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3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3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3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3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3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3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3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3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3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3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3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3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3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3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3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3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3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3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3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3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3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3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3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3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3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3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3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3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3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3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3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3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3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3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3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3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3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3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3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3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3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3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3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3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3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3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3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3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3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3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3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3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3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3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3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3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3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3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3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3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3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3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3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3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3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3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3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3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3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3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3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3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3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3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3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3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3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3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3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3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3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3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3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3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3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3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3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3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3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3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3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3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3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3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3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3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3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3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3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3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3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3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3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3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3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3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3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3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3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3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3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3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3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3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3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3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3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3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3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3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3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3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3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3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3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3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3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3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3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3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3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3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3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3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3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3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3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3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3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3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3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3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3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3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3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3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3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3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3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3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3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3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3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3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3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3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3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3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3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3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3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3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3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3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3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3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3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3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3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3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3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3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3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3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3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3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3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3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3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3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3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3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3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3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3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3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3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3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3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3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3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3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3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3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3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3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3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3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3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3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3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3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3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3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3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3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3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3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3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3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3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3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3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3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3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3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3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3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3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3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3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3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3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3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3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3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3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3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3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3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3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3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3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3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3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3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3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3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3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3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3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3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3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3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3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3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3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3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3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3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3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3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3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3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3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3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3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3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3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3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3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3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3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3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3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3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3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3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3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3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3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3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3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3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3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3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3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3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3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3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3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3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3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3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3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3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3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3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3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3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3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3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3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3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3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3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3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3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3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3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3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3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3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3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3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3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3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3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3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3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3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3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3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3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3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3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3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3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3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3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3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3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3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3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3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3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3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3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3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3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3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3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3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3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3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3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3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3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3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3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3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3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3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3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3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3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3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3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3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3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3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3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3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3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3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3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3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3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3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3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3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3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3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3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3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3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3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3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3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3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3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3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3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3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3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3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3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3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3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3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3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3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3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3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3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3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3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3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3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3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3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3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3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3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3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3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3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3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3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3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3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3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3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3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3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3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3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3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3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3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3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3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3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3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3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3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3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3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3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3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3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3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3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3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3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3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3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3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3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3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3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3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3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3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3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3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3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3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3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3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3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3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3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3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3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3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3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3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3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3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3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3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3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3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3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3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3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3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3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3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3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3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3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3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3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3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3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3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3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3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3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3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3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3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3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3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3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3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3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3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3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3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3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3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3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3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3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3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3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3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3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3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3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3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3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3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3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3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3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3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3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3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3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3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3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3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3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3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3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3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3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3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3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3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3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3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3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3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3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3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3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3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3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3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3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3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3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3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3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3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3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3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3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3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3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3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3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3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3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3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3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3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3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3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3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3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3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3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3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3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3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3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3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3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3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3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3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3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3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3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3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3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3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3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3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3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3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3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3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3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3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3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3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3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3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3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3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3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3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3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3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3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3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3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3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3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3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3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3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3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3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3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3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3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3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3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3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3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3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3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3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3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3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3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3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3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3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3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3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3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3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3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3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3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3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3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3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3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3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3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3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3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3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3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3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3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3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3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3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3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3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3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3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3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3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3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3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3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3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3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3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3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3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3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3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3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3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3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3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3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3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3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3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3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3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3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3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3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3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3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3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3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3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3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3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3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3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3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3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3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3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3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3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3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3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3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3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3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3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3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3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3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3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3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3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3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3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3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3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3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3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3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3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3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3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3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3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3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3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3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3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3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3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3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3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3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3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3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3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3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3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3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3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3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3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3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3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3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3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3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3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3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3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3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3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3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3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3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3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3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3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3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3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3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3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3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3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3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3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3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3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3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3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3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3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3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3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3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3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3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3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3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3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3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3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3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3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3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3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3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3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3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3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3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3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3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3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3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3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3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3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3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3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3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3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3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3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3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3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3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3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3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3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3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3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3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3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3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3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3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3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3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3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3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3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3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3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3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3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3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3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3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3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3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3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3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3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3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3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3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3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3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3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3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3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3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3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3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3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3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3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3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3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3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3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3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3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3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3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3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3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3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3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3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3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3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3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3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3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3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3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3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3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3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3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3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3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3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3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3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3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3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3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3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3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3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3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3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3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3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3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3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3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3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3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3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3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3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3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3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3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3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3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3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3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3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3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3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3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3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3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3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3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3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3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3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3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3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3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3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3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3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3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3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3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3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3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3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3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3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3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3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3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3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3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3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3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3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3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3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3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3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3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3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3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3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3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3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3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3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3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3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3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3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3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3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3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3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3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3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3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3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3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3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3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3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3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3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3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3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3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3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3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3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3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3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3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3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3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3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3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3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3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3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3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3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3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3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3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3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3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3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3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3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3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3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3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3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3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defaultColWidth="11.44140625" defaultRowHeight="14.4" x14ac:dyDescent="0.3"/>
  <cols>
    <col min="1" max="1" width="21.77734375" bestFit="1" customWidth="1"/>
  </cols>
  <sheetData>
    <row r="1" spans="1:25" x14ac:dyDescent="0.3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1295</v>
      </c>
    </row>
    <row r="2" spans="1:25" x14ac:dyDescent="0.3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3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3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3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3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3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3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3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3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3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3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3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3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3">
      <c r="A15" t="s">
        <v>1163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3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3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3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3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3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3">
      <c r="A21" t="s">
        <v>1592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3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3">
      <c r="A23" t="s">
        <v>1593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3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3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3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3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3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3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3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3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3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3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3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3">
      <c r="A35" t="s">
        <v>1305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3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3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3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3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3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3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3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3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3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3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3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3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3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3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3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3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3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3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3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3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3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3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3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3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3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3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3">
      <c r="A62" t="s">
        <v>1293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3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3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3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3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3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3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3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3">
      <c r="A70" t="s">
        <v>1294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3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3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3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3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3">
      <c r="A75" t="s">
        <v>1166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3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3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3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3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3">
      <c r="A80" t="s">
        <v>1164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3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3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defaultColWidth="8.77734375" defaultRowHeight="14.4" x14ac:dyDescent="0.3"/>
  <cols>
    <col min="2" max="3" width="12.77734375" customWidth="1"/>
  </cols>
  <sheetData>
    <row r="1" spans="1:19" x14ac:dyDescent="0.3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3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3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3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3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3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3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3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3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3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3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3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3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3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3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3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3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3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3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3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3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3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3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3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3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3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3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3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3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3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3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3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3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3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3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644"/>
  <sheetViews>
    <sheetView topLeftCell="A1625" workbookViewId="0">
      <selection activeCell="D1646" sqref="D1646"/>
    </sheetView>
  </sheetViews>
  <sheetFormatPr defaultColWidth="8.77734375" defaultRowHeight="14.4" x14ac:dyDescent="0.3"/>
  <cols>
    <col min="1" max="1" width="16.44140625" bestFit="1" customWidth="1"/>
    <col min="2" max="2" width="11.44140625" bestFit="1" customWidth="1"/>
    <col min="3" max="3" width="5.109375" bestFit="1" customWidth="1"/>
    <col min="7" max="7" width="15.77734375" style="11" customWidth="1"/>
    <col min="8" max="8" width="11.44140625" bestFit="1" customWidth="1"/>
  </cols>
  <sheetData>
    <row r="1" spans="1:11" x14ac:dyDescent="0.3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3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3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3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3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3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3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3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3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3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3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3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3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3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3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3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3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3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3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3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3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3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3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3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3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3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3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3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3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3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3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3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3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3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3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3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3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3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3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3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3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3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3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3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3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3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3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3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3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3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3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3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3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3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3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3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3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3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3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3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3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3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3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3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3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3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3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3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3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3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3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3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3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3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3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3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3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3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3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3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3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3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3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3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3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3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3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3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3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3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3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3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3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3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3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3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3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3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3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3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3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3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3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3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3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3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3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3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3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3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3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3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3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3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3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3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3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3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3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3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3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3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3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3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3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3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3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3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3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3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3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3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3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3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3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3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3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3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3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3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3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3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3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3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3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3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3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3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3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3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3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3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3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3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3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3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3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3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3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3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3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3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3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3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3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3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3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3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3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3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3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3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3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3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3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3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3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3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3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3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3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3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3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3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3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3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3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3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3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3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3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3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3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3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3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3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3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3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3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3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3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3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3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3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3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3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3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3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3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3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3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3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3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3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3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3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3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3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3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3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3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3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3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3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3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3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3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3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3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3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3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3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3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3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3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3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3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3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3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3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3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3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3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3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3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3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3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3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3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3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3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3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3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3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3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3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3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3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3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3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3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3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3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3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3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3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3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3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3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3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3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3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3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3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3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3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3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3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3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3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3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3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3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3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3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3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3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3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3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3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3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3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3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3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3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3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3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3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3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3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3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3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3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3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3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3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3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3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3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3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3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3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3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3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3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3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3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3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3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3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3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3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3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3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3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3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3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3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3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3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3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3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3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3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3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3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3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3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3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3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3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3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3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3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3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3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3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3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3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3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3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3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3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3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3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3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3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3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3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3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3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3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3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3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3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3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3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3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3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3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3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3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3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3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3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3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3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3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3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3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3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3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3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3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3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3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3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3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3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3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3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3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3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3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3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3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3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3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3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3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3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3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3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3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3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3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3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3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3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3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3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3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3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3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3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3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3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3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3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3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3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3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3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3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3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3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3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3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3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3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3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3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3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3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3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3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3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3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3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3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3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3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3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3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3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3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3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3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3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3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3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3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3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3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3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3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3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3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3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3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3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3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3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3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3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3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3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3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3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3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3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3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3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3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3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3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3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3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3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3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3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3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3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3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3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3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3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3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3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3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3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3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3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3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3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3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3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3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3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3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3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3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3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3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3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3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3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3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3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3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3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3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3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3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3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3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3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3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3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3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3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3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3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3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3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3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3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3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3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3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3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3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3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3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3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3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3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3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3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3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3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3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3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3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3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3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3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3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3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3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3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3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3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3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3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3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3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3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3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3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3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3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3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3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3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3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3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3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3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3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3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3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3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3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3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3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3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3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3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3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3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3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3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3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3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3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3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3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3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3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3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3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3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3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3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3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3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3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3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3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3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3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3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3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3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3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3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3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3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3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3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3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3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3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3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3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3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3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3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3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3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3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3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3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3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3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3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3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3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3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3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3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3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3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3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3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3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3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3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3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3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3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3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3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3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3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3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3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3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3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3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3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3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3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3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3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3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3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3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3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3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3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3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3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3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3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3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3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3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3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3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3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3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3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3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3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3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3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3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3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3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3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3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3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3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3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3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3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3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3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3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3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3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3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3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3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3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3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3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3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3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3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3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3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3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3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3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3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3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3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3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3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3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3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3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3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3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3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3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3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3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3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3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3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3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3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3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3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3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3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3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3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3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3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3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3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3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3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3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3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3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3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3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3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3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3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3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3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3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3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3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3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3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3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3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3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3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3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3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3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3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3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3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3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3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3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3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3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3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3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3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3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3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3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3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3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3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3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3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3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3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3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3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3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3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3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3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3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3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3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3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3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3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3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3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3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3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3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3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3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3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3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3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3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3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3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3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3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3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3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3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3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3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3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3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3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3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3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3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3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3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3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3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3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3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3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3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3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3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3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3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3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3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3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3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3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3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3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3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3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3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3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3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3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3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3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3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3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3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3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3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3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3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3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3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3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3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3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3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3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3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3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3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3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3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3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3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3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3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3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3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3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3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3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3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3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3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3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3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3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3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3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3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3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3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3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3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3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3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3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3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3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3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3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3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3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3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3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3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3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3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3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3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3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3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3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3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3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3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3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3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3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3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3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3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3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3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3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3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3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3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3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3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3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3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3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3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3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3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3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3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3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3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3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3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3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3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3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3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3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3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3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3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3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3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3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3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3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3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3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3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3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3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3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3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3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3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3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3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3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3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3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3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3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3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3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3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3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3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3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3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3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3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3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3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3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3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3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3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3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3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3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3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3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3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3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3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3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3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3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3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3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3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3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3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3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3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3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3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3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3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3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3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3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3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3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3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3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3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3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3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3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3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3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3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3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3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3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3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3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3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3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3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3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3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3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3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3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3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3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3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3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3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3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3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3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3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3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3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3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3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3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3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3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3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3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3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3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3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3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3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3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3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3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3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3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3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3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3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3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3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3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3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3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3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3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3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3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3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3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3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3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3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3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3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3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3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3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3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3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3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3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3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3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3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3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3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3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3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3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3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3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3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3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3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3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3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3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3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3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3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3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3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3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3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3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3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3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3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3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3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3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3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3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3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3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3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3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3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3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3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3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3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3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3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3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3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3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3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3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3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3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3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3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3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3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3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3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3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3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3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3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3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3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3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3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3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3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3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3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3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3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3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3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3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3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3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3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3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3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3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3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3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3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3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3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3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3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3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3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3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3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3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3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3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3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3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3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3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3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3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3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3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3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3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3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3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3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3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3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3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3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3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3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3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3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3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3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3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3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3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3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3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3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3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3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3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3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3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3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3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3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3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3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3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3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3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3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3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3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3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3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3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3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3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3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3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3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3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3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3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3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3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3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3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3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3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3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3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3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3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3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3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3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3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3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3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3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3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3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3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3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3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3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3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3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3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3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3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3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3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3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3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3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3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3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3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3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3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3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3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3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3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3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3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3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3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3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3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3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3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3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3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3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3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3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3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3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3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3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3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3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3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3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3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3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3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3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3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3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3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3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3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3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3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3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3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3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3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3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3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3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3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3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3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3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3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3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3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3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3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3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3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3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3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3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3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3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3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3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3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3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3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3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3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3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3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3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3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3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3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3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3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3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3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3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3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3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3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3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3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3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3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3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3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3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3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3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3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3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3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3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3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3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3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3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3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3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3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3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3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3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3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3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3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3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3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3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3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3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3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3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3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3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3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3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3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3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3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3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3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3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3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3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3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3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3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3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3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3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3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3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3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3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3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3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3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3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3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3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3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3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3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3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3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3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3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3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3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3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3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3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3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3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3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3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3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3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3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3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3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3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3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3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3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3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3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3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3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3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3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3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3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3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3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3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3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3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3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3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3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3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3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3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3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3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3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3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3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3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3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3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3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3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3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3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3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3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3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3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3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3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3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3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3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3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3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3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3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3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3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3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3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3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3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3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3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3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3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3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3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3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3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3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3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3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3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3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3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3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3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3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3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3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3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3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3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3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3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3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3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3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3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3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3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3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3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3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3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3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3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3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3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3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3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3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3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3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3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3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3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3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3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3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3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3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3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3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3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3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3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3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3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3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3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3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3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3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3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3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3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3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3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3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3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3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3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3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3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3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3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3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3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3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3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3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3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3">
      <c r="A1568" s="11" t="str">
        <f t="shared" ref="A1568:A163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3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3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3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3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3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3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3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3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3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3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3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3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3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3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3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3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3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3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3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3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3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3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3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3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3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3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3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3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3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3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3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3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3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3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3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3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3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3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3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3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3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3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3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3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3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3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3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3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3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3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3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3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  <row r="1621" spans="1:5" x14ac:dyDescent="0.3">
      <c r="A1621" s="11" t="str">
        <f t="shared" si="25"/>
        <v>2025020830 NSH</v>
      </c>
      <c r="B1621">
        <v>2025020830</v>
      </c>
      <c r="C1621" t="s">
        <v>35</v>
      </c>
      <c r="D1621">
        <v>3.1499999999999901</v>
      </c>
      <c r="E1621">
        <v>3.1499999999999901</v>
      </c>
    </row>
    <row r="1622" spans="1:5" x14ac:dyDescent="0.3">
      <c r="A1622" s="11" t="str">
        <f t="shared" si="25"/>
        <v>2025020830 BOS</v>
      </c>
      <c r="B1622">
        <v>2025020830</v>
      </c>
      <c r="C1622" t="s">
        <v>7</v>
      </c>
      <c r="D1622">
        <v>3.1499999999999901</v>
      </c>
      <c r="E1622">
        <v>3.1499999999999901</v>
      </c>
    </row>
    <row r="1623" spans="1:5" x14ac:dyDescent="0.3">
      <c r="A1623" s="11" t="str">
        <f t="shared" si="25"/>
        <v>2025020831 BUF</v>
      </c>
      <c r="B1623">
        <v>2025020831</v>
      </c>
      <c r="C1623" t="s">
        <v>5</v>
      </c>
      <c r="D1623">
        <v>3.19999999999999</v>
      </c>
      <c r="E1623">
        <v>3.2999999999999901</v>
      </c>
    </row>
    <row r="1624" spans="1:5" x14ac:dyDescent="0.3">
      <c r="A1624" s="11" t="str">
        <f t="shared" si="25"/>
        <v>2025020831 TOR</v>
      </c>
      <c r="B1624">
        <v>2025020831</v>
      </c>
      <c r="C1624" t="s">
        <v>18</v>
      </c>
      <c r="D1624">
        <v>3.2999999999999901</v>
      </c>
      <c r="E1624">
        <v>3.19999999999999</v>
      </c>
    </row>
    <row r="1625" spans="1:5" x14ac:dyDescent="0.3">
      <c r="A1625" s="11" t="str">
        <f t="shared" si="25"/>
        <v>2025020832 MTL</v>
      </c>
      <c r="B1625">
        <v>2025020832</v>
      </c>
      <c r="C1625" t="s">
        <v>19</v>
      </c>
      <c r="D1625">
        <v>3.1499999999999901</v>
      </c>
      <c r="E1625">
        <v>3.2499999999999898</v>
      </c>
    </row>
    <row r="1626" spans="1:5" x14ac:dyDescent="0.3">
      <c r="A1626" s="11" t="str">
        <f t="shared" si="25"/>
        <v>2025020832 VGK</v>
      </c>
      <c r="B1626">
        <v>2025020832</v>
      </c>
      <c r="C1626" t="s">
        <v>25</v>
      </c>
      <c r="D1626">
        <v>3.2499999999999898</v>
      </c>
      <c r="E1626">
        <v>3.1499999999999901</v>
      </c>
    </row>
    <row r="1627" spans="1:5" x14ac:dyDescent="0.3">
      <c r="A1627" s="11" t="str">
        <f t="shared" si="25"/>
        <v>2025020833 DET</v>
      </c>
      <c r="B1627">
        <v>2025020833</v>
      </c>
      <c r="C1627" t="s">
        <v>30</v>
      </c>
      <c r="D1627">
        <v>2.8499999999999899</v>
      </c>
      <c r="E1627">
        <v>2.6499999999999901</v>
      </c>
    </row>
    <row r="1628" spans="1:5" x14ac:dyDescent="0.3">
      <c r="A1628" s="11" t="str">
        <f t="shared" si="25"/>
        <v>2025020833 LAK</v>
      </c>
      <c r="B1628">
        <v>2025020833</v>
      </c>
      <c r="C1628" t="s">
        <v>28</v>
      </c>
      <c r="D1628">
        <v>2.6499999999999901</v>
      </c>
      <c r="E1628">
        <v>2.8499999999999899</v>
      </c>
    </row>
    <row r="1629" spans="1:5" x14ac:dyDescent="0.3">
      <c r="A1629" s="11" t="str">
        <f t="shared" si="25"/>
        <v>2025020834 FLA</v>
      </c>
      <c r="B1629">
        <v>2025020834</v>
      </c>
      <c r="C1629" t="s">
        <v>10</v>
      </c>
      <c r="D1629">
        <v>3.3499999999999899</v>
      </c>
      <c r="E1629">
        <v>2.7999999999999901</v>
      </c>
    </row>
    <row r="1630" spans="1:5" x14ac:dyDescent="0.3">
      <c r="A1630" s="11" t="str">
        <f t="shared" si="25"/>
        <v>2025020834 UTA</v>
      </c>
      <c r="B1630">
        <v>2025020834</v>
      </c>
      <c r="C1630" t="s">
        <v>15</v>
      </c>
      <c r="D1630">
        <v>2.7999999999999901</v>
      </c>
      <c r="E1630">
        <v>3.3499999999999899</v>
      </c>
    </row>
    <row r="1631" spans="1:5" x14ac:dyDescent="0.3">
      <c r="A1631" s="11" t="str">
        <f t="shared" si="25"/>
        <v>2025020835 WPG</v>
      </c>
      <c r="B1631">
        <v>2025020835</v>
      </c>
      <c r="C1631" t="s">
        <v>16</v>
      </c>
      <c r="D1631">
        <v>2.6499999999999901</v>
      </c>
      <c r="E1631">
        <v>2.8499999999999899</v>
      </c>
    </row>
    <row r="1632" spans="1:5" x14ac:dyDescent="0.3">
      <c r="A1632" s="11" t="str">
        <f t="shared" ref="A1632:A1644" si="26">B1632&amp;" "&amp;C1632</f>
        <v>2025020835 NJD</v>
      </c>
      <c r="B1632">
        <v>2025020835</v>
      </c>
      <c r="C1632" t="s">
        <v>4</v>
      </c>
      <c r="D1632">
        <v>2.8499999999999899</v>
      </c>
      <c r="E1632">
        <v>2.6499999999999901</v>
      </c>
    </row>
    <row r="1633" spans="1:5" x14ac:dyDescent="0.3">
      <c r="A1633" s="11" t="str">
        <f t="shared" si="26"/>
        <v>2025020836 DAL</v>
      </c>
      <c r="B1633">
        <v>2025020836</v>
      </c>
      <c r="C1633" t="s">
        <v>34</v>
      </c>
      <c r="D1633">
        <v>3.1499999999999901</v>
      </c>
      <c r="E1633">
        <v>2.5499999999999901</v>
      </c>
    </row>
    <row r="1634" spans="1:5" x14ac:dyDescent="0.3">
      <c r="A1634" s="11" t="str">
        <f t="shared" si="26"/>
        <v>2025020836 STL</v>
      </c>
      <c r="B1634">
        <v>2025020836</v>
      </c>
      <c r="C1634" t="s">
        <v>12</v>
      </c>
      <c r="D1634">
        <v>2.5499999999999901</v>
      </c>
      <c r="E1634">
        <v>3.1499999999999901</v>
      </c>
    </row>
    <row r="1635" spans="1:5" x14ac:dyDescent="0.3">
      <c r="A1635" s="11" t="str">
        <f t="shared" si="26"/>
        <v>2025020837 CHI</v>
      </c>
      <c r="B1635">
        <v>2025020837</v>
      </c>
      <c r="C1635" t="s">
        <v>14</v>
      </c>
      <c r="D1635">
        <v>2.5499999999999901</v>
      </c>
      <c r="E1635">
        <v>3.4999999999999898</v>
      </c>
    </row>
    <row r="1636" spans="1:5" x14ac:dyDescent="0.3">
      <c r="A1636" s="11" t="str">
        <f t="shared" si="26"/>
        <v>2025020837 MIN</v>
      </c>
      <c r="B1636">
        <v>2025020837</v>
      </c>
      <c r="C1636" t="s">
        <v>33</v>
      </c>
      <c r="D1636">
        <v>3.4999999999999898</v>
      </c>
      <c r="E1636">
        <v>2.5499999999999901</v>
      </c>
    </row>
    <row r="1637" spans="1:5" x14ac:dyDescent="0.3">
      <c r="A1637" s="11" t="str">
        <f t="shared" si="26"/>
        <v>2025020838 SJS</v>
      </c>
      <c r="B1637">
        <v>2025020838</v>
      </c>
      <c r="C1637" t="s">
        <v>40</v>
      </c>
      <c r="D1637">
        <v>3.3999999999999901</v>
      </c>
      <c r="E1637">
        <v>3.0999999999999899</v>
      </c>
    </row>
    <row r="1638" spans="1:5" x14ac:dyDescent="0.3">
      <c r="A1638" s="11" t="str">
        <f t="shared" si="26"/>
        <v>2025020838 VAN</v>
      </c>
      <c r="B1638">
        <v>2025020838</v>
      </c>
      <c r="C1638" t="s">
        <v>23</v>
      </c>
      <c r="D1638">
        <v>3.0999999999999899</v>
      </c>
      <c r="E1638">
        <v>3.3999999999999901</v>
      </c>
    </row>
    <row r="1639" spans="1:5" x14ac:dyDescent="0.3">
      <c r="A1639" s="11" t="str">
        <f t="shared" si="26"/>
        <v>2025020839 WSH</v>
      </c>
      <c r="B1639">
        <v>2025020839</v>
      </c>
      <c r="C1639" t="s">
        <v>49</v>
      </c>
      <c r="D1639">
        <v>3.1499999999999901</v>
      </c>
      <c r="E1639">
        <v>2.8499999999999899</v>
      </c>
    </row>
    <row r="1640" spans="1:5" x14ac:dyDescent="0.3">
      <c r="A1640" s="11" t="str">
        <f t="shared" si="26"/>
        <v>2025020839 SEA</v>
      </c>
      <c r="B1640">
        <v>2025020839</v>
      </c>
      <c r="C1640" t="s">
        <v>13</v>
      </c>
      <c r="D1640">
        <v>2.8499999999999899</v>
      </c>
      <c r="E1640">
        <v>3.1499999999999901</v>
      </c>
    </row>
    <row r="1641" spans="1:5" x14ac:dyDescent="0.3">
      <c r="A1641" s="11" t="str">
        <f t="shared" si="26"/>
        <v>2025020841 COL</v>
      </c>
      <c r="B1641">
        <v>2025020841</v>
      </c>
      <c r="C1641" t="s">
        <v>24</v>
      </c>
      <c r="D1641">
        <v>3.44999999999999</v>
      </c>
      <c r="E1641">
        <v>2.9999999999999898</v>
      </c>
    </row>
    <row r="1642" spans="1:5" x14ac:dyDescent="0.3">
      <c r="A1642" s="11" t="str">
        <f t="shared" si="26"/>
        <v>2025020841 OTT</v>
      </c>
      <c r="B1642">
        <v>2025020841</v>
      </c>
      <c r="C1642" t="s">
        <v>39</v>
      </c>
      <c r="D1642">
        <v>2.9999999999999898</v>
      </c>
      <c r="E1642">
        <v>3.44999999999999</v>
      </c>
    </row>
    <row r="1643" spans="1:5" x14ac:dyDescent="0.3">
      <c r="A1643" s="11" t="str">
        <f t="shared" si="26"/>
        <v>2025020842 NYR</v>
      </c>
      <c r="B1643">
        <v>2025020842</v>
      </c>
      <c r="C1643" t="s">
        <v>20</v>
      </c>
      <c r="D1643">
        <v>2.8999999999999901</v>
      </c>
      <c r="E1643">
        <v>3.2999999999999901</v>
      </c>
    </row>
    <row r="1644" spans="1:5" x14ac:dyDescent="0.3">
      <c r="A1644" s="11" t="str">
        <f t="shared" si="26"/>
        <v>2025020842 NYI</v>
      </c>
      <c r="B1644">
        <v>2025020842</v>
      </c>
      <c r="C1644" t="s">
        <v>37</v>
      </c>
      <c r="D1644">
        <v>3.2999999999999901</v>
      </c>
      <c r="E1644">
        <v>2.8999999999999901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defaultColWidth="8.77734375" defaultRowHeight="14.4" x14ac:dyDescent="0.3"/>
  <sheetData>
    <row r="1" spans="1:4" x14ac:dyDescent="0.3">
      <c r="A1" t="s">
        <v>55</v>
      </c>
      <c r="B1" t="s">
        <v>1</v>
      </c>
      <c r="C1" t="s">
        <v>2</v>
      </c>
      <c r="D1" t="s">
        <v>143</v>
      </c>
    </row>
    <row r="2" spans="1:4" x14ac:dyDescent="0.3">
      <c r="A2" t="s">
        <v>48</v>
      </c>
      <c r="B2">
        <v>1</v>
      </c>
      <c r="C2">
        <v>1</v>
      </c>
    </row>
    <row r="3" spans="1:4" x14ac:dyDescent="0.3">
      <c r="A3" t="s">
        <v>7</v>
      </c>
      <c r="B3">
        <v>1</v>
      </c>
      <c r="C3">
        <v>1</v>
      </c>
    </row>
    <row r="4" spans="1:4" x14ac:dyDescent="0.3">
      <c r="A4" t="s">
        <v>5</v>
      </c>
      <c r="B4">
        <v>1</v>
      </c>
      <c r="C4">
        <v>1</v>
      </c>
    </row>
    <row r="5" spans="1:4" x14ac:dyDescent="0.3">
      <c r="A5" t="s">
        <v>42</v>
      </c>
      <c r="B5">
        <v>1</v>
      </c>
      <c r="C5">
        <v>1</v>
      </c>
    </row>
    <row r="6" spans="1:4" x14ac:dyDescent="0.3">
      <c r="A6" t="s">
        <v>32</v>
      </c>
      <c r="B6">
        <v>1</v>
      </c>
      <c r="C6">
        <v>1</v>
      </c>
    </row>
    <row r="7" spans="1:4" x14ac:dyDescent="0.3">
      <c r="A7" t="s">
        <v>22</v>
      </c>
      <c r="B7">
        <v>1</v>
      </c>
      <c r="C7">
        <v>1</v>
      </c>
    </row>
    <row r="8" spans="1:4" x14ac:dyDescent="0.3">
      <c r="A8" t="s">
        <v>14</v>
      </c>
      <c r="B8">
        <v>1</v>
      </c>
      <c r="C8">
        <v>1</v>
      </c>
    </row>
    <row r="9" spans="1:4" x14ac:dyDescent="0.3">
      <c r="A9" t="s">
        <v>24</v>
      </c>
      <c r="B9">
        <v>1</v>
      </c>
      <c r="C9">
        <v>1</v>
      </c>
    </row>
    <row r="10" spans="1:4" x14ac:dyDescent="0.3">
      <c r="A10" t="s">
        <v>34</v>
      </c>
      <c r="B10">
        <v>1</v>
      </c>
      <c r="C10">
        <v>1</v>
      </c>
    </row>
    <row r="11" spans="1:4" x14ac:dyDescent="0.3">
      <c r="A11" t="s">
        <v>30</v>
      </c>
      <c r="B11">
        <v>1</v>
      </c>
      <c r="C11">
        <v>1</v>
      </c>
    </row>
    <row r="12" spans="1:4" x14ac:dyDescent="0.3">
      <c r="A12" t="s">
        <v>17</v>
      </c>
      <c r="B12">
        <v>1</v>
      </c>
      <c r="C12">
        <v>1</v>
      </c>
    </row>
    <row r="13" spans="1:4" x14ac:dyDescent="0.3">
      <c r="A13" t="s">
        <v>10</v>
      </c>
      <c r="B13">
        <v>1</v>
      </c>
      <c r="C13">
        <v>1</v>
      </c>
    </row>
    <row r="14" spans="1:4" x14ac:dyDescent="0.3">
      <c r="A14" t="s">
        <v>28</v>
      </c>
      <c r="B14">
        <v>1</v>
      </c>
      <c r="C14">
        <v>1</v>
      </c>
    </row>
    <row r="15" spans="1:4" x14ac:dyDescent="0.3">
      <c r="A15" t="s">
        <v>33</v>
      </c>
      <c r="B15">
        <v>1</v>
      </c>
      <c r="C15">
        <v>1</v>
      </c>
    </row>
    <row r="16" spans="1:4" x14ac:dyDescent="0.3">
      <c r="A16" t="s">
        <v>19</v>
      </c>
      <c r="B16">
        <v>1</v>
      </c>
      <c r="C16">
        <v>1</v>
      </c>
    </row>
    <row r="17" spans="1:3" x14ac:dyDescent="0.3">
      <c r="A17" t="s">
        <v>4</v>
      </c>
      <c r="B17">
        <v>1</v>
      </c>
      <c r="C17">
        <v>1</v>
      </c>
    </row>
    <row r="18" spans="1:3" x14ac:dyDescent="0.3">
      <c r="A18" t="s">
        <v>35</v>
      </c>
      <c r="B18">
        <v>1</v>
      </c>
      <c r="C18">
        <v>1</v>
      </c>
    </row>
    <row r="19" spans="1:3" x14ac:dyDescent="0.3">
      <c r="A19" t="s">
        <v>37</v>
      </c>
      <c r="B19">
        <v>1</v>
      </c>
      <c r="C19">
        <v>1</v>
      </c>
    </row>
    <row r="20" spans="1:3" x14ac:dyDescent="0.3">
      <c r="A20" t="s">
        <v>20</v>
      </c>
      <c r="B20">
        <v>1</v>
      </c>
      <c r="C20">
        <v>1</v>
      </c>
    </row>
    <row r="21" spans="1:3" x14ac:dyDescent="0.3">
      <c r="A21" t="s">
        <v>39</v>
      </c>
      <c r="B21">
        <v>1</v>
      </c>
      <c r="C21">
        <v>1</v>
      </c>
    </row>
    <row r="22" spans="1:3" x14ac:dyDescent="0.3">
      <c r="A22" t="s">
        <v>43</v>
      </c>
      <c r="B22">
        <v>1</v>
      </c>
      <c r="C22">
        <v>1</v>
      </c>
    </row>
    <row r="23" spans="1:3" x14ac:dyDescent="0.3">
      <c r="A23" t="s">
        <v>21</v>
      </c>
      <c r="B23">
        <v>1</v>
      </c>
      <c r="C23">
        <v>1</v>
      </c>
    </row>
    <row r="24" spans="1:3" x14ac:dyDescent="0.3">
      <c r="A24" t="s">
        <v>13</v>
      </c>
      <c r="B24">
        <v>1</v>
      </c>
      <c r="C24">
        <v>1</v>
      </c>
    </row>
    <row r="25" spans="1:3" x14ac:dyDescent="0.3">
      <c r="A25" t="s">
        <v>40</v>
      </c>
      <c r="B25">
        <v>1</v>
      </c>
      <c r="C25">
        <v>1</v>
      </c>
    </row>
    <row r="26" spans="1:3" x14ac:dyDescent="0.3">
      <c r="A26" t="s">
        <v>12</v>
      </c>
      <c r="B26">
        <v>1</v>
      </c>
      <c r="C26">
        <v>1</v>
      </c>
    </row>
    <row r="27" spans="1:3" x14ac:dyDescent="0.3">
      <c r="A27" t="s">
        <v>41</v>
      </c>
      <c r="B27">
        <v>1</v>
      </c>
      <c r="C27">
        <v>1</v>
      </c>
    </row>
    <row r="28" spans="1:3" x14ac:dyDescent="0.3">
      <c r="A28" t="s">
        <v>18</v>
      </c>
      <c r="B28">
        <v>1</v>
      </c>
      <c r="C28">
        <v>1</v>
      </c>
    </row>
    <row r="29" spans="1:3" x14ac:dyDescent="0.3">
      <c r="A29" t="s">
        <v>15</v>
      </c>
      <c r="B29">
        <v>1</v>
      </c>
      <c r="C29">
        <v>1</v>
      </c>
    </row>
    <row r="30" spans="1:3" x14ac:dyDescent="0.3">
      <c r="A30" t="s">
        <v>23</v>
      </c>
      <c r="B30">
        <v>1</v>
      </c>
      <c r="C30">
        <v>1</v>
      </c>
    </row>
    <row r="31" spans="1:3" x14ac:dyDescent="0.3">
      <c r="A31" t="s">
        <v>25</v>
      </c>
      <c r="B31">
        <v>1</v>
      </c>
      <c r="C31">
        <v>1</v>
      </c>
    </row>
    <row r="32" spans="1:3" x14ac:dyDescent="0.3">
      <c r="A32" t="s">
        <v>16</v>
      </c>
      <c r="B32">
        <v>1</v>
      </c>
      <c r="C32">
        <v>1</v>
      </c>
    </row>
    <row r="33" spans="1:3" x14ac:dyDescent="0.3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defaultColWidth="8.77734375" defaultRowHeight="14.4" x14ac:dyDescent="0.3"/>
  <cols>
    <col min="9" max="9" width="11.44140625" bestFit="1" customWidth="1"/>
    <col min="10" max="12" width="10.77734375" bestFit="1" customWidth="1"/>
  </cols>
  <sheetData>
    <row r="1" spans="1:12" x14ac:dyDescent="0.3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3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3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3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3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3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3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3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3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3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3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3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3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3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3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3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3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3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3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3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3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3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3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3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3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3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3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3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3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3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3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3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3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C27" sqref="C27"/>
    </sheetView>
  </sheetViews>
  <sheetFormatPr defaultColWidth="8.77734375" defaultRowHeight="14.4" x14ac:dyDescent="0.3"/>
  <cols>
    <col min="1" max="1" width="5.44140625" customWidth="1"/>
    <col min="2" max="2" width="6.44140625" customWidth="1"/>
    <col min="3" max="3" width="6" customWidth="1"/>
    <col min="4" max="4" width="24.33203125" bestFit="1" customWidth="1"/>
    <col min="5" max="5" width="23.44140625" bestFit="1" customWidth="1"/>
    <col min="6" max="6" width="32.33203125" bestFit="1" customWidth="1"/>
    <col min="7" max="7" width="36.44140625" bestFit="1" customWidth="1"/>
  </cols>
  <sheetData>
    <row r="1" spans="1:7" x14ac:dyDescent="0.3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3">
      <c r="A2" t="s">
        <v>48</v>
      </c>
      <c r="B2">
        <v>0.92500000000000004</v>
      </c>
      <c r="C2">
        <v>1.01</v>
      </c>
      <c r="D2" t="s">
        <v>1586</v>
      </c>
      <c r="E2" t="s">
        <v>1779</v>
      </c>
      <c r="F2" t="s">
        <v>1781</v>
      </c>
      <c r="G2" t="s">
        <v>1940</v>
      </c>
    </row>
    <row r="3" spans="1:7" x14ac:dyDescent="0.3">
      <c r="A3" t="s">
        <v>7</v>
      </c>
      <c r="B3">
        <v>1</v>
      </c>
      <c r="C3">
        <v>1</v>
      </c>
      <c r="D3" t="s">
        <v>1948</v>
      </c>
    </row>
    <row r="4" spans="1:7" x14ac:dyDescent="0.3">
      <c r="A4" t="s">
        <v>5</v>
      </c>
      <c r="B4">
        <v>0.97499999999999998</v>
      </c>
      <c r="C4">
        <v>1</v>
      </c>
      <c r="D4" t="s">
        <v>1943</v>
      </c>
      <c r="E4" t="s">
        <v>1776</v>
      </c>
      <c r="F4" t="s">
        <v>2099</v>
      </c>
    </row>
    <row r="5" spans="1:7" x14ac:dyDescent="0.3">
      <c r="A5" t="s">
        <v>42</v>
      </c>
      <c r="B5">
        <v>1</v>
      </c>
      <c r="C5">
        <v>1.0149999999999999</v>
      </c>
      <c r="D5" t="s">
        <v>1780</v>
      </c>
    </row>
    <row r="6" spans="1:7" x14ac:dyDescent="0.3">
      <c r="A6" t="s">
        <v>32</v>
      </c>
      <c r="B6">
        <v>1</v>
      </c>
      <c r="C6">
        <v>1</v>
      </c>
      <c r="F6" s="71"/>
    </row>
    <row r="7" spans="1:7" x14ac:dyDescent="0.3">
      <c r="A7" t="s">
        <v>22</v>
      </c>
      <c r="B7">
        <v>0.98</v>
      </c>
      <c r="C7">
        <v>1</v>
      </c>
      <c r="D7" t="s">
        <v>1734</v>
      </c>
    </row>
    <row r="8" spans="1:7" x14ac:dyDescent="0.3">
      <c r="A8" t="s">
        <v>14</v>
      </c>
      <c r="B8">
        <v>0.98499999999999999</v>
      </c>
      <c r="C8">
        <v>1</v>
      </c>
      <c r="E8" t="s">
        <v>1771</v>
      </c>
      <c r="F8" t="s">
        <v>1929</v>
      </c>
    </row>
    <row r="9" spans="1:7" x14ac:dyDescent="0.3">
      <c r="A9" t="s">
        <v>24</v>
      </c>
      <c r="B9">
        <v>0.97</v>
      </c>
      <c r="C9">
        <v>1.0249999999999999</v>
      </c>
      <c r="D9" t="s">
        <v>1597</v>
      </c>
      <c r="E9" s="72" t="s">
        <v>1598</v>
      </c>
      <c r="F9" t="s">
        <v>2100</v>
      </c>
    </row>
    <row r="10" spans="1:7" x14ac:dyDescent="0.3">
      <c r="A10" t="s">
        <v>34</v>
      </c>
      <c r="B10">
        <v>1</v>
      </c>
      <c r="C10">
        <v>1</v>
      </c>
      <c r="G10" s="25" t="s">
        <v>1165</v>
      </c>
    </row>
    <row r="11" spans="1:7" x14ac:dyDescent="0.3">
      <c r="A11" t="s">
        <v>30</v>
      </c>
      <c r="B11">
        <v>1</v>
      </c>
      <c r="C11">
        <v>1</v>
      </c>
    </row>
    <row r="12" spans="1:7" x14ac:dyDescent="0.3">
      <c r="A12" t="s">
        <v>17</v>
      </c>
      <c r="B12">
        <v>0.98499999999999999</v>
      </c>
      <c r="C12">
        <v>1.02</v>
      </c>
      <c r="E12" t="s">
        <v>1951</v>
      </c>
      <c r="F12" t="s">
        <v>2886</v>
      </c>
    </row>
    <row r="13" spans="1:7" x14ac:dyDescent="0.3">
      <c r="A13" t="s">
        <v>10</v>
      </c>
      <c r="B13">
        <v>0.99</v>
      </c>
      <c r="C13">
        <v>1.04</v>
      </c>
      <c r="D13" t="s">
        <v>1292</v>
      </c>
      <c r="E13" t="s">
        <v>1596</v>
      </c>
    </row>
    <row r="14" spans="1:7" x14ac:dyDescent="0.3">
      <c r="A14" t="s">
        <v>28</v>
      </c>
      <c r="B14">
        <v>0.96</v>
      </c>
      <c r="C14">
        <v>1.01</v>
      </c>
      <c r="D14" t="s">
        <v>1950</v>
      </c>
      <c r="E14" t="s">
        <v>1600</v>
      </c>
    </row>
    <row r="15" spans="1:7" x14ac:dyDescent="0.3">
      <c r="A15" t="s">
        <v>33</v>
      </c>
      <c r="B15">
        <v>1</v>
      </c>
      <c r="C15">
        <v>1.04</v>
      </c>
      <c r="D15" t="s">
        <v>1599</v>
      </c>
      <c r="E15" t="s">
        <v>1777</v>
      </c>
    </row>
    <row r="16" spans="1:7" x14ac:dyDescent="0.3">
      <c r="A16" t="s">
        <v>19</v>
      </c>
      <c r="B16">
        <v>0.98</v>
      </c>
      <c r="C16">
        <v>1</v>
      </c>
      <c r="D16" t="s">
        <v>1774</v>
      </c>
      <c r="E16" t="s">
        <v>1930</v>
      </c>
      <c r="F16" t="s">
        <v>1931</v>
      </c>
    </row>
    <row r="17" spans="1:8" x14ac:dyDescent="0.3">
      <c r="A17" t="s">
        <v>4</v>
      </c>
      <c r="B17">
        <v>0.99</v>
      </c>
      <c r="C17">
        <v>1.02</v>
      </c>
      <c r="D17" t="s">
        <v>1927</v>
      </c>
      <c r="E17" t="s">
        <v>1441</v>
      </c>
      <c r="F17" t="s">
        <v>1932</v>
      </c>
    </row>
    <row r="18" spans="1:8" x14ac:dyDescent="0.3">
      <c r="A18" t="s">
        <v>35</v>
      </c>
      <c r="B18">
        <v>1</v>
      </c>
      <c r="C18">
        <v>1</v>
      </c>
      <c r="D18" t="s">
        <v>1439</v>
      </c>
    </row>
    <row r="19" spans="1:8" x14ac:dyDescent="0.3">
      <c r="A19" t="s">
        <v>37</v>
      </c>
      <c r="B19">
        <v>0.97</v>
      </c>
      <c r="C19">
        <v>1.01</v>
      </c>
      <c r="D19" t="s">
        <v>939</v>
      </c>
      <c r="E19" t="s">
        <v>1072</v>
      </c>
      <c r="F19" t="s">
        <v>1952</v>
      </c>
    </row>
    <row r="20" spans="1:8" x14ac:dyDescent="0.3">
      <c r="A20" t="s">
        <v>20</v>
      </c>
      <c r="B20">
        <v>0.94</v>
      </c>
      <c r="C20">
        <v>1.05</v>
      </c>
      <c r="D20" t="s">
        <v>1733</v>
      </c>
      <c r="E20" t="s">
        <v>2101</v>
      </c>
    </row>
    <row r="21" spans="1:8" x14ac:dyDescent="0.3">
      <c r="A21" t="s">
        <v>39</v>
      </c>
      <c r="B21">
        <v>1</v>
      </c>
      <c r="C21">
        <v>1</v>
      </c>
    </row>
    <row r="22" spans="1:8" x14ac:dyDescent="0.3">
      <c r="A22" t="s">
        <v>43</v>
      </c>
      <c r="B22">
        <v>0.97</v>
      </c>
      <c r="C22">
        <v>1.01</v>
      </c>
      <c r="D22" t="s">
        <v>1167</v>
      </c>
      <c r="E22" t="s">
        <v>2885</v>
      </c>
    </row>
    <row r="23" spans="1:8" x14ac:dyDescent="0.3">
      <c r="A23" t="s">
        <v>21</v>
      </c>
      <c r="B23">
        <v>0.98499999999999999</v>
      </c>
      <c r="C23">
        <v>1.01</v>
      </c>
      <c r="D23" t="s">
        <v>1942</v>
      </c>
      <c r="E23" t="s">
        <v>2096</v>
      </c>
    </row>
    <row r="24" spans="1:8" x14ac:dyDescent="0.3">
      <c r="A24" t="s">
        <v>13</v>
      </c>
      <c r="B24">
        <v>1</v>
      </c>
      <c r="C24">
        <v>1</v>
      </c>
      <c r="G24" t="s">
        <v>1438</v>
      </c>
    </row>
    <row r="25" spans="1:8" x14ac:dyDescent="0.3">
      <c r="A25" t="s">
        <v>40</v>
      </c>
      <c r="B25">
        <v>0.98499999999999999</v>
      </c>
      <c r="C25">
        <v>1</v>
      </c>
      <c r="D25" t="s">
        <v>1949</v>
      </c>
    </row>
    <row r="26" spans="1:8" x14ac:dyDescent="0.3">
      <c r="A26" t="s">
        <v>12</v>
      </c>
      <c r="B26">
        <v>0.92</v>
      </c>
      <c r="C26">
        <v>1.02</v>
      </c>
      <c r="D26" t="s">
        <v>1770</v>
      </c>
      <c r="E26" t="s">
        <v>1935</v>
      </c>
      <c r="F26" t="s">
        <v>1936</v>
      </c>
      <c r="G26" t="s">
        <v>1944</v>
      </c>
      <c r="H26" t="s">
        <v>2887</v>
      </c>
    </row>
    <row r="27" spans="1:8" x14ac:dyDescent="0.3">
      <c r="A27" t="s">
        <v>41</v>
      </c>
      <c r="B27">
        <v>0.94</v>
      </c>
      <c r="C27">
        <v>1.0449999999999999</v>
      </c>
      <c r="D27" t="s">
        <v>1440</v>
      </c>
      <c r="E27" t="s">
        <v>1772</v>
      </c>
      <c r="F27" t="s">
        <v>1773</v>
      </c>
      <c r="G27" t="s">
        <v>1934</v>
      </c>
      <c r="H27" t="s">
        <v>1945</v>
      </c>
    </row>
    <row r="28" spans="1:8" x14ac:dyDescent="0.3">
      <c r="A28" t="s">
        <v>18</v>
      </c>
      <c r="B28">
        <v>0.96</v>
      </c>
      <c r="C28">
        <v>1.01</v>
      </c>
      <c r="D28" t="s">
        <v>1587</v>
      </c>
      <c r="E28" t="s">
        <v>1778</v>
      </c>
      <c r="G28" t="s">
        <v>1941</v>
      </c>
    </row>
    <row r="29" spans="1:8" x14ac:dyDescent="0.3">
      <c r="A29" t="s">
        <v>15</v>
      </c>
      <c r="B29">
        <v>0.93500000000000005</v>
      </c>
      <c r="C29">
        <v>1</v>
      </c>
      <c r="D29" t="s">
        <v>1211</v>
      </c>
      <c r="E29" t="s">
        <v>1775</v>
      </c>
      <c r="F29" t="s">
        <v>2098</v>
      </c>
    </row>
    <row r="30" spans="1:8" x14ac:dyDescent="0.3">
      <c r="A30" t="s">
        <v>23</v>
      </c>
      <c r="B30">
        <v>0.94499999999999995</v>
      </c>
      <c r="C30">
        <v>1.03</v>
      </c>
      <c r="D30" t="s">
        <v>1769</v>
      </c>
      <c r="E30" t="s">
        <v>528</v>
      </c>
      <c r="F30" t="s">
        <v>1768</v>
      </c>
      <c r="G30" t="s">
        <v>1947</v>
      </c>
      <c r="H30" t="s">
        <v>2097</v>
      </c>
    </row>
    <row r="31" spans="1:8" x14ac:dyDescent="0.3">
      <c r="A31" t="s">
        <v>25</v>
      </c>
      <c r="B31">
        <v>0.97499999999999998</v>
      </c>
      <c r="C31">
        <v>1.02</v>
      </c>
      <c r="D31" t="s">
        <v>1437</v>
      </c>
      <c r="E31" t="s">
        <v>1939</v>
      </c>
      <c r="F31" t="s">
        <v>1937</v>
      </c>
      <c r="G31" t="s">
        <v>1938</v>
      </c>
    </row>
    <row r="32" spans="1:8" x14ac:dyDescent="0.3">
      <c r="A32" t="s">
        <v>16</v>
      </c>
      <c r="B32">
        <v>1</v>
      </c>
      <c r="C32">
        <v>1.02</v>
      </c>
      <c r="D32" t="s">
        <v>1928</v>
      </c>
    </row>
    <row r="33" spans="1:5" x14ac:dyDescent="0.3">
      <c r="A33" t="s">
        <v>49</v>
      </c>
      <c r="B33">
        <v>0.99</v>
      </c>
      <c r="C33">
        <v>1.01</v>
      </c>
      <c r="D33" t="s">
        <v>692</v>
      </c>
      <c r="E33" t="s">
        <v>1946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DD80-ADEE-489F-A3AE-293CB53A9DE6}">
  <dimension ref="A1:R756"/>
  <sheetViews>
    <sheetView topLeftCell="A150" workbookViewId="0">
      <selection activeCell="A163" sqref="A163"/>
    </sheetView>
  </sheetViews>
  <sheetFormatPr defaultRowHeight="14.4" x14ac:dyDescent="0.3"/>
  <sheetData>
    <row r="1" spans="1:18" x14ac:dyDescent="0.3">
      <c r="A1" t="s">
        <v>65</v>
      </c>
      <c r="B1" t="s">
        <v>55</v>
      </c>
      <c r="C1" t="s">
        <v>392</v>
      </c>
      <c r="D1" t="s">
        <v>2102</v>
      </c>
      <c r="E1" t="s">
        <v>2103</v>
      </c>
      <c r="F1" t="s">
        <v>2104</v>
      </c>
      <c r="G1" t="s">
        <v>2105</v>
      </c>
      <c r="H1" t="s">
        <v>2106</v>
      </c>
      <c r="I1" t="s">
        <v>2107</v>
      </c>
      <c r="J1" t="s">
        <v>2108</v>
      </c>
      <c r="K1" t="s">
        <v>2109</v>
      </c>
      <c r="L1" t="s">
        <v>2110</v>
      </c>
      <c r="M1" t="s">
        <v>2111</v>
      </c>
      <c r="N1" t="s">
        <v>2112</v>
      </c>
      <c r="O1" t="s">
        <v>2113</v>
      </c>
      <c r="P1" t="s">
        <v>2114</v>
      </c>
      <c r="Q1" t="s">
        <v>2115</v>
      </c>
      <c r="R1" t="s">
        <v>2116</v>
      </c>
    </row>
    <row r="2" spans="1:18" x14ac:dyDescent="0.3">
      <c r="A2" t="s">
        <v>2117</v>
      </c>
      <c r="B2" t="s">
        <v>17</v>
      </c>
      <c r="C2" t="s">
        <v>2118</v>
      </c>
      <c r="D2" t="s">
        <v>2119</v>
      </c>
      <c r="E2">
        <v>47</v>
      </c>
      <c r="F2">
        <v>67</v>
      </c>
      <c r="G2">
        <v>17.509</v>
      </c>
      <c r="H2">
        <v>1.4370000000000001</v>
      </c>
      <c r="I2">
        <v>15.516</v>
      </c>
      <c r="J2">
        <v>1.0660000000000001</v>
      </c>
      <c r="K2">
        <v>98.4</v>
      </c>
      <c r="L2">
        <v>100</v>
      </c>
      <c r="M2">
        <v>100</v>
      </c>
      <c r="N2">
        <v>100</v>
      </c>
      <c r="O2">
        <v>99.8</v>
      </c>
      <c r="P2" t="s">
        <v>2120</v>
      </c>
      <c r="Q2">
        <v>-0.05</v>
      </c>
      <c r="R2">
        <v>0.02</v>
      </c>
    </row>
    <row r="3" spans="1:18" x14ac:dyDescent="0.3">
      <c r="A3" t="s">
        <v>2121</v>
      </c>
      <c r="B3" t="s">
        <v>17</v>
      </c>
      <c r="C3" t="s">
        <v>2118</v>
      </c>
      <c r="D3" t="s">
        <v>2119</v>
      </c>
      <c r="E3">
        <v>47</v>
      </c>
      <c r="F3">
        <v>71</v>
      </c>
      <c r="G3">
        <v>17.076000000000001</v>
      </c>
      <c r="H3">
        <v>1.3720000000000001</v>
      </c>
      <c r="I3">
        <v>14.811999999999999</v>
      </c>
      <c r="J3">
        <v>1.2769999999999999</v>
      </c>
      <c r="K3">
        <v>99.8</v>
      </c>
      <c r="L3">
        <v>99.6</v>
      </c>
      <c r="M3">
        <v>99.4</v>
      </c>
      <c r="N3">
        <v>99.9</v>
      </c>
      <c r="O3">
        <v>99.7</v>
      </c>
      <c r="P3" t="s">
        <v>2120</v>
      </c>
      <c r="Q3">
        <v>-0.05</v>
      </c>
      <c r="R3">
        <v>0.02</v>
      </c>
    </row>
    <row r="4" spans="1:18" x14ac:dyDescent="0.3">
      <c r="A4" t="s">
        <v>2122</v>
      </c>
      <c r="B4" t="s">
        <v>32</v>
      </c>
      <c r="C4" t="s">
        <v>2123</v>
      </c>
      <c r="D4" t="s">
        <v>2123</v>
      </c>
      <c r="E4">
        <v>42</v>
      </c>
      <c r="F4">
        <v>81</v>
      </c>
      <c r="G4">
        <v>21.390999999999998</v>
      </c>
      <c r="H4">
        <v>1.012</v>
      </c>
      <c r="I4">
        <v>11.244999999999999</v>
      </c>
      <c r="J4">
        <v>0.89</v>
      </c>
      <c r="K4">
        <v>99.6</v>
      </c>
      <c r="L4">
        <v>100</v>
      </c>
      <c r="M4">
        <v>99.6</v>
      </c>
      <c r="N4">
        <v>97.4</v>
      </c>
      <c r="O4">
        <v>99.2</v>
      </c>
      <c r="P4" t="s">
        <v>2120</v>
      </c>
      <c r="Q4">
        <v>-2.5000000000000001E-2</v>
      </c>
      <c r="R4">
        <v>0.04</v>
      </c>
    </row>
    <row r="5" spans="1:18" x14ac:dyDescent="0.3">
      <c r="A5" t="s">
        <v>2124</v>
      </c>
      <c r="B5" t="s">
        <v>24</v>
      </c>
      <c r="C5" t="s">
        <v>2118</v>
      </c>
      <c r="D5" t="s">
        <v>2119</v>
      </c>
      <c r="E5">
        <v>45</v>
      </c>
      <c r="F5">
        <v>79</v>
      </c>
      <c r="G5">
        <v>16.553000000000001</v>
      </c>
      <c r="H5">
        <v>1.373</v>
      </c>
      <c r="I5">
        <v>14.189</v>
      </c>
      <c r="J5">
        <v>1.089</v>
      </c>
      <c r="K5">
        <v>98.6</v>
      </c>
      <c r="L5">
        <v>98.6</v>
      </c>
      <c r="M5">
        <v>99.6</v>
      </c>
      <c r="N5">
        <v>99.5</v>
      </c>
      <c r="O5">
        <v>99</v>
      </c>
      <c r="P5" t="s">
        <v>2120</v>
      </c>
      <c r="Q5">
        <v>-0.05</v>
      </c>
      <c r="R5">
        <v>0.02</v>
      </c>
    </row>
    <row r="6" spans="1:18" x14ac:dyDescent="0.3">
      <c r="A6" t="s">
        <v>2125</v>
      </c>
      <c r="B6" t="s">
        <v>382</v>
      </c>
      <c r="C6" t="s">
        <v>2118</v>
      </c>
      <c r="D6" t="s">
        <v>2119</v>
      </c>
      <c r="E6">
        <v>28</v>
      </c>
      <c r="F6">
        <v>62</v>
      </c>
      <c r="G6">
        <v>16.882000000000001</v>
      </c>
      <c r="H6">
        <v>0.96399999999999997</v>
      </c>
      <c r="I6">
        <v>12.5</v>
      </c>
      <c r="J6">
        <v>0.91500000000000004</v>
      </c>
      <c r="K6">
        <v>97.4</v>
      </c>
      <c r="L6">
        <v>99.2</v>
      </c>
      <c r="M6">
        <v>95.6</v>
      </c>
      <c r="N6">
        <v>98.3</v>
      </c>
      <c r="O6">
        <v>98.2</v>
      </c>
      <c r="P6" t="s">
        <v>2120</v>
      </c>
      <c r="Q6">
        <v>-0.05</v>
      </c>
      <c r="R6">
        <v>0.02</v>
      </c>
    </row>
    <row r="7" spans="1:18" x14ac:dyDescent="0.3">
      <c r="A7" t="s">
        <v>2126</v>
      </c>
      <c r="B7" t="s">
        <v>16</v>
      </c>
      <c r="C7" t="s">
        <v>2118</v>
      </c>
      <c r="D7" t="s">
        <v>2119</v>
      </c>
      <c r="E7">
        <v>45</v>
      </c>
      <c r="F7">
        <v>82</v>
      </c>
      <c r="G7">
        <v>16.591000000000001</v>
      </c>
      <c r="H7">
        <v>1.008</v>
      </c>
      <c r="I7">
        <v>12.717000000000001</v>
      </c>
      <c r="J7">
        <v>0.86</v>
      </c>
      <c r="K7">
        <v>97</v>
      </c>
      <c r="L7">
        <v>98.8</v>
      </c>
      <c r="M7">
        <v>96.6</v>
      </c>
      <c r="N7">
        <v>98.5</v>
      </c>
      <c r="O7">
        <v>98.2</v>
      </c>
      <c r="P7" t="s">
        <v>2120</v>
      </c>
      <c r="Q7">
        <v>-0.05</v>
      </c>
      <c r="R7">
        <v>0.02</v>
      </c>
    </row>
    <row r="8" spans="1:18" x14ac:dyDescent="0.3">
      <c r="A8" t="s">
        <v>2127</v>
      </c>
      <c r="B8" t="s">
        <v>23</v>
      </c>
      <c r="C8" t="s">
        <v>2123</v>
      </c>
      <c r="D8" t="s">
        <v>2123</v>
      </c>
      <c r="E8">
        <v>26</v>
      </c>
      <c r="F8">
        <v>68</v>
      </c>
      <c r="G8">
        <v>21.274000000000001</v>
      </c>
      <c r="H8">
        <v>0.80200000000000005</v>
      </c>
      <c r="I8">
        <v>10.436</v>
      </c>
      <c r="J8">
        <v>0.71599999999999997</v>
      </c>
      <c r="K8">
        <v>97.7</v>
      </c>
      <c r="L8">
        <v>99.6</v>
      </c>
      <c r="M8">
        <v>98.5</v>
      </c>
      <c r="N8">
        <v>95.4</v>
      </c>
      <c r="O8">
        <v>98.2</v>
      </c>
      <c r="P8" t="s">
        <v>2120</v>
      </c>
      <c r="Q8">
        <v>-2.5000000000000001E-2</v>
      </c>
      <c r="R8">
        <v>0.04</v>
      </c>
    </row>
    <row r="9" spans="1:18" x14ac:dyDescent="0.3">
      <c r="A9" t="s">
        <v>2128</v>
      </c>
      <c r="B9" t="s">
        <v>33</v>
      </c>
      <c r="C9" t="s">
        <v>2129</v>
      </c>
      <c r="D9" t="s">
        <v>2119</v>
      </c>
      <c r="E9">
        <v>47</v>
      </c>
      <c r="F9">
        <v>41</v>
      </c>
      <c r="G9">
        <v>17.497</v>
      </c>
      <c r="H9">
        <v>1.0449999999999999</v>
      </c>
      <c r="I9">
        <v>13.173999999999999</v>
      </c>
      <c r="J9">
        <v>0.55900000000000005</v>
      </c>
      <c r="K9">
        <v>86.5</v>
      </c>
      <c r="L9">
        <v>99.8</v>
      </c>
      <c r="M9">
        <v>97.8</v>
      </c>
      <c r="N9">
        <v>98.9</v>
      </c>
      <c r="O9">
        <v>97.9</v>
      </c>
      <c r="P9" t="s">
        <v>2120</v>
      </c>
      <c r="Q9">
        <v>-0.05</v>
      </c>
      <c r="R9">
        <v>0.02</v>
      </c>
    </row>
    <row r="10" spans="1:18" x14ac:dyDescent="0.3">
      <c r="A10" t="s">
        <v>2130</v>
      </c>
      <c r="B10" t="s">
        <v>21</v>
      </c>
      <c r="C10" t="s">
        <v>2118</v>
      </c>
      <c r="D10" t="s">
        <v>2119</v>
      </c>
      <c r="E10">
        <v>45</v>
      </c>
      <c r="F10">
        <v>80</v>
      </c>
      <c r="G10">
        <v>15.737</v>
      </c>
      <c r="H10">
        <v>1.024</v>
      </c>
      <c r="I10">
        <v>11.856999999999999</v>
      </c>
      <c r="J10">
        <v>0.96099999999999997</v>
      </c>
      <c r="K10">
        <v>98</v>
      </c>
      <c r="L10">
        <v>97.2</v>
      </c>
      <c r="M10">
        <v>97.2</v>
      </c>
      <c r="N10">
        <v>98</v>
      </c>
      <c r="O10">
        <v>97.5</v>
      </c>
      <c r="P10" t="s">
        <v>2120</v>
      </c>
      <c r="Q10">
        <v>-0.05</v>
      </c>
      <c r="R10">
        <v>0.02</v>
      </c>
    </row>
    <row r="11" spans="1:18" x14ac:dyDescent="0.3">
      <c r="A11" t="s">
        <v>2131</v>
      </c>
      <c r="B11" t="s">
        <v>25</v>
      </c>
      <c r="C11" t="s">
        <v>2118</v>
      </c>
      <c r="D11" t="s">
        <v>2119</v>
      </c>
      <c r="E11">
        <v>37</v>
      </c>
      <c r="F11">
        <v>77</v>
      </c>
      <c r="G11">
        <v>15.746</v>
      </c>
      <c r="H11">
        <v>1.1339999999999999</v>
      </c>
      <c r="I11">
        <v>11.843</v>
      </c>
      <c r="J11">
        <v>0.73199999999999998</v>
      </c>
      <c r="K11">
        <v>92.9</v>
      </c>
      <c r="L11">
        <v>97.4</v>
      </c>
      <c r="M11">
        <v>98.8</v>
      </c>
      <c r="N11">
        <v>97.9</v>
      </c>
      <c r="O11">
        <v>97.3</v>
      </c>
      <c r="P11" t="s">
        <v>2120</v>
      </c>
      <c r="Q11">
        <v>-0.05</v>
      </c>
      <c r="R11">
        <v>0.02</v>
      </c>
    </row>
    <row r="12" spans="1:18" x14ac:dyDescent="0.3">
      <c r="A12" t="s">
        <v>2132</v>
      </c>
      <c r="B12" t="s">
        <v>20</v>
      </c>
      <c r="C12" t="s">
        <v>2129</v>
      </c>
      <c r="D12" t="s">
        <v>2119</v>
      </c>
      <c r="E12">
        <v>46</v>
      </c>
      <c r="F12">
        <v>80</v>
      </c>
      <c r="G12">
        <v>16.658000000000001</v>
      </c>
      <c r="H12">
        <v>0.99099999999999999</v>
      </c>
      <c r="I12">
        <v>12.554</v>
      </c>
      <c r="J12">
        <v>0.56999999999999995</v>
      </c>
      <c r="K12">
        <v>87.1</v>
      </c>
      <c r="L12">
        <v>99</v>
      </c>
      <c r="M12">
        <v>96.4</v>
      </c>
      <c r="N12">
        <v>98.4</v>
      </c>
      <c r="O12">
        <v>97.3</v>
      </c>
      <c r="P12" t="s">
        <v>2120</v>
      </c>
      <c r="Q12">
        <v>-0.05</v>
      </c>
      <c r="R12">
        <v>0.02</v>
      </c>
    </row>
    <row r="13" spans="1:18" x14ac:dyDescent="0.3">
      <c r="A13" t="s">
        <v>2133</v>
      </c>
      <c r="B13" t="s">
        <v>16</v>
      </c>
      <c r="C13" t="s">
        <v>2129</v>
      </c>
      <c r="D13" t="s">
        <v>2119</v>
      </c>
      <c r="E13">
        <v>45</v>
      </c>
      <c r="F13">
        <v>82</v>
      </c>
      <c r="G13">
        <v>15.935</v>
      </c>
      <c r="H13">
        <v>1.0349999999999999</v>
      </c>
      <c r="I13">
        <v>13.051</v>
      </c>
      <c r="J13">
        <v>0.624</v>
      </c>
      <c r="K13">
        <v>89.3</v>
      </c>
      <c r="L13">
        <v>98</v>
      </c>
      <c r="M13">
        <v>97.4</v>
      </c>
      <c r="N13">
        <v>98.8</v>
      </c>
      <c r="O13">
        <v>97.2</v>
      </c>
      <c r="P13" t="s">
        <v>2120</v>
      </c>
      <c r="Q13">
        <v>-0.05</v>
      </c>
      <c r="R13">
        <v>0.02</v>
      </c>
    </row>
    <row r="14" spans="1:18" x14ac:dyDescent="0.3">
      <c r="A14" t="s">
        <v>2134</v>
      </c>
      <c r="B14" t="s">
        <v>381</v>
      </c>
      <c r="C14" t="s">
        <v>2118</v>
      </c>
      <c r="D14" t="s">
        <v>2119</v>
      </c>
      <c r="E14">
        <v>45</v>
      </c>
      <c r="F14">
        <v>70</v>
      </c>
      <c r="G14">
        <v>16.256</v>
      </c>
      <c r="H14">
        <v>1.0780000000000001</v>
      </c>
      <c r="I14">
        <v>13.617000000000001</v>
      </c>
      <c r="J14">
        <v>0.52</v>
      </c>
      <c r="K14">
        <v>82.4</v>
      </c>
      <c r="L14">
        <v>98.2</v>
      </c>
      <c r="M14">
        <v>98.2</v>
      </c>
      <c r="N14">
        <v>99.2</v>
      </c>
      <c r="O14">
        <v>96.9</v>
      </c>
      <c r="P14" t="s">
        <v>2120</v>
      </c>
      <c r="Q14">
        <v>-0.05</v>
      </c>
      <c r="R14">
        <v>0.02</v>
      </c>
    </row>
    <row r="15" spans="1:18" x14ac:dyDescent="0.3">
      <c r="A15" t="s">
        <v>2135</v>
      </c>
      <c r="B15" t="s">
        <v>7</v>
      </c>
      <c r="C15" t="s">
        <v>2136</v>
      </c>
      <c r="D15" t="s">
        <v>2119</v>
      </c>
      <c r="E15">
        <v>42</v>
      </c>
      <c r="F15">
        <v>82</v>
      </c>
      <c r="G15">
        <v>15.432</v>
      </c>
      <c r="H15">
        <v>1.22</v>
      </c>
      <c r="I15">
        <v>14.691000000000001</v>
      </c>
      <c r="J15">
        <v>0.68100000000000005</v>
      </c>
      <c r="K15">
        <v>91.1</v>
      </c>
      <c r="L15">
        <v>95.4</v>
      </c>
      <c r="M15">
        <v>99.2</v>
      </c>
      <c r="N15">
        <v>99.7</v>
      </c>
      <c r="O15">
        <v>96.6</v>
      </c>
      <c r="P15" t="s">
        <v>2137</v>
      </c>
      <c r="Q15">
        <v>-4.2000000000000003E-2</v>
      </c>
      <c r="R15">
        <v>1.7999999999999999E-2</v>
      </c>
    </row>
    <row r="16" spans="1:18" x14ac:dyDescent="0.3">
      <c r="A16" t="s">
        <v>2138</v>
      </c>
      <c r="B16" t="s">
        <v>48</v>
      </c>
      <c r="C16" t="s">
        <v>2136</v>
      </c>
      <c r="D16" t="s">
        <v>2119</v>
      </c>
      <c r="E16">
        <v>46</v>
      </c>
      <c r="F16">
        <v>0</v>
      </c>
      <c r="G16">
        <v>14.476000000000001</v>
      </c>
      <c r="H16">
        <v>0.68899999999999995</v>
      </c>
      <c r="I16">
        <v>8.8249999999999993</v>
      </c>
      <c r="J16">
        <v>0.52300000000000002</v>
      </c>
      <c r="K16">
        <v>83.3</v>
      </c>
      <c r="L16">
        <v>86.9</v>
      </c>
      <c r="M16">
        <v>84.2</v>
      </c>
      <c r="N16">
        <v>89.8</v>
      </c>
      <c r="O16">
        <v>96.5</v>
      </c>
      <c r="P16" t="s">
        <v>2137</v>
      </c>
      <c r="Q16">
        <v>-4.2000000000000003E-2</v>
      </c>
      <c r="R16">
        <v>1.7999999999999999E-2</v>
      </c>
    </row>
    <row r="17" spans="1:18" x14ac:dyDescent="0.3">
      <c r="A17" t="s">
        <v>2139</v>
      </c>
      <c r="B17" t="s">
        <v>24</v>
      </c>
      <c r="C17" t="s">
        <v>2118</v>
      </c>
      <c r="D17" t="s">
        <v>2119</v>
      </c>
      <c r="E17">
        <v>45</v>
      </c>
      <c r="F17">
        <v>30</v>
      </c>
      <c r="G17">
        <v>15.91</v>
      </c>
      <c r="H17">
        <v>1.097</v>
      </c>
      <c r="I17">
        <v>11.339</v>
      </c>
      <c r="J17">
        <v>0.84299999999999997</v>
      </c>
      <c r="K17">
        <v>96</v>
      </c>
      <c r="L17">
        <v>97.8</v>
      </c>
      <c r="M17">
        <v>98.4</v>
      </c>
      <c r="N17">
        <v>97.5</v>
      </c>
      <c r="O17">
        <v>96.5</v>
      </c>
      <c r="P17" t="s">
        <v>2137</v>
      </c>
      <c r="Q17">
        <v>-4.2000000000000003E-2</v>
      </c>
      <c r="R17">
        <v>1.7999999999999999E-2</v>
      </c>
    </row>
    <row r="18" spans="1:18" x14ac:dyDescent="0.3">
      <c r="A18" t="s">
        <v>2140</v>
      </c>
      <c r="B18" t="s">
        <v>34</v>
      </c>
      <c r="C18" t="s">
        <v>2136</v>
      </c>
      <c r="D18" t="s">
        <v>2119</v>
      </c>
      <c r="E18">
        <v>46</v>
      </c>
      <c r="F18">
        <v>13</v>
      </c>
      <c r="G18">
        <v>15.484</v>
      </c>
      <c r="H18">
        <v>1.171</v>
      </c>
      <c r="I18">
        <v>12.815</v>
      </c>
      <c r="J18">
        <v>0.14599999999999999</v>
      </c>
      <c r="K18">
        <v>46.7</v>
      </c>
      <c r="L18">
        <v>96</v>
      </c>
      <c r="M18">
        <v>99</v>
      </c>
      <c r="N18">
        <v>98.7</v>
      </c>
      <c r="O18">
        <v>96.5</v>
      </c>
      <c r="P18" t="s">
        <v>2137</v>
      </c>
      <c r="Q18">
        <v>-4.2000000000000003E-2</v>
      </c>
      <c r="R18">
        <v>1.7999999999999999E-2</v>
      </c>
    </row>
    <row r="19" spans="1:18" x14ac:dyDescent="0.3">
      <c r="A19" t="s">
        <v>2141</v>
      </c>
      <c r="B19" t="s">
        <v>20</v>
      </c>
      <c r="C19" t="s">
        <v>2118</v>
      </c>
      <c r="D19" t="s">
        <v>2119</v>
      </c>
      <c r="E19">
        <v>38</v>
      </c>
      <c r="F19">
        <v>32</v>
      </c>
      <c r="G19">
        <v>15.031000000000001</v>
      </c>
      <c r="H19">
        <v>0.71199999999999997</v>
      </c>
      <c r="I19">
        <v>9.0180000000000007</v>
      </c>
      <c r="J19">
        <v>0.40600000000000003</v>
      </c>
      <c r="K19">
        <v>72.7</v>
      </c>
      <c r="L19">
        <v>92.5</v>
      </c>
      <c r="M19">
        <v>85.9</v>
      </c>
      <c r="N19">
        <v>91.1</v>
      </c>
      <c r="O19">
        <v>96.5</v>
      </c>
      <c r="P19" t="s">
        <v>2137</v>
      </c>
      <c r="Q19">
        <v>-4.2000000000000003E-2</v>
      </c>
      <c r="R19">
        <v>1.7999999999999999E-2</v>
      </c>
    </row>
    <row r="20" spans="1:18" x14ac:dyDescent="0.3">
      <c r="A20" t="s">
        <v>2142</v>
      </c>
      <c r="B20" t="s">
        <v>37</v>
      </c>
      <c r="C20" t="s">
        <v>2118</v>
      </c>
      <c r="D20" t="s">
        <v>2119</v>
      </c>
      <c r="E20">
        <v>45</v>
      </c>
      <c r="F20">
        <v>30</v>
      </c>
      <c r="G20">
        <v>16.466999999999999</v>
      </c>
      <c r="H20">
        <v>0.64100000000000001</v>
      </c>
      <c r="I20">
        <v>8.3059999999999992</v>
      </c>
      <c r="J20">
        <v>0.52</v>
      </c>
      <c r="K20">
        <v>82.8</v>
      </c>
      <c r="L20">
        <v>98.4</v>
      </c>
      <c r="M20">
        <v>80</v>
      </c>
      <c r="N20">
        <v>87.5</v>
      </c>
      <c r="O20">
        <v>96.5</v>
      </c>
      <c r="P20" t="s">
        <v>2137</v>
      </c>
      <c r="Q20">
        <v>-4.2000000000000003E-2</v>
      </c>
      <c r="R20">
        <v>1.7999999999999999E-2</v>
      </c>
    </row>
    <row r="21" spans="1:18" x14ac:dyDescent="0.3">
      <c r="A21" t="s">
        <v>2143</v>
      </c>
      <c r="B21" t="s">
        <v>37</v>
      </c>
      <c r="C21" t="s">
        <v>2123</v>
      </c>
      <c r="D21" t="s">
        <v>2123</v>
      </c>
      <c r="E21">
        <v>46</v>
      </c>
      <c r="F21">
        <v>0</v>
      </c>
      <c r="G21">
        <v>18.651</v>
      </c>
      <c r="H21">
        <v>0.57799999999999996</v>
      </c>
      <c r="I21">
        <v>7.4859999999999998</v>
      </c>
      <c r="J21">
        <v>0.61799999999999999</v>
      </c>
      <c r="K21">
        <v>94.6</v>
      </c>
      <c r="L21">
        <v>87.3</v>
      </c>
      <c r="M21">
        <v>91.2</v>
      </c>
      <c r="N21">
        <v>84</v>
      </c>
      <c r="O21">
        <v>96.5</v>
      </c>
      <c r="P21" t="s">
        <v>2137</v>
      </c>
      <c r="Q21">
        <v>-2.1999999999999999E-2</v>
      </c>
      <c r="R21">
        <v>3.5000000000000003E-2</v>
      </c>
    </row>
    <row r="22" spans="1:18" x14ac:dyDescent="0.3">
      <c r="A22" t="s">
        <v>2144</v>
      </c>
      <c r="B22" t="s">
        <v>34</v>
      </c>
      <c r="C22" t="s">
        <v>2129</v>
      </c>
      <c r="D22" t="s">
        <v>2119</v>
      </c>
      <c r="E22">
        <v>47</v>
      </c>
      <c r="F22">
        <v>82</v>
      </c>
      <c r="G22">
        <v>15.435</v>
      </c>
      <c r="H22">
        <v>0.99</v>
      </c>
      <c r="I22">
        <v>10.836</v>
      </c>
      <c r="J22">
        <v>1.026</v>
      </c>
      <c r="K22">
        <v>98.2</v>
      </c>
      <c r="L22">
        <v>95.6</v>
      </c>
      <c r="M22">
        <v>96.2</v>
      </c>
      <c r="N22">
        <v>96.7</v>
      </c>
      <c r="O22">
        <v>96.2</v>
      </c>
      <c r="P22" t="s">
        <v>2137</v>
      </c>
      <c r="Q22">
        <v>-4.2000000000000003E-2</v>
      </c>
      <c r="R22">
        <v>1.7999999999999999E-2</v>
      </c>
    </row>
    <row r="23" spans="1:18" x14ac:dyDescent="0.3">
      <c r="A23" t="s">
        <v>2145</v>
      </c>
      <c r="B23" t="s">
        <v>19</v>
      </c>
      <c r="C23" t="s">
        <v>2118</v>
      </c>
      <c r="D23" t="s">
        <v>2119</v>
      </c>
      <c r="E23">
        <v>47</v>
      </c>
      <c r="F23">
        <v>82</v>
      </c>
      <c r="G23">
        <v>15.664</v>
      </c>
      <c r="H23">
        <v>0.98799999999999999</v>
      </c>
      <c r="I23">
        <v>10.85</v>
      </c>
      <c r="J23">
        <v>0.64500000000000002</v>
      </c>
      <c r="K23">
        <v>89.9</v>
      </c>
      <c r="L23">
        <v>97</v>
      </c>
      <c r="M23">
        <v>96</v>
      </c>
      <c r="N23">
        <v>96.8</v>
      </c>
      <c r="O23">
        <v>96.1</v>
      </c>
      <c r="P23" t="s">
        <v>2137</v>
      </c>
      <c r="Q23">
        <v>-4.2000000000000003E-2</v>
      </c>
      <c r="R23">
        <v>1.7999999999999999E-2</v>
      </c>
    </row>
    <row r="24" spans="1:18" x14ac:dyDescent="0.3">
      <c r="A24" t="s">
        <v>2146</v>
      </c>
      <c r="B24" t="s">
        <v>16</v>
      </c>
      <c r="C24" t="s">
        <v>2123</v>
      </c>
      <c r="D24" t="s">
        <v>2123</v>
      </c>
      <c r="E24">
        <v>45</v>
      </c>
      <c r="F24">
        <v>80</v>
      </c>
      <c r="G24">
        <v>19.68</v>
      </c>
      <c r="H24">
        <v>0.76600000000000001</v>
      </c>
      <c r="I24">
        <v>9.657</v>
      </c>
      <c r="J24">
        <v>0.57599999999999996</v>
      </c>
      <c r="K24">
        <v>93.1</v>
      </c>
      <c r="L24">
        <v>96.5</v>
      </c>
      <c r="M24">
        <v>98.1</v>
      </c>
      <c r="N24">
        <v>94.2</v>
      </c>
      <c r="O24">
        <v>95.8</v>
      </c>
      <c r="P24" t="s">
        <v>2137</v>
      </c>
      <c r="Q24">
        <v>-2.1999999999999999E-2</v>
      </c>
      <c r="R24">
        <v>3.5000000000000003E-2</v>
      </c>
    </row>
    <row r="25" spans="1:18" x14ac:dyDescent="0.3">
      <c r="A25" t="s">
        <v>2147</v>
      </c>
      <c r="B25" t="s">
        <v>24</v>
      </c>
      <c r="C25" t="s">
        <v>2118</v>
      </c>
      <c r="D25" t="s">
        <v>2119</v>
      </c>
      <c r="E25">
        <v>45</v>
      </c>
      <c r="F25">
        <v>19</v>
      </c>
      <c r="G25">
        <v>13.653</v>
      </c>
      <c r="H25">
        <v>0.80100000000000005</v>
      </c>
      <c r="I25">
        <v>8.2799999999999994</v>
      </c>
      <c r="J25">
        <v>0.71299999999999997</v>
      </c>
      <c r="K25">
        <v>92.3</v>
      </c>
      <c r="L25">
        <v>76.599999999999994</v>
      </c>
      <c r="M25">
        <v>90.7</v>
      </c>
      <c r="N25">
        <v>87.3</v>
      </c>
      <c r="O25">
        <v>95.4</v>
      </c>
      <c r="P25" t="s">
        <v>2137</v>
      </c>
      <c r="Q25">
        <v>-4.2000000000000003E-2</v>
      </c>
      <c r="R25">
        <v>1.7999999999999999E-2</v>
      </c>
    </row>
    <row r="26" spans="1:18" x14ac:dyDescent="0.3">
      <c r="A26" t="s">
        <v>2148</v>
      </c>
      <c r="B26" t="s">
        <v>18</v>
      </c>
      <c r="C26" t="s">
        <v>2118</v>
      </c>
      <c r="D26" t="s">
        <v>2119</v>
      </c>
      <c r="E26">
        <v>40</v>
      </c>
      <c r="F26">
        <v>67</v>
      </c>
      <c r="G26">
        <v>15.849</v>
      </c>
      <c r="H26">
        <v>0.93700000000000006</v>
      </c>
      <c r="I26">
        <v>11.113</v>
      </c>
      <c r="J26">
        <v>0.42799999999999999</v>
      </c>
      <c r="K26">
        <v>74.7</v>
      </c>
      <c r="L26">
        <v>97.6</v>
      </c>
      <c r="M26">
        <v>95.4</v>
      </c>
      <c r="N26">
        <v>97.2</v>
      </c>
      <c r="O26">
        <v>94.9</v>
      </c>
      <c r="P26" t="s">
        <v>2137</v>
      </c>
      <c r="Q26">
        <v>-4.2000000000000003E-2</v>
      </c>
      <c r="R26">
        <v>1.7999999999999999E-2</v>
      </c>
    </row>
    <row r="27" spans="1:18" x14ac:dyDescent="0.3">
      <c r="A27" t="s">
        <v>2149</v>
      </c>
      <c r="B27" t="s">
        <v>19</v>
      </c>
      <c r="C27" t="s">
        <v>2123</v>
      </c>
      <c r="D27" t="s">
        <v>2123</v>
      </c>
      <c r="E27">
        <v>47</v>
      </c>
      <c r="F27">
        <v>82</v>
      </c>
      <c r="G27">
        <v>19.68</v>
      </c>
      <c r="H27">
        <v>0.82499999999999996</v>
      </c>
      <c r="I27">
        <v>9.0640000000000001</v>
      </c>
      <c r="J27">
        <v>0.49</v>
      </c>
      <c r="K27">
        <v>88.5</v>
      </c>
      <c r="L27">
        <v>96.2</v>
      </c>
      <c r="M27">
        <v>98.8</v>
      </c>
      <c r="N27">
        <v>91.7</v>
      </c>
      <c r="O27">
        <v>94.7</v>
      </c>
      <c r="P27" t="s">
        <v>2137</v>
      </c>
      <c r="Q27">
        <v>-2.1999999999999999E-2</v>
      </c>
      <c r="R27">
        <v>3.5000000000000003E-2</v>
      </c>
    </row>
    <row r="28" spans="1:18" x14ac:dyDescent="0.3">
      <c r="A28" t="s">
        <v>2150</v>
      </c>
      <c r="B28" t="s">
        <v>18</v>
      </c>
      <c r="C28" t="s">
        <v>2136</v>
      </c>
      <c r="D28" t="s">
        <v>2119</v>
      </c>
      <c r="E28">
        <v>36</v>
      </c>
      <c r="F28">
        <v>82</v>
      </c>
      <c r="G28">
        <v>15.294</v>
      </c>
      <c r="H28">
        <v>1.0229999999999999</v>
      </c>
      <c r="I28">
        <v>12.13</v>
      </c>
      <c r="J28">
        <v>0.55600000000000005</v>
      </c>
      <c r="K28">
        <v>85.7</v>
      </c>
      <c r="L28">
        <v>93.9</v>
      </c>
      <c r="M28">
        <v>97</v>
      </c>
      <c r="N28">
        <v>98.1</v>
      </c>
      <c r="O28">
        <v>94.6</v>
      </c>
      <c r="P28" t="s">
        <v>2137</v>
      </c>
      <c r="Q28">
        <v>-4.2000000000000003E-2</v>
      </c>
      <c r="R28">
        <v>1.7999999999999999E-2</v>
      </c>
    </row>
    <row r="29" spans="1:18" x14ac:dyDescent="0.3">
      <c r="A29" t="s">
        <v>2151</v>
      </c>
      <c r="B29" t="s">
        <v>384</v>
      </c>
      <c r="C29" t="s">
        <v>2136</v>
      </c>
      <c r="D29" t="s">
        <v>2119</v>
      </c>
      <c r="E29">
        <v>41</v>
      </c>
      <c r="F29">
        <v>78</v>
      </c>
      <c r="G29">
        <v>14.773999999999999</v>
      </c>
      <c r="H29">
        <v>1.4239999999999999</v>
      </c>
      <c r="I29">
        <v>14.215</v>
      </c>
      <c r="J29">
        <v>0.78200000000000003</v>
      </c>
      <c r="K29">
        <v>94.3</v>
      </c>
      <c r="L29">
        <v>90.1</v>
      </c>
      <c r="M29">
        <v>99.8</v>
      </c>
      <c r="N29">
        <v>99.6</v>
      </c>
      <c r="O29">
        <v>94.4</v>
      </c>
      <c r="P29" t="s">
        <v>2137</v>
      </c>
      <c r="Q29">
        <v>-4.2000000000000003E-2</v>
      </c>
      <c r="R29">
        <v>1.7999999999999999E-2</v>
      </c>
    </row>
    <row r="30" spans="1:18" x14ac:dyDescent="0.3">
      <c r="A30" t="s">
        <v>2152</v>
      </c>
      <c r="B30" t="s">
        <v>5</v>
      </c>
      <c r="C30" t="s">
        <v>2123</v>
      </c>
      <c r="D30" t="s">
        <v>2123</v>
      </c>
      <c r="E30">
        <v>40</v>
      </c>
      <c r="F30">
        <v>73</v>
      </c>
      <c r="G30">
        <v>19.707999999999998</v>
      </c>
      <c r="H30">
        <v>0.753</v>
      </c>
      <c r="I30">
        <v>8.8079999999999998</v>
      </c>
      <c r="J30">
        <v>0.45100000000000001</v>
      </c>
      <c r="K30">
        <v>86.5</v>
      </c>
      <c r="L30">
        <v>96.9</v>
      </c>
      <c r="M30">
        <v>97.3</v>
      </c>
      <c r="N30">
        <v>89.7</v>
      </c>
      <c r="O30">
        <v>94.1</v>
      </c>
      <c r="P30" t="s">
        <v>2137</v>
      </c>
      <c r="Q30">
        <v>-2.1999999999999999E-2</v>
      </c>
      <c r="R30">
        <v>3.5000000000000003E-2</v>
      </c>
    </row>
    <row r="31" spans="1:18" x14ac:dyDescent="0.3">
      <c r="A31" t="s">
        <v>2153</v>
      </c>
      <c r="B31" t="s">
        <v>34</v>
      </c>
      <c r="C31" t="s">
        <v>2118</v>
      </c>
      <c r="D31" t="s">
        <v>2119</v>
      </c>
      <c r="E31">
        <v>47</v>
      </c>
      <c r="F31">
        <v>82</v>
      </c>
      <c r="G31">
        <v>15.409000000000001</v>
      </c>
      <c r="H31">
        <v>0.90200000000000002</v>
      </c>
      <c r="I31">
        <v>9.8710000000000004</v>
      </c>
      <c r="J31">
        <v>0.53600000000000003</v>
      </c>
      <c r="K31">
        <v>84</v>
      </c>
      <c r="L31">
        <v>94.9</v>
      </c>
      <c r="M31">
        <v>94.5</v>
      </c>
      <c r="N31">
        <v>94.8</v>
      </c>
      <c r="O31">
        <v>93.8</v>
      </c>
      <c r="P31" t="s">
        <v>2137</v>
      </c>
      <c r="Q31">
        <v>-4.2000000000000003E-2</v>
      </c>
      <c r="R31">
        <v>1.7999999999999999E-2</v>
      </c>
    </row>
    <row r="32" spans="1:18" x14ac:dyDescent="0.3">
      <c r="A32" t="s">
        <v>2154</v>
      </c>
      <c r="B32" t="s">
        <v>382</v>
      </c>
      <c r="C32" t="s">
        <v>2118</v>
      </c>
      <c r="D32" t="s">
        <v>2119</v>
      </c>
      <c r="E32">
        <v>46</v>
      </c>
      <c r="F32">
        <v>75</v>
      </c>
      <c r="G32">
        <v>15.343</v>
      </c>
      <c r="H32">
        <v>0.751</v>
      </c>
      <c r="I32">
        <v>9.7349999999999994</v>
      </c>
      <c r="J32">
        <v>0.85099999999999998</v>
      </c>
      <c r="K32">
        <v>96.6</v>
      </c>
      <c r="L32">
        <v>94.1</v>
      </c>
      <c r="M32">
        <v>89.1</v>
      </c>
      <c r="N32">
        <v>94.6</v>
      </c>
      <c r="O32">
        <v>93.7</v>
      </c>
      <c r="P32" t="s">
        <v>2137</v>
      </c>
      <c r="Q32">
        <v>-4.2000000000000003E-2</v>
      </c>
      <c r="R32">
        <v>1.7999999999999999E-2</v>
      </c>
    </row>
    <row r="33" spans="1:18" x14ac:dyDescent="0.3">
      <c r="A33" t="s">
        <v>2155</v>
      </c>
      <c r="B33" t="s">
        <v>13</v>
      </c>
      <c r="C33" t="s">
        <v>2123</v>
      </c>
      <c r="D33" t="s">
        <v>2123</v>
      </c>
      <c r="E33">
        <v>27</v>
      </c>
      <c r="F33">
        <v>81</v>
      </c>
      <c r="G33">
        <v>19.114999999999998</v>
      </c>
      <c r="H33">
        <v>0.49399999999999999</v>
      </c>
      <c r="I33">
        <v>6.31</v>
      </c>
      <c r="J33">
        <v>0.39600000000000002</v>
      </c>
      <c r="K33">
        <v>83.1</v>
      </c>
      <c r="L33">
        <v>91.5</v>
      </c>
      <c r="M33">
        <v>86.5</v>
      </c>
      <c r="N33">
        <v>75.599999999999994</v>
      </c>
      <c r="O33">
        <v>93.5</v>
      </c>
      <c r="P33" t="s">
        <v>2137</v>
      </c>
      <c r="Q33">
        <v>-2.1999999999999999E-2</v>
      </c>
      <c r="R33">
        <v>3.5000000000000003E-2</v>
      </c>
    </row>
    <row r="34" spans="1:18" x14ac:dyDescent="0.3">
      <c r="A34" t="s">
        <v>2156</v>
      </c>
      <c r="B34" t="s">
        <v>33</v>
      </c>
      <c r="C34" t="s">
        <v>2123</v>
      </c>
      <c r="D34" t="s">
        <v>2123</v>
      </c>
      <c r="E34">
        <v>47</v>
      </c>
      <c r="F34">
        <v>78</v>
      </c>
      <c r="G34">
        <v>20.577000000000002</v>
      </c>
      <c r="H34">
        <v>0.46600000000000003</v>
      </c>
      <c r="I34">
        <v>5.8739999999999997</v>
      </c>
      <c r="J34">
        <v>0.22600000000000001</v>
      </c>
      <c r="K34">
        <v>62.3</v>
      </c>
      <c r="L34">
        <v>98.8</v>
      </c>
      <c r="M34">
        <v>84.2</v>
      </c>
      <c r="N34">
        <v>70.5</v>
      </c>
      <c r="O34">
        <v>93.5</v>
      </c>
      <c r="P34" t="s">
        <v>2137</v>
      </c>
      <c r="Q34">
        <v>-2.1999999999999999E-2</v>
      </c>
      <c r="R34">
        <v>3.5000000000000003E-2</v>
      </c>
    </row>
    <row r="35" spans="1:18" x14ac:dyDescent="0.3">
      <c r="A35" t="s">
        <v>2157</v>
      </c>
      <c r="B35" t="s">
        <v>34</v>
      </c>
      <c r="C35" t="s">
        <v>2123</v>
      </c>
      <c r="D35" t="s">
        <v>2123</v>
      </c>
      <c r="E35">
        <v>35</v>
      </c>
      <c r="F35">
        <v>78</v>
      </c>
      <c r="G35">
        <v>19.57</v>
      </c>
      <c r="H35">
        <v>0.54300000000000004</v>
      </c>
      <c r="I35">
        <v>5.94</v>
      </c>
      <c r="J35">
        <v>0.38300000000000001</v>
      </c>
      <c r="K35">
        <v>81.3</v>
      </c>
      <c r="L35">
        <v>95.4</v>
      </c>
      <c r="M35">
        <v>89.2</v>
      </c>
      <c r="N35">
        <v>70.7</v>
      </c>
      <c r="O35">
        <v>93.5</v>
      </c>
      <c r="P35" t="s">
        <v>2137</v>
      </c>
      <c r="Q35">
        <v>-2.1999999999999999E-2</v>
      </c>
      <c r="R35">
        <v>3.5000000000000003E-2</v>
      </c>
    </row>
    <row r="36" spans="1:18" x14ac:dyDescent="0.3">
      <c r="A36" t="s">
        <v>2158</v>
      </c>
      <c r="B36" t="s">
        <v>25</v>
      </c>
      <c r="C36" t="s">
        <v>2123</v>
      </c>
      <c r="D36" t="s">
        <v>2123</v>
      </c>
      <c r="E36">
        <v>33</v>
      </c>
      <c r="F36">
        <v>67</v>
      </c>
      <c r="G36">
        <v>19.79</v>
      </c>
      <c r="H36">
        <v>0.67600000000000005</v>
      </c>
      <c r="I36">
        <v>7.0579999999999998</v>
      </c>
      <c r="J36">
        <v>0.35099999999999998</v>
      </c>
      <c r="K36">
        <v>77.7</v>
      </c>
      <c r="L36">
        <v>97.3</v>
      </c>
      <c r="M36">
        <v>96.5</v>
      </c>
      <c r="N36">
        <v>79.599999999999994</v>
      </c>
      <c r="O36">
        <v>93.5</v>
      </c>
      <c r="P36" t="s">
        <v>2137</v>
      </c>
      <c r="Q36">
        <v>-2.1999999999999999E-2</v>
      </c>
      <c r="R36">
        <v>3.5000000000000003E-2</v>
      </c>
    </row>
    <row r="37" spans="1:18" x14ac:dyDescent="0.3">
      <c r="A37" t="s">
        <v>2159</v>
      </c>
      <c r="B37" t="s">
        <v>12</v>
      </c>
      <c r="C37" t="s">
        <v>2123</v>
      </c>
      <c r="D37" t="s">
        <v>2123</v>
      </c>
      <c r="E37">
        <v>47</v>
      </c>
      <c r="F37">
        <v>17</v>
      </c>
      <c r="G37">
        <v>18.163</v>
      </c>
      <c r="H37">
        <v>0.59399999999999997</v>
      </c>
      <c r="I37">
        <v>7.2720000000000002</v>
      </c>
      <c r="J37">
        <v>-0.48</v>
      </c>
      <c r="K37">
        <v>4.2</v>
      </c>
      <c r="L37">
        <v>80</v>
      </c>
      <c r="M37">
        <v>91.9</v>
      </c>
      <c r="N37">
        <v>81.900000000000006</v>
      </c>
      <c r="O37">
        <v>93.5</v>
      </c>
      <c r="P37" t="s">
        <v>2137</v>
      </c>
      <c r="Q37">
        <v>-2.1999999999999999E-2</v>
      </c>
      <c r="R37">
        <v>3.5000000000000003E-2</v>
      </c>
    </row>
    <row r="38" spans="1:18" x14ac:dyDescent="0.3">
      <c r="A38" t="s">
        <v>2160</v>
      </c>
      <c r="B38" t="s">
        <v>25</v>
      </c>
      <c r="C38" t="s">
        <v>2123</v>
      </c>
      <c r="D38" t="s">
        <v>2123</v>
      </c>
      <c r="E38">
        <v>34</v>
      </c>
      <c r="F38">
        <v>80</v>
      </c>
      <c r="G38">
        <v>20.423999999999999</v>
      </c>
      <c r="H38">
        <v>0.497</v>
      </c>
      <c r="I38">
        <v>5.1890000000000001</v>
      </c>
      <c r="J38">
        <v>0.28399999999999997</v>
      </c>
      <c r="K38">
        <v>70.8</v>
      </c>
      <c r="L38">
        <v>98.5</v>
      </c>
      <c r="M38">
        <v>86.9</v>
      </c>
      <c r="N38">
        <v>65.8</v>
      </c>
      <c r="O38">
        <v>93.5</v>
      </c>
      <c r="P38" t="s">
        <v>2137</v>
      </c>
      <c r="Q38">
        <v>-2.1999999999999999E-2</v>
      </c>
      <c r="R38">
        <v>3.5000000000000003E-2</v>
      </c>
    </row>
    <row r="39" spans="1:18" x14ac:dyDescent="0.3">
      <c r="A39" t="s">
        <v>2161</v>
      </c>
      <c r="B39" t="s">
        <v>20</v>
      </c>
      <c r="C39" t="s">
        <v>2123</v>
      </c>
      <c r="D39" t="s">
        <v>2123</v>
      </c>
      <c r="E39">
        <v>30</v>
      </c>
      <c r="F39">
        <v>74</v>
      </c>
      <c r="G39">
        <v>19.047999999999998</v>
      </c>
      <c r="H39">
        <v>0.75800000000000001</v>
      </c>
      <c r="I39">
        <v>9.6110000000000007</v>
      </c>
      <c r="J39">
        <v>0.80300000000000005</v>
      </c>
      <c r="K39">
        <v>98.1</v>
      </c>
      <c r="L39">
        <v>91.2</v>
      </c>
      <c r="M39">
        <v>97.7</v>
      </c>
      <c r="N39">
        <v>93.6</v>
      </c>
      <c r="O39">
        <v>93.4</v>
      </c>
      <c r="P39" t="s">
        <v>2162</v>
      </c>
      <c r="Q39">
        <v>-0.02</v>
      </c>
      <c r="R39">
        <v>0.03</v>
      </c>
    </row>
    <row r="40" spans="1:18" x14ac:dyDescent="0.3">
      <c r="A40" t="s">
        <v>2163</v>
      </c>
      <c r="B40" t="s">
        <v>16</v>
      </c>
      <c r="C40" t="s">
        <v>2118</v>
      </c>
      <c r="D40" t="s">
        <v>2119</v>
      </c>
      <c r="E40">
        <v>45</v>
      </c>
      <c r="F40">
        <v>71</v>
      </c>
      <c r="G40">
        <v>15.061</v>
      </c>
      <c r="H40">
        <v>0.84699999999999998</v>
      </c>
      <c r="I40">
        <v>10.68</v>
      </c>
      <c r="J40">
        <v>0.57599999999999996</v>
      </c>
      <c r="K40">
        <v>87.4</v>
      </c>
      <c r="L40">
        <v>92.9</v>
      </c>
      <c r="M40">
        <v>93.1</v>
      </c>
      <c r="N40">
        <v>96.4</v>
      </c>
      <c r="O40">
        <v>93.3</v>
      </c>
      <c r="P40" t="s">
        <v>2162</v>
      </c>
      <c r="Q40">
        <v>-3.5000000000000003E-2</v>
      </c>
      <c r="R40">
        <v>1.4999999999999999E-2</v>
      </c>
    </row>
    <row r="41" spans="1:18" x14ac:dyDescent="0.3">
      <c r="A41" t="s">
        <v>2164</v>
      </c>
      <c r="B41" t="s">
        <v>34</v>
      </c>
      <c r="C41" t="s">
        <v>2118</v>
      </c>
      <c r="D41" t="s">
        <v>2119</v>
      </c>
      <c r="E41">
        <v>27</v>
      </c>
      <c r="F41">
        <v>20</v>
      </c>
      <c r="G41">
        <v>13.893000000000001</v>
      </c>
      <c r="H41">
        <v>0.68400000000000005</v>
      </c>
      <c r="I41">
        <v>7.49</v>
      </c>
      <c r="J41">
        <v>0.48499999999999999</v>
      </c>
      <c r="K41">
        <v>80</v>
      </c>
      <c r="L41">
        <v>79.2</v>
      </c>
      <c r="M41">
        <v>83</v>
      </c>
      <c r="N41">
        <v>84.2</v>
      </c>
      <c r="O41">
        <v>93.3</v>
      </c>
      <c r="P41" t="s">
        <v>2162</v>
      </c>
      <c r="Q41">
        <v>-3.5000000000000003E-2</v>
      </c>
      <c r="R41">
        <v>1.4999999999999999E-2</v>
      </c>
    </row>
    <row r="42" spans="1:18" x14ac:dyDescent="0.3">
      <c r="A42" t="s">
        <v>2165</v>
      </c>
      <c r="B42" t="s">
        <v>32</v>
      </c>
      <c r="C42" t="s">
        <v>2136</v>
      </c>
      <c r="D42" t="s">
        <v>2119</v>
      </c>
      <c r="E42">
        <v>42</v>
      </c>
      <c r="F42">
        <v>79</v>
      </c>
      <c r="G42">
        <v>15.372</v>
      </c>
      <c r="H42">
        <v>0.85599999999999998</v>
      </c>
      <c r="I42">
        <v>9.5109999999999992</v>
      </c>
      <c r="J42">
        <v>0.54800000000000004</v>
      </c>
      <c r="K42">
        <v>84.9</v>
      </c>
      <c r="L42">
        <v>94.5</v>
      </c>
      <c r="M42">
        <v>93.7</v>
      </c>
      <c r="N42">
        <v>93.5</v>
      </c>
      <c r="O42">
        <v>93.2</v>
      </c>
      <c r="P42" t="s">
        <v>2162</v>
      </c>
      <c r="Q42">
        <v>-3.5000000000000003E-2</v>
      </c>
      <c r="R42">
        <v>1.4999999999999999E-2</v>
      </c>
    </row>
    <row r="43" spans="1:18" x14ac:dyDescent="0.3">
      <c r="A43" t="s">
        <v>2166</v>
      </c>
      <c r="B43" t="s">
        <v>15</v>
      </c>
      <c r="C43" t="s">
        <v>2136</v>
      </c>
      <c r="D43" t="s">
        <v>2119</v>
      </c>
      <c r="E43">
        <v>47</v>
      </c>
      <c r="F43">
        <v>81</v>
      </c>
      <c r="G43">
        <v>15.234999999999999</v>
      </c>
      <c r="H43">
        <v>0.97699999999999998</v>
      </c>
      <c r="I43">
        <v>11.622999999999999</v>
      </c>
      <c r="J43">
        <v>0.43</v>
      </c>
      <c r="K43">
        <v>75.2</v>
      </c>
      <c r="L43">
        <v>93.5</v>
      </c>
      <c r="M43">
        <v>95.8</v>
      </c>
      <c r="N43">
        <v>97.7</v>
      </c>
      <c r="O43">
        <v>93.1</v>
      </c>
      <c r="P43" t="s">
        <v>2162</v>
      </c>
      <c r="Q43">
        <v>-3.5000000000000003E-2</v>
      </c>
      <c r="R43">
        <v>1.4999999999999999E-2</v>
      </c>
    </row>
    <row r="44" spans="1:18" x14ac:dyDescent="0.3">
      <c r="A44" t="s">
        <v>2167</v>
      </c>
      <c r="B44" t="s">
        <v>5</v>
      </c>
      <c r="C44" t="s">
        <v>2118</v>
      </c>
      <c r="D44" t="s">
        <v>2119</v>
      </c>
      <c r="E44">
        <v>44</v>
      </c>
      <c r="F44">
        <v>76</v>
      </c>
      <c r="G44">
        <v>14.952999999999999</v>
      </c>
      <c r="H44">
        <v>0.84199999999999997</v>
      </c>
      <c r="I44">
        <v>9.8390000000000004</v>
      </c>
      <c r="J44">
        <v>0.8</v>
      </c>
      <c r="K44">
        <v>94.9</v>
      </c>
      <c r="L44">
        <v>91.9</v>
      </c>
      <c r="M44">
        <v>92.9</v>
      </c>
      <c r="N44">
        <v>94.7</v>
      </c>
      <c r="O44">
        <v>93.1</v>
      </c>
      <c r="P44" t="s">
        <v>2162</v>
      </c>
      <c r="Q44">
        <v>-3.5000000000000003E-2</v>
      </c>
      <c r="R44">
        <v>1.4999999999999999E-2</v>
      </c>
    </row>
    <row r="45" spans="1:18" x14ac:dyDescent="0.3">
      <c r="A45" t="s">
        <v>2168</v>
      </c>
      <c r="B45" t="s">
        <v>25</v>
      </c>
      <c r="C45" t="s">
        <v>2136</v>
      </c>
      <c r="D45" t="s">
        <v>2119</v>
      </c>
      <c r="E45">
        <v>44</v>
      </c>
      <c r="F45">
        <v>81</v>
      </c>
      <c r="G45">
        <v>14.832000000000001</v>
      </c>
      <c r="H45">
        <v>1.0149999999999999</v>
      </c>
      <c r="I45">
        <v>10.6</v>
      </c>
      <c r="J45">
        <v>0.67200000000000004</v>
      </c>
      <c r="K45">
        <v>90.9</v>
      </c>
      <c r="L45">
        <v>90.7</v>
      </c>
      <c r="M45">
        <v>96.8</v>
      </c>
      <c r="N45">
        <v>95.8</v>
      </c>
      <c r="O45">
        <v>92.9</v>
      </c>
      <c r="P45" t="s">
        <v>2162</v>
      </c>
      <c r="Q45">
        <v>-3.5000000000000003E-2</v>
      </c>
      <c r="R45">
        <v>1.4999999999999999E-2</v>
      </c>
    </row>
    <row r="46" spans="1:18" x14ac:dyDescent="0.3">
      <c r="A46" t="s">
        <v>2169</v>
      </c>
      <c r="B46" t="s">
        <v>30</v>
      </c>
      <c r="C46" t="s">
        <v>2123</v>
      </c>
      <c r="D46" t="s">
        <v>2123</v>
      </c>
      <c r="E46">
        <v>48</v>
      </c>
      <c r="F46">
        <v>82</v>
      </c>
      <c r="G46">
        <v>19.672999999999998</v>
      </c>
      <c r="H46">
        <v>0.62</v>
      </c>
      <c r="I46">
        <v>7.69</v>
      </c>
      <c r="J46">
        <v>0.70399999999999996</v>
      </c>
      <c r="K46">
        <v>97.3</v>
      </c>
      <c r="L46">
        <v>95.8</v>
      </c>
      <c r="M46">
        <v>93.1</v>
      </c>
      <c r="N46">
        <v>84.5</v>
      </c>
      <c r="O46">
        <v>92.7</v>
      </c>
      <c r="P46" t="s">
        <v>2162</v>
      </c>
      <c r="Q46">
        <v>-0.02</v>
      </c>
      <c r="R46">
        <v>0.03</v>
      </c>
    </row>
    <row r="47" spans="1:18" x14ac:dyDescent="0.3">
      <c r="A47" t="s">
        <v>2170</v>
      </c>
      <c r="B47" t="s">
        <v>14</v>
      </c>
      <c r="C47" t="s">
        <v>2118</v>
      </c>
      <c r="D47" t="s">
        <v>2119</v>
      </c>
      <c r="E47">
        <v>33</v>
      </c>
      <c r="F47">
        <v>82</v>
      </c>
      <c r="G47">
        <v>17.009</v>
      </c>
      <c r="H47">
        <v>1.0389999999999999</v>
      </c>
      <c r="I47">
        <v>13.458</v>
      </c>
      <c r="J47">
        <v>4.7E-2</v>
      </c>
      <c r="K47">
        <v>35.799999999999997</v>
      </c>
      <c r="L47">
        <v>99.4</v>
      </c>
      <c r="M47">
        <v>97.6</v>
      </c>
      <c r="N47">
        <v>99.1</v>
      </c>
      <c r="O47">
        <v>92.7</v>
      </c>
      <c r="P47" t="s">
        <v>2162</v>
      </c>
      <c r="Q47">
        <v>-3.5000000000000003E-2</v>
      </c>
      <c r="R47">
        <v>1.4999999999999999E-2</v>
      </c>
    </row>
    <row r="48" spans="1:18" x14ac:dyDescent="0.3">
      <c r="A48" t="s">
        <v>2171</v>
      </c>
      <c r="B48" t="s">
        <v>13</v>
      </c>
      <c r="C48" t="s">
        <v>2123</v>
      </c>
      <c r="D48" t="s">
        <v>2123</v>
      </c>
      <c r="E48">
        <v>43</v>
      </c>
      <c r="F48">
        <v>62</v>
      </c>
      <c r="G48">
        <v>18.855</v>
      </c>
      <c r="H48">
        <v>0.52500000000000002</v>
      </c>
      <c r="I48">
        <v>6.7089999999999996</v>
      </c>
      <c r="J48">
        <v>0.27900000000000003</v>
      </c>
      <c r="K48">
        <v>68.8</v>
      </c>
      <c r="L48">
        <v>89.2</v>
      </c>
      <c r="M48">
        <v>88.8</v>
      </c>
      <c r="N48">
        <v>77.400000000000006</v>
      </c>
      <c r="O48">
        <v>92.6</v>
      </c>
      <c r="P48" t="s">
        <v>2162</v>
      </c>
      <c r="Q48">
        <v>-0.02</v>
      </c>
      <c r="R48">
        <v>0.03</v>
      </c>
    </row>
    <row r="49" spans="1:18" x14ac:dyDescent="0.3">
      <c r="A49" t="s">
        <v>2172</v>
      </c>
      <c r="B49" t="s">
        <v>23</v>
      </c>
      <c r="C49" t="s">
        <v>2123</v>
      </c>
      <c r="D49" t="s">
        <v>2123</v>
      </c>
      <c r="E49">
        <v>46</v>
      </c>
      <c r="F49">
        <v>61</v>
      </c>
      <c r="G49">
        <v>19.564</v>
      </c>
      <c r="H49">
        <v>0.52400000000000002</v>
      </c>
      <c r="I49">
        <v>6.8109999999999999</v>
      </c>
      <c r="J49">
        <v>5.2999999999999999E-2</v>
      </c>
      <c r="K49">
        <v>40</v>
      </c>
      <c r="L49">
        <v>94.6</v>
      </c>
      <c r="M49">
        <v>88.5</v>
      </c>
      <c r="N49">
        <v>78</v>
      </c>
      <c r="O49">
        <v>92.5</v>
      </c>
      <c r="P49" t="s">
        <v>2162</v>
      </c>
      <c r="Q49">
        <v>-0.02</v>
      </c>
      <c r="R49">
        <v>0.03</v>
      </c>
    </row>
    <row r="50" spans="1:18" x14ac:dyDescent="0.3">
      <c r="A50" t="s">
        <v>2173</v>
      </c>
      <c r="B50" t="s">
        <v>382</v>
      </c>
      <c r="C50" t="s">
        <v>2123</v>
      </c>
      <c r="D50" t="s">
        <v>2123</v>
      </c>
      <c r="E50">
        <v>46</v>
      </c>
      <c r="F50">
        <v>71</v>
      </c>
      <c r="G50">
        <v>19.516999999999999</v>
      </c>
      <c r="H50">
        <v>0.55000000000000004</v>
      </c>
      <c r="I50">
        <v>7.1349999999999998</v>
      </c>
      <c r="J50">
        <v>-2.1999999999999999E-2</v>
      </c>
      <c r="K50">
        <v>31.5</v>
      </c>
      <c r="L50">
        <v>94.2</v>
      </c>
      <c r="M50">
        <v>90</v>
      </c>
      <c r="N50">
        <v>80.099999999999994</v>
      </c>
      <c r="O50">
        <v>92.2</v>
      </c>
      <c r="P50" t="s">
        <v>2162</v>
      </c>
      <c r="Q50">
        <v>-0.02</v>
      </c>
      <c r="R50">
        <v>0.03</v>
      </c>
    </row>
    <row r="51" spans="1:18" x14ac:dyDescent="0.3">
      <c r="A51" t="s">
        <v>2174</v>
      </c>
      <c r="B51" t="s">
        <v>34</v>
      </c>
      <c r="C51" t="s">
        <v>2123</v>
      </c>
      <c r="D51" t="s">
        <v>2123</v>
      </c>
      <c r="E51">
        <v>46</v>
      </c>
      <c r="F51">
        <v>50</v>
      </c>
      <c r="G51">
        <v>18.649999999999999</v>
      </c>
      <c r="H51">
        <v>0.56699999999999995</v>
      </c>
      <c r="I51">
        <v>6.2060000000000004</v>
      </c>
      <c r="J51">
        <v>0.38300000000000001</v>
      </c>
      <c r="K51">
        <v>81.3</v>
      </c>
      <c r="L51">
        <v>86.9</v>
      </c>
      <c r="M51">
        <v>90.4</v>
      </c>
      <c r="N51">
        <v>74.400000000000006</v>
      </c>
      <c r="O51">
        <v>92.1</v>
      </c>
      <c r="P51" t="s">
        <v>2162</v>
      </c>
      <c r="Q51">
        <v>-0.02</v>
      </c>
      <c r="R51">
        <v>0.03</v>
      </c>
    </row>
    <row r="52" spans="1:18" x14ac:dyDescent="0.3">
      <c r="A52" t="s">
        <v>2175</v>
      </c>
      <c r="B52" t="s">
        <v>19</v>
      </c>
      <c r="C52" t="s">
        <v>2136</v>
      </c>
      <c r="D52" t="s">
        <v>2119</v>
      </c>
      <c r="E52">
        <v>47</v>
      </c>
      <c r="F52">
        <v>82</v>
      </c>
      <c r="G52">
        <v>14.675000000000001</v>
      </c>
      <c r="H52">
        <v>0.85099999999999998</v>
      </c>
      <c r="I52">
        <v>9.343</v>
      </c>
      <c r="J52">
        <v>0.84399999999999997</v>
      </c>
      <c r="K52">
        <v>96.2</v>
      </c>
      <c r="L52">
        <v>89.1</v>
      </c>
      <c r="M52">
        <v>93.5</v>
      </c>
      <c r="N52">
        <v>92.7</v>
      </c>
      <c r="O52">
        <v>91.4</v>
      </c>
      <c r="P52" t="s">
        <v>2162</v>
      </c>
      <c r="Q52">
        <v>-3.5000000000000003E-2</v>
      </c>
      <c r="R52">
        <v>1.4999999999999999E-2</v>
      </c>
    </row>
    <row r="53" spans="1:18" x14ac:dyDescent="0.3">
      <c r="A53" t="s">
        <v>2176</v>
      </c>
      <c r="B53" t="s">
        <v>22</v>
      </c>
      <c r="C53" t="s">
        <v>2123</v>
      </c>
      <c r="D53" t="s">
        <v>2123</v>
      </c>
      <c r="E53">
        <v>46</v>
      </c>
      <c r="F53">
        <v>81</v>
      </c>
      <c r="G53">
        <v>18.675000000000001</v>
      </c>
      <c r="H53">
        <v>0.432</v>
      </c>
      <c r="I53">
        <v>6.78</v>
      </c>
      <c r="J53">
        <v>0.28699999999999998</v>
      </c>
      <c r="K53">
        <v>71.2</v>
      </c>
      <c r="L53">
        <v>88.1</v>
      </c>
      <c r="M53">
        <v>82.3</v>
      </c>
      <c r="N53">
        <v>77.900000000000006</v>
      </c>
      <c r="O53">
        <v>91.3</v>
      </c>
      <c r="P53" t="s">
        <v>2162</v>
      </c>
      <c r="Q53">
        <v>-0.02</v>
      </c>
      <c r="R53">
        <v>0.03</v>
      </c>
    </row>
    <row r="54" spans="1:18" x14ac:dyDescent="0.3">
      <c r="A54" t="s">
        <v>2177</v>
      </c>
      <c r="B54" t="s">
        <v>35</v>
      </c>
      <c r="C54" t="s">
        <v>2123</v>
      </c>
      <c r="D54" t="s">
        <v>2123</v>
      </c>
      <c r="E54">
        <v>34</v>
      </c>
      <c r="F54">
        <v>53</v>
      </c>
      <c r="G54">
        <v>18.027999999999999</v>
      </c>
      <c r="H54">
        <v>0.63400000000000001</v>
      </c>
      <c r="I54">
        <v>8.8789999999999996</v>
      </c>
      <c r="J54">
        <v>0.34</v>
      </c>
      <c r="K54">
        <v>75.8</v>
      </c>
      <c r="L54">
        <v>77.7</v>
      </c>
      <c r="M54">
        <v>93.5</v>
      </c>
      <c r="N54">
        <v>89.9</v>
      </c>
      <c r="O54">
        <v>91.2</v>
      </c>
      <c r="P54" t="s">
        <v>2162</v>
      </c>
      <c r="Q54">
        <v>-0.02</v>
      </c>
      <c r="R54">
        <v>0.03</v>
      </c>
    </row>
    <row r="55" spans="1:18" x14ac:dyDescent="0.3">
      <c r="A55" t="s">
        <v>2178</v>
      </c>
      <c r="B55" t="s">
        <v>30</v>
      </c>
      <c r="C55" t="s">
        <v>2129</v>
      </c>
      <c r="D55" t="s">
        <v>2119</v>
      </c>
      <c r="E55">
        <v>46</v>
      </c>
      <c r="F55">
        <v>82</v>
      </c>
      <c r="G55">
        <v>14.316000000000001</v>
      </c>
      <c r="H55">
        <v>0.93300000000000005</v>
      </c>
      <c r="I55">
        <v>11.586</v>
      </c>
      <c r="J55">
        <v>0.85399999999999998</v>
      </c>
      <c r="K55">
        <v>96.8</v>
      </c>
      <c r="L55">
        <v>85.3</v>
      </c>
      <c r="M55">
        <v>95.2</v>
      </c>
      <c r="N55">
        <v>97.6</v>
      </c>
      <c r="O55">
        <v>91</v>
      </c>
      <c r="P55" t="s">
        <v>2162</v>
      </c>
      <c r="Q55">
        <v>-3.5000000000000003E-2</v>
      </c>
      <c r="R55">
        <v>1.4999999999999999E-2</v>
      </c>
    </row>
    <row r="56" spans="1:18" x14ac:dyDescent="0.3">
      <c r="A56" t="s">
        <v>2179</v>
      </c>
      <c r="B56" t="s">
        <v>49</v>
      </c>
      <c r="C56" t="s">
        <v>2123</v>
      </c>
      <c r="D56" t="s">
        <v>2123</v>
      </c>
      <c r="E56">
        <v>45</v>
      </c>
      <c r="F56">
        <v>74</v>
      </c>
      <c r="G56">
        <v>19.195</v>
      </c>
      <c r="H56">
        <v>0.64200000000000002</v>
      </c>
      <c r="I56">
        <v>7.351</v>
      </c>
      <c r="J56">
        <v>0.61</v>
      </c>
      <c r="K56">
        <v>93.8</v>
      </c>
      <c r="L56">
        <v>92.7</v>
      </c>
      <c r="M56">
        <v>95</v>
      </c>
      <c r="N56">
        <v>83</v>
      </c>
      <c r="O56">
        <v>90.7</v>
      </c>
      <c r="P56" t="s">
        <v>2162</v>
      </c>
      <c r="Q56">
        <v>-0.02</v>
      </c>
      <c r="R56">
        <v>0.03</v>
      </c>
    </row>
    <row r="57" spans="1:18" x14ac:dyDescent="0.3">
      <c r="A57" t="s">
        <v>2180</v>
      </c>
      <c r="B57" t="s">
        <v>17</v>
      </c>
      <c r="C57" t="s">
        <v>2129</v>
      </c>
      <c r="D57" t="s">
        <v>2119</v>
      </c>
      <c r="E57">
        <v>28</v>
      </c>
      <c r="F57">
        <v>73</v>
      </c>
      <c r="G57">
        <v>15.597</v>
      </c>
      <c r="H57">
        <v>0.67700000000000005</v>
      </c>
      <c r="I57">
        <v>7.3090000000000002</v>
      </c>
      <c r="J57">
        <v>0.81899999999999995</v>
      </c>
      <c r="K57">
        <v>95.4</v>
      </c>
      <c r="L57">
        <v>96.4</v>
      </c>
      <c r="M57">
        <v>82.4</v>
      </c>
      <c r="N57">
        <v>82.3</v>
      </c>
      <c r="O57">
        <v>90.6</v>
      </c>
      <c r="P57" t="s">
        <v>2162</v>
      </c>
      <c r="Q57">
        <v>-3.5000000000000003E-2</v>
      </c>
      <c r="R57">
        <v>1.4999999999999999E-2</v>
      </c>
    </row>
    <row r="58" spans="1:18" x14ac:dyDescent="0.3">
      <c r="A58" t="s">
        <v>2181</v>
      </c>
      <c r="B58" t="s">
        <v>383</v>
      </c>
      <c r="C58" t="s">
        <v>2129</v>
      </c>
      <c r="D58" t="s">
        <v>2119</v>
      </c>
      <c r="E58">
        <v>45</v>
      </c>
      <c r="F58">
        <v>81</v>
      </c>
      <c r="G58">
        <v>15.125999999999999</v>
      </c>
      <c r="H58">
        <v>0.67500000000000004</v>
      </c>
      <c r="I58">
        <v>9.0299999999999994</v>
      </c>
      <c r="J58">
        <v>0.57999999999999996</v>
      </c>
      <c r="K58">
        <v>87.9</v>
      </c>
      <c r="L58">
        <v>93.3</v>
      </c>
      <c r="M58">
        <v>82.2</v>
      </c>
      <c r="N58">
        <v>91.4</v>
      </c>
      <c r="O58">
        <v>90.6</v>
      </c>
      <c r="P58" t="s">
        <v>2162</v>
      </c>
      <c r="Q58">
        <v>-3.5000000000000003E-2</v>
      </c>
      <c r="R58">
        <v>1.4999999999999999E-2</v>
      </c>
    </row>
    <row r="59" spans="1:18" x14ac:dyDescent="0.3">
      <c r="A59" t="s">
        <v>2182</v>
      </c>
      <c r="B59" t="s">
        <v>39</v>
      </c>
      <c r="C59" t="s">
        <v>2118</v>
      </c>
      <c r="D59" t="s">
        <v>2119</v>
      </c>
      <c r="E59">
        <v>45</v>
      </c>
      <c r="F59">
        <v>82</v>
      </c>
      <c r="G59">
        <v>14.404</v>
      </c>
      <c r="H59">
        <v>0.92800000000000005</v>
      </c>
      <c r="I59">
        <v>10.612</v>
      </c>
      <c r="J59">
        <v>0.63500000000000001</v>
      </c>
      <c r="K59">
        <v>89.7</v>
      </c>
      <c r="L59">
        <v>86.3</v>
      </c>
      <c r="M59">
        <v>94.9</v>
      </c>
      <c r="N59">
        <v>95.9</v>
      </c>
      <c r="O59">
        <v>90.3</v>
      </c>
      <c r="P59" t="s">
        <v>2162</v>
      </c>
      <c r="Q59">
        <v>-3.5000000000000003E-2</v>
      </c>
      <c r="R59">
        <v>1.4999999999999999E-2</v>
      </c>
    </row>
    <row r="60" spans="1:18" x14ac:dyDescent="0.3">
      <c r="A60" t="s">
        <v>2183</v>
      </c>
      <c r="B60" t="s">
        <v>33</v>
      </c>
      <c r="C60" t="s">
        <v>2129</v>
      </c>
      <c r="D60" t="s">
        <v>2119</v>
      </c>
      <c r="E60">
        <v>47</v>
      </c>
      <c r="F60">
        <v>82</v>
      </c>
      <c r="G60">
        <v>14.643000000000001</v>
      </c>
      <c r="H60">
        <v>0.83799999999999997</v>
      </c>
      <c r="I60">
        <v>10.561999999999999</v>
      </c>
      <c r="J60">
        <v>0.47699999999999998</v>
      </c>
      <c r="K60">
        <v>79.2</v>
      </c>
      <c r="L60">
        <v>88.7</v>
      </c>
      <c r="M60">
        <v>92.1</v>
      </c>
      <c r="N60">
        <v>95.6</v>
      </c>
      <c r="O60">
        <v>90</v>
      </c>
      <c r="P60" t="s">
        <v>2162</v>
      </c>
      <c r="Q60">
        <v>-3.5000000000000003E-2</v>
      </c>
      <c r="R60">
        <v>1.4999999999999999E-2</v>
      </c>
    </row>
    <row r="61" spans="1:18" x14ac:dyDescent="0.3">
      <c r="A61" t="s">
        <v>2184</v>
      </c>
      <c r="B61" t="s">
        <v>42</v>
      </c>
      <c r="C61" t="s">
        <v>2123</v>
      </c>
      <c r="D61" t="s">
        <v>2123</v>
      </c>
      <c r="E61">
        <v>39</v>
      </c>
      <c r="F61">
        <v>74</v>
      </c>
      <c r="G61">
        <v>19.004999999999999</v>
      </c>
      <c r="H61">
        <v>0.4</v>
      </c>
      <c r="I61">
        <v>4.8949999999999996</v>
      </c>
      <c r="J61">
        <v>0.38800000000000001</v>
      </c>
      <c r="K61">
        <v>81.900000000000006</v>
      </c>
      <c r="L61">
        <v>90.8</v>
      </c>
      <c r="M61">
        <v>78.8</v>
      </c>
      <c r="N61">
        <v>63.3</v>
      </c>
      <c r="O61">
        <v>89.4</v>
      </c>
      <c r="P61" t="s">
        <v>2162</v>
      </c>
      <c r="Q61">
        <v>-0.02</v>
      </c>
      <c r="R61">
        <v>0.03</v>
      </c>
    </row>
    <row r="62" spans="1:18" x14ac:dyDescent="0.3">
      <c r="A62" t="s">
        <v>2185</v>
      </c>
      <c r="B62" t="s">
        <v>14</v>
      </c>
      <c r="C62" t="s">
        <v>2129</v>
      </c>
      <c r="D62" t="s">
        <v>2119</v>
      </c>
      <c r="E62">
        <v>43</v>
      </c>
      <c r="F62">
        <v>82</v>
      </c>
      <c r="G62">
        <v>14.72</v>
      </c>
      <c r="H62">
        <v>0.68700000000000006</v>
      </c>
      <c r="I62">
        <v>8.8960000000000008</v>
      </c>
      <c r="J62">
        <v>0.70699999999999996</v>
      </c>
      <c r="K62">
        <v>91.9</v>
      </c>
      <c r="L62">
        <v>89.7</v>
      </c>
      <c r="M62">
        <v>83.8</v>
      </c>
      <c r="N62">
        <v>90.1</v>
      </c>
      <c r="O62">
        <v>89.1</v>
      </c>
      <c r="P62" t="s">
        <v>2162</v>
      </c>
      <c r="Q62">
        <v>-3.5000000000000003E-2</v>
      </c>
      <c r="R62">
        <v>1.4999999999999999E-2</v>
      </c>
    </row>
    <row r="63" spans="1:18" x14ac:dyDescent="0.3">
      <c r="A63" t="s">
        <v>2186</v>
      </c>
      <c r="B63" t="s">
        <v>12</v>
      </c>
      <c r="C63" t="s">
        <v>2123</v>
      </c>
      <c r="D63" t="s">
        <v>2123</v>
      </c>
      <c r="E63">
        <v>47</v>
      </c>
      <c r="F63">
        <v>64</v>
      </c>
      <c r="G63">
        <v>19.318000000000001</v>
      </c>
      <c r="H63">
        <v>0.372</v>
      </c>
      <c r="I63">
        <v>4.5529999999999999</v>
      </c>
      <c r="J63">
        <v>0.39300000000000002</v>
      </c>
      <c r="K63">
        <v>82.7</v>
      </c>
      <c r="L63">
        <v>93.5</v>
      </c>
      <c r="M63">
        <v>74.599999999999994</v>
      </c>
      <c r="N63">
        <v>59.3</v>
      </c>
      <c r="O63">
        <v>89.1</v>
      </c>
      <c r="P63" t="s">
        <v>2162</v>
      </c>
      <c r="Q63">
        <v>-0.02</v>
      </c>
      <c r="R63">
        <v>0.03</v>
      </c>
    </row>
    <row r="64" spans="1:18" x14ac:dyDescent="0.3">
      <c r="A64" t="s">
        <v>2187</v>
      </c>
      <c r="B64" t="s">
        <v>22</v>
      </c>
      <c r="C64" t="s">
        <v>2118</v>
      </c>
      <c r="D64" t="s">
        <v>2119</v>
      </c>
      <c r="E64">
        <v>46</v>
      </c>
      <c r="F64">
        <v>82</v>
      </c>
      <c r="G64">
        <v>15.358000000000001</v>
      </c>
      <c r="H64">
        <v>0.69899999999999995</v>
      </c>
      <c r="I64">
        <v>10.981999999999999</v>
      </c>
      <c r="J64">
        <v>0.17399999999999999</v>
      </c>
      <c r="K64">
        <v>49.3</v>
      </c>
      <c r="L64">
        <v>94.3</v>
      </c>
      <c r="M64">
        <v>85.1</v>
      </c>
      <c r="N64">
        <v>97</v>
      </c>
      <c r="O64">
        <v>89.1</v>
      </c>
      <c r="P64" t="s">
        <v>2162</v>
      </c>
      <c r="Q64">
        <v>-3.5000000000000003E-2</v>
      </c>
      <c r="R64">
        <v>1.4999999999999999E-2</v>
      </c>
    </row>
    <row r="65" spans="1:18" x14ac:dyDescent="0.3">
      <c r="A65" t="s">
        <v>2188</v>
      </c>
      <c r="B65" t="s">
        <v>10</v>
      </c>
      <c r="C65" t="s">
        <v>2118</v>
      </c>
      <c r="D65" t="s">
        <v>2119</v>
      </c>
      <c r="E65">
        <v>45</v>
      </c>
      <c r="F65">
        <v>79</v>
      </c>
      <c r="G65">
        <v>14.225</v>
      </c>
      <c r="H65">
        <v>0.84099999999999997</v>
      </c>
      <c r="I65">
        <v>10.654999999999999</v>
      </c>
      <c r="J65">
        <v>0.56599999999999995</v>
      </c>
      <c r="K65">
        <v>86.9</v>
      </c>
      <c r="L65">
        <v>84.2</v>
      </c>
      <c r="M65">
        <v>92.7</v>
      </c>
      <c r="N65">
        <v>96</v>
      </c>
      <c r="O65">
        <v>88.7</v>
      </c>
      <c r="P65" t="s">
        <v>2162</v>
      </c>
      <c r="Q65">
        <v>-3.5000000000000003E-2</v>
      </c>
      <c r="R65">
        <v>1.4999999999999999E-2</v>
      </c>
    </row>
    <row r="66" spans="1:18" x14ac:dyDescent="0.3">
      <c r="A66" t="s">
        <v>2189</v>
      </c>
      <c r="B66" t="s">
        <v>17</v>
      </c>
      <c r="C66" t="s">
        <v>2123</v>
      </c>
      <c r="D66" t="s">
        <v>2123</v>
      </c>
      <c r="E66">
        <v>47</v>
      </c>
      <c r="F66">
        <v>82</v>
      </c>
      <c r="G66">
        <v>18.459</v>
      </c>
      <c r="H66">
        <v>0.83499999999999996</v>
      </c>
      <c r="I66">
        <v>9.0120000000000005</v>
      </c>
      <c r="J66">
        <v>0.50800000000000001</v>
      </c>
      <c r="K66">
        <v>90.8</v>
      </c>
      <c r="L66">
        <v>83.8</v>
      </c>
      <c r="M66">
        <v>99.2</v>
      </c>
      <c r="N66">
        <v>91</v>
      </c>
      <c r="O66">
        <v>88.6</v>
      </c>
      <c r="P66" t="s">
        <v>2162</v>
      </c>
      <c r="Q66">
        <v>-0.02</v>
      </c>
      <c r="R66">
        <v>0.03</v>
      </c>
    </row>
    <row r="67" spans="1:18" x14ac:dyDescent="0.3">
      <c r="A67" t="s">
        <v>2190</v>
      </c>
      <c r="B67" t="s">
        <v>25</v>
      </c>
      <c r="C67" t="s">
        <v>2136</v>
      </c>
      <c r="D67" t="s">
        <v>2119</v>
      </c>
      <c r="E67">
        <v>28</v>
      </c>
      <c r="F67">
        <v>66</v>
      </c>
      <c r="G67">
        <v>13.893000000000001</v>
      </c>
      <c r="H67">
        <v>1.0569999999999999</v>
      </c>
      <c r="I67">
        <v>11.039</v>
      </c>
      <c r="J67">
        <v>1.155</v>
      </c>
      <c r="K67">
        <v>99.6</v>
      </c>
      <c r="L67">
        <v>79.400000000000006</v>
      </c>
      <c r="M67">
        <v>98</v>
      </c>
      <c r="N67">
        <v>97.1</v>
      </c>
      <c r="O67">
        <v>88.6</v>
      </c>
      <c r="P67" t="s">
        <v>2162</v>
      </c>
      <c r="Q67">
        <v>-3.5000000000000003E-2</v>
      </c>
      <c r="R67">
        <v>1.4999999999999999E-2</v>
      </c>
    </row>
    <row r="68" spans="1:18" x14ac:dyDescent="0.3">
      <c r="A68" t="s">
        <v>2191</v>
      </c>
      <c r="B68" t="s">
        <v>18</v>
      </c>
      <c r="C68" t="s">
        <v>2129</v>
      </c>
      <c r="D68" t="s">
        <v>2119</v>
      </c>
      <c r="E68">
        <v>43</v>
      </c>
      <c r="F68">
        <v>78</v>
      </c>
      <c r="G68">
        <v>14.936999999999999</v>
      </c>
      <c r="H68">
        <v>0.72699999999999998</v>
      </c>
      <c r="I68">
        <v>8.6140000000000008</v>
      </c>
      <c r="J68">
        <v>0.41899999999999998</v>
      </c>
      <c r="K68">
        <v>74.3</v>
      </c>
      <c r="L68">
        <v>91.5</v>
      </c>
      <c r="M68">
        <v>87.5</v>
      </c>
      <c r="N68">
        <v>89.1</v>
      </c>
      <c r="O68">
        <v>88.6</v>
      </c>
      <c r="P68" t="s">
        <v>2162</v>
      </c>
      <c r="Q68">
        <v>-3.5000000000000003E-2</v>
      </c>
      <c r="R68">
        <v>1.4999999999999999E-2</v>
      </c>
    </row>
    <row r="69" spans="1:18" x14ac:dyDescent="0.3">
      <c r="A69" t="s">
        <v>2192</v>
      </c>
      <c r="B69" t="s">
        <v>15</v>
      </c>
      <c r="C69" t="s">
        <v>2118</v>
      </c>
      <c r="D69" t="s">
        <v>2119</v>
      </c>
      <c r="E69">
        <v>47</v>
      </c>
      <c r="F69">
        <v>82</v>
      </c>
      <c r="G69">
        <v>14.531000000000001</v>
      </c>
      <c r="H69">
        <v>0.78500000000000003</v>
      </c>
      <c r="I69">
        <v>9.343</v>
      </c>
      <c r="J69">
        <v>0.47299999999999998</v>
      </c>
      <c r="K69">
        <v>79</v>
      </c>
      <c r="L69">
        <v>87.7</v>
      </c>
      <c r="M69">
        <v>90.1</v>
      </c>
      <c r="N69">
        <v>92.8</v>
      </c>
      <c r="O69">
        <v>88.5</v>
      </c>
      <c r="P69" t="s">
        <v>2162</v>
      </c>
      <c r="Q69">
        <v>-3.5000000000000003E-2</v>
      </c>
      <c r="R69">
        <v>1.4999999999999999E-2</v>
      </c>
    </row>
    <row r="70" spans="1:18" x14ac:dyDescent="0.3">
      <c r="A70" t="s">
        <v>2193</v>
      </c>
      <c r="B70" t="s">
        <v>12</v>
      </c>
      <c r="C70" t="s">
        <v>2129</v>
      </c>
      <c r="D70" t="s">
        <v>2119</v>
      </c>
      <c r="E70">
        <v>33</v>
      </c>
      <c r="F70">
        <v>77</v>
      </c>
      <c r="G70">
        <v>14.986000000000001</v>
      </c>
      <c r="H70">
        <v>0.64100000000000001</v>
      </c>
      <c r="I70">
        <v>7.8520000000000003</v>
      </c>
      <c r="J70">
        <v>0.58499999999999996</v>
      </c>
      <c r="K70">
        <v>88.5</v>
      </c>
      <c r="L70">
        <v>92.3</v>
      </c>
      <c r="M70">
        <v>80.2</v>
      </c>
      <c r="N70">
        <v>85</v>
      </c>
      <c r="O70">
        <v>88.3</v>
      </c>
      <c r="P70" t="s">
        <v>2162</v>
      </c>
      <c r="Q70">
        <v>-3.5000000000000003E-2</v>
      </c>
      <c r="R70">
        <v>1.4999999999999999E-2</v>
      </c>
    </row>
    <row r="71" spans="1:18" x14ac:dyDescent="0.3">
      <c r="A71" t="s">
        <v>2194</v>
      </c>
      <c r="B71" t="s">
        <v>49</v>
      </c>
      <c r="C71" t="s">
        <v>2118</v>
      </c>
      <c r="D71" t="s">
        <v>2119</v>
      </c>
      <c r="E71">
        <v>45</v>
      </c>
      <c r="F71">
        <v>82</v>
      </c>
      <c r="G71">
        <v>14.547000000000001</v>
      </c>
      <c r="H71">
        <v>0.84</v>
      </c>
      <c r="I71">
        <v>9.6180000000000003</v>
      </c>
      <c r="J71">
        <v>0.372</v>
      </c>
      <c r="K71">
        <v>69.3</v>
      </c>
      <c r="L71">
        <v>88.1</v>
      </c>
      <c r="M71">
        <v>92.3</v>
      </c>
      <c r="N71">
        <v>93.9</v>
      </c>
      <c r="O71">
        <v>88.3</v>
      </c>
      <c r="P71" t="s">
        <v>2162</v>
      </c>
      <c r="Q71">
        <v>-3.5000000000000003E-2</v>
      </c>
      <c r="R71">
        <v>1.4999999999999999E-2</v>
      </c>
    </row>
    <row r="72" spans="1:18" x14ac:dyDescent="0.3">
      <c r="A72" t="s">
        <v>2195</v>
      </c>
      <c r="B72" t="s">
        <v>49</v>
      </c>
      <c r="C72" t="s">
        <v>2118</v>
      </c>
      <c r="D72" t="s">
        <v>2119</v>
      </c>
      <c r="E72">
        <v>44</v>
      </c>
      <c r="F72">
        <v>76</v>
      </c>
      <c r="G72">
        <v>15.065</v>
      </c>
      <c r="H72">
        <v>0.628</v>
      </c>
      <c r="I72">
        <v>7.19</v>
      </c>
      <c r="J72">
        <v>0.82399999999999995</v>
      </c>
      <c r="K72">
        <v>95.6</v>
      </c>
      <c r="L72">
        <v>93.1</v>
      </c>
      <c r="M72">
        <v>79.2</v>
      </c>
      <c r="N72">
        <v>80.8</v>
      </c>
      <c r="O72">
        <v>88.2</v>
      </c>
      <c r="P72" t="s">
        <v>2162</v>
      </c>
      <c r="Q72">
        <v>-3.5000000000000003E-2</v>
      </c>
      <c r="R72">
        <v>1.4999999999999999E-2</v>
      </c>
    </row>
    <row r="73" spans="1:18" x14ac:dyDescent="0.3">
      <c r="A73" t="s">
        <v>2196</v>
      </c>
      <c r="B73" t="s">
        <v>384</v>
      </c>
      <c r="C73" t="s">
        <v>2118</v>
      </c>
      <c r="D73" t="s">
        <v>2119</v>
      </c>
      <c r="E73">
        <v>45</v>
      </c>
      <c r="F73">
        <v>80</v>
      </c>
      <c r="G73">
        <v>14.131</v>
      </c>
      <c r="H73">
        <v>0.91300000000000003</v>
      </c>
      <c r="I73">
        <v>9.1159999999999997</v>
      </c>
      <c r="J73">
        <v>0.76900000000000002</v>
      </c>
      <c r="K73">
        <v>93.9</v>
      </c>
      <c r="L73">
        <v>83</v>
      </c>
      <c r="M73">
        <v>94.7</v>
      </c>
      <c r="N73">
        <v>92.1</v>
      </c>
      <c r="O73">
        <v>88.1</v>
      </c>
      <c r="P73" t="s">
        <v>2162</v>
      </c>
      <c r="Q73">
        <v>-3.5000000000000003E-2</v>
      </c>
      <c r="R73">
        <v>1.4999999999999999E-2</v>
      </c>
    </row>
    <row r="74" spans="1:18" x14ac:dyDescent="0.3">
      <c r="A74" t="s">
        <v>2197</v>
      </c>
      <c r="B74" t="s">
        <v>43</v>
      </c>
      <c r="C74" t="s">
        <v>2118</v>
      </c>
      <c r="D74" t="s">
        <v>2119</v>
      </c>
      <c r="E74">
        <v>44</v>
      </c>
      <c r="F74">
        <v>57</v>
      </c>
      <c r="G74">
        <v>15.397</v>
      </c>
      <c r="H74">
        <v>0.68300000000000005</v>
      </c>
      <c r="I74">
        <v>9.2910000000000004</v>
      </c>
      <c r="J74">
        <v>0.17799999999999999</v>
      </c>
      <c r="K74">
        <v>50</v>
      </c>
      <c r="L74">
        <v>94.7</v>
      </c>
      <c r="M74">
        <v>82.8</v>
      </c>
      <c r="N74">
        <v>92.3</v>
      </c>
      <c r="O74">
        <v>87.9</v>
      </c>
      <c r="P74" t="s">
        <v>2162</v>
      </c>
      <c r="Q74">
        <v>-3.5000000000000003E-2</v>
      </c>
      <c r="R74">
        <v>1.4999999999999999E-2</v>
      </c>
    </row>
    <row r="75" spans="1:18" x14ac:dyDescent="0.3">
      <c r="A75" t="s">
        <v>2198</v>
      </c>
      <c r="B75" t="s">
        <v>42</v>
      </c>
      <c r="C75" t="s">
        <v>2118</v>
      </c>
      <c r="D75" t="s">
        <v>2119</v>
      </c>
      <c r="E75">
        <v>47</v>
      </c>
      <c r="F75">
        <v>79</v>
      </c>
      <c r="G75">
        <v>14.199</v>
      </c>
      <c r="H75">
        <v>0.79100000000000004</v>
      </c>
      <c r="I75">
        <v>9.6869999999999994</v>
      </c>
      <c r="J75">
        <v>0.58599999999999997</v>
      </c>
      <c r="K75">
        <v>88.7</v>
      </c>
      <c r="L75">
        <v>83.6</v>
      </c>
      <c r="M75">
        <v>90.3</v>
      </c>
      <c r="N75">
        <v>94.3</v>
      </c>
      <c r="O75">
        <v>87.8</v>
      </c>
      <c r="P75" t="s">
        <v>2162</v>
      </c>
      <c r="Q75">
        <v>-3.5000000000000003E-2</v>
      </c>
      <c r="R75">
        <v>1.4999999999999999E-2</v>
      </c>
    </row>
    <row r="76" spans="1:18" x14ac:dyDescent="0.3">
      <c r="A76" t="s">
        <v>2199</v>
      </c>
      <c r="B76" t="s">
        <v>30</v>
      </c>
      <c r="C76" t="s">
        <v>2118</v>
      </c>
      <c r="D76" t="s">
        <v>2119</v>
      </c>
      <c r="E76">
        <v>48</v>
      </c>
      <c r="F76">
        <v>82</v>
      </c>
      <c r="G76">
        <v>14.51</v>
      </c>
      <c r="H76">
        <v>0.73399999999999999</v>
      </c>
      <c r="I76">
        <v>9.1069999999999993</v>
      </c>
      <c r="J76">
        <v>0.47199999999999998</v>
      </c>
      <c r="K76">
        <v>78.8</v>
      </c>
      <c r="L76">
        <v>87.5</v>
      </c>
      <c r="M76">
        <v>87.7</v>
      </c>
      <c r="N76">
        <v>91.9</v>
      </c>
      <c r="O76">
        <v>87.7</v>
      </c>
      <c r="P76" t="s">
        <v>2162</v>
      </c>
      <c r="Q76">
        <v>-3.5000000000000003E-2</v>
      </c>
      <c r="R76">
        <v>1.4999999999999999E-2</v>
      </c>
    </row>
    <row r="77" spans="1:18" x14ac:dyDescent="0.3">
      <c r="A77" t="s">
        <v>2200</v>
      </c>
      <c r="B77" t="s">
        <v>35</v>
      </c>
      <c r="C77" t="s">
        <v>2129</v>
      </c>
      <c r="D77" t="s">
        <v>2119</v>
      </c>
      <c r="E77">
        <v>46</v>
      </c>
      <c r="F77">
        <v>82</v>
      </c>
      <c r="G77">
        <v>14.875</v>
      </c>
      <c r="H77">
        <v>0.72099999999999997</v>
      </c>
      <c r="I77">
        <v>10.098000000000001</v>
      </c>
      <c r="J77">
        <v>0.20200000000000001</v>
      </c>
      <c r="K77">
        <v>51.4</v>
      </c>
      <c r="L77">
        <v>91.3</v>
      </c>
      <c r="M77">
        <v>87.3</v>
      </c>
      <c r="N77">
        <v>95.1</v>
      </c>
      <c r="O77">
        <v>87.7</v>
      </c>
      <c r="P77" t="s">
        <v>2162</v>
      </c>
      <c r="Q77">
        <v>-3.5000000000000003E-2</v>
      </c>
      <c r="R77">
        <v>1.4999999999999999E-2</v>
      </c>
    </row>
    <row r="78" spans="1:18" x14ac:dyDescent="0.3">
      <c r="A78" t="s">
        <v>2201</v>
      </c>
      <c r="B78" t="s">
        <v>18</v>
      </c>
      <c r="C78" t="s">
        <v>2118</v>
      </c>
      <c r="D78" t="s">
        <v>2119</v>
      </c>
      <c r="E78">
        <v>46</v>
      </c>
      <c r="F78">
        <v>75</v>
      </c>
      <c r="G78">
        <v>14.372</v>
      </c>
      <c r="H78">
        <v>0.79800000000000004</v>
      </c>
      <c r="I78">
        <v>9.4640000000000004</v>
      </c>
      <c r="J78">
        <v>0.46800000000000003</v>
      </c>
      <c r="K78">
        <v>78.400000000000006</v>
      </c>
      <c r="L78">
        <v>85.9</v>
      </c>
      <c r="M78">
        <v>90.5</v>
      </c>
      <c r="N78">
        <v>93.2</v>
      </c>
      <c r="O78">
        <v>87.7</v>
      </c>
      <c r="P78" t="s">
        <v>2162</v>
      </c>
      <c r="Q78">
        <v>-3.5000000000000003E-2</v>
      </c>
      <c r="R78">
        <v>1.4999999999999999E-2</v>
      </c>
    </row>
    <row r="79" spans="1:18" x14ac:dyDescent="0.3">
      <c r="A79" t="s">
        <v>2202</v>
      </c>
      <c r="B79" t="s">
        <v>12</v>
      </c>
      <c r="C79" t="s">
        <v>2118</v>
      </c>
      <c r="D79" t="s">
        <v>2119</v>
      </c>
      <c r="E79">
        <v>42</v>
      </c>
      <c r="F79">
        <v>70</v>
      </c>
      <c r="G79">
        <v>14.071999999999999</v>
      </c>
      <c r="H79">
        <v>0.874</v>
      </c>
      <c r="I79">
        <v>10.702</v>
      </c>
      <c r="J79">
        <v>0.55700000000000005</v>
      </c>
      <c r="K79">
        <v>85.9</v>
      </c>
      <c r="L79">
        <v>81.599999999999994</v>
      </c>
      <c r="M79">
        <v>94.1</v>
      </c>
      <c r="N79">
        <v>96.6</v>
      </c>
      <c r="O79">
        <v>87.7</v>
      </c>
      <c r="P79" t="s">
        <v>2162</v>
      </c>
      <c r="Q79">
        <v>-3.5000000000000003E-2</v>
      </c>
      <c r="R79">
        <v>1.4999999999999999E-2</v>
      </c>
    </row>
    <row r="80" spans="1:18" x14ac:dyDescent="0.3">
      <c r="A80" t="s">
        <v>2203</v>
      </c>
      <c r="B80" t="s">
        <v>381</v>
      </c>
      <c r="C80" t="s">
        <v>2129</v>
      </c>
      <c r="D80" t="s">
        <v>2119</v>
      </c>
      <c r="E80">
        <v>41</v>
      </c>
      <c r="F80">
        <v>77</v>
      </c>
      <c r="G80">
        <v>15.47</v>
      </c>
      <c r="H80">
        <v>0.64600000000000002</v>
      </c>
      <c r="I80">
        <v>8.1679999999999993</v>
      </c>
      <c r="J80">
        <v>0.30199999999999999</v>
      </c>
      <c r="K80">
        <v>60.5</v>
      </c>
      <c r="L80">
        <v>95.8</v>
      </c>
      <c r="M80">
        <v>80.400000000000006</v>
      </c>
      <c r="N80">
        <v>86.6</v>
      </c>
      <c r="O80">
        <v>87.6</v>
      </c>
      <c r="P80" t="s">
        <v>2162</v>
      </c>
      <c r="Q80">
        <v>-3.5000000000000003E-2</v>
      </c>
      <c r="R80">
        <v>1.4999999999999999E-2</v>
      </c>
    </row>
    <row r="81" spans="1:18" x14ac:dyDescent="0.3">
      <c r="A81" t="s">
        <v>2204</v>
      </c>
      <c r="B81" t="s">
        <v>382</v>
      </c>
      <c r="C81" t="s">
        <v>2129</v>
      </c>
      <c r="D81" t="s">
        <v>2119</v>
      </c>
      <c r="E81">
        <v>46</v>
      </c>
      <c r="F81">
        <v>81</v>
      </c>
      <c r="G81">
        <v>14.29</v>
      </c>
      <c r="H81">
        <v>0.80600000000000005</v>
      </c>
      <c r="I81">
        <v>10.449</v>
      </c>
      <c r="J81">
        <v>0.43</v>
      </c>
      <c r="K81">
        <v>75.400000000000006</v>
      </c>
      <c r="L81">
        <v>85.1</v>
      </c>
      <c r="M81">
        <v>91.3</v>
      </c>
      <c r="N81">
        <v>95.5</v>
      </c>
      <c r="O81">
        <v>87.6</v>
      </c>
      <c r="P81" t="s">
        <v>2162</v>
      </c>
      <c r="Q81">
        <v>-3.5000000000000003E-2</v>
      </c>
      <c r="R81">
        <v>1.4999999999999999E-2</v>
      </c>
    </row>
    <row r="82" spans="1:18" x14ac:dyDescent="0.3">
      <c r="A82" t="s">
        <v>2205</v>
      </c>
      <c r="B82" t="s">
        <v>10</v>
      </c>
      <c r="C82" t="s">
        <v>2129</v>
      </c>
      <c r="D82" t="s">
        <v>2119</v>
      </c>
      <c r="E82">
        <v>41</v>
      </c>
      <c r="F82">
        <v>10</v>
      </c>
      <c r="G82">
        <v>12.875999999999999</v>
      </c>
      <c r="H82">
        <v>1.1080000000000001</v>
      </c>
      <c r="I82">
        <v>14.032</v>
      </c>
      <c r="J82">
        <v>0.32200000000000001</v>
      </c>
      <c r="K82">
        <v>62.9</v>
      </c>
      <c r="L82">
        <v>60.4</v>
      </c>
      <c r="M82">
        <v>98.6</v>
      </c>
      <c r="N82">
        <v>99.3</v>
      </c>
      <c r="O82">
        <v>87.5</v>
      </c>
      <c r="P82" t="s">
        <v>2162</v>
      </c>
      <c r="Q82">
        <v>-3.5000000000000003E-2</v>
      </c>
      <c r="R82">
        <v>1.4999999999999999E-2</v>
      </c>
    </row>
    <row r="83" spans="1:18" x14ac:dyDescent="0.3">
      <c r="A83" t="s">
        <v>2206</v>
      </c>
      <c r="B83" t="s">
        <v>5</v>
      </c>
      <c r="C83" t="s">
        <v>2123</v>
      </c>
      <c r="D83" t="s">
        <v>2123</v>
      </c>
      <c r="E83">
        <v>44</v>
      </c>
      <c r="F83">
        <v>82</v>
      </c>
      <c r="G83">
        <v>18.600000000000001</v>
      </c>
      <c r="H83">
        <v>0.47499999999999998</v>
      </c>
      <c r="I83">
        <v>5.55</v>
      </c>
      <c r="J83">
        <v>0.245</v>
      </c>
      <c r="K83">
        <v>65.599999999999994</v>
      </c>
      <c r="L83">
        <v>86.2</v>
      </c>
      <c r="M83">
        <v>85.4</v>
      </c>
      <c r="N83">
        <v>68.2</v>
      </c>
      <c r="O83">
        <v>87.4</v>
      </c>
      <c r="P83" t="s">
        <v>2162</v>
      </c>
      <c r="Q83">
        <v>-0.02</v>
      </c>
      <c r="R83">
        <v>0.03</v>
      </c>
    </row>
    <row r="84" spans="1:18" x14ac:dyDescent="0.3">
      <c r="A84" t="s">
        <v>2207</v>
      </c>
      <c r="B84" t="s">
        <v>39</v>
      </c>
      <c r="C84" t="s">
        <v>2136</v>
      </c>
      <c r="D84" t="s">
        <v>2119</v>
      </c>
      <c r="E84">
        <v>42</v>
      </c>
      <c r="F84">
        <v>82</v>
      </c>
      <c r="G84">
        <v>14.176</v>
      </c>
      <c r="H84">
        <v>0.84099999999999997</v>
      </c>
      <c r="I84">
        <v>9.6129999999999995</v>
      </c>
      <c r="J84">
        <v>0.51</v>
      </c>
      <c r="K84">
        <v>82</v>
      </c>
      <c r="L84">
        <v>83.4</v>
      </c>
      <c r="M84">
        <v>92.5</v>
      </c>
      <c r="N84">
        <v>93.8</v>
      </c>
      <c r="O84">
        <v>87.2</v>
      </c>
      <c r="P84" t="s">
        <v>2162</v>
      </c>
      <c r="Q84">
        <v>-3.5000000000000003E-2</v>
      </c>
      <c r="R84">
        <v>1.4999999999999999E-2</v>
      </c>
    </row>
    <row r="85" spans="1:18" x14ac:dyDescent="0.3">
      <c r="A85" t="s">
        <v>2208</v>
      </c>
      <c r="B85" t="s">
        <v>30</v>
      </c>
      <c r="C85" t="s">
        <v>2136</v>
      </c>
      <c r="D85" t="s">
        <v>2119</v>
      </c>
      <c r="E85">
        <v>48</v>
      </c>
      <c r="F85">
        <v>82</v>
      </c>
      <c r="G85">
        <v>13.805</v>
      </c>
      <c r="H85">
        <v>0.86</v>
      </c>
      <c r="I85">
        <v>10.678000000000001</v>
      </c>
      <c r="J85">
        <v>0.95499999999999996</v>
      </c>
      <c r="K85">
        <v>97.6</v>
      </c>
      <c r="L85">
        <v>78.599999999999994</v>
      </c>
      <c r="M85">
        <v>93.9</v>
      </c>
      <c r="N85">
        <v>96.3</v>
      </c>
      <c r="O85">
        <v>87.2</v>
      </c>
      <c r="P85" t="s">
        <v>2162</v>
      </c>
      <c r="Q85">
        <v>-3.5000000000000003E-2</v>
      </c>
      <c r="R85">
        <v>1.4999999999999999E-2</v>
      </c>
    </row>
    <row r="86" spans="1:18" x14ac:dyDescent="0.3">
      <c r="A86" t="s">
        <v>2209</v>
      </c>
      <c r="B86" t="s">
        <v>13</v>
      </c>
      <c r="C86" t="s">
        <v>2136</v>
      </c>
      <c r="D86" t="s">
        <v>2119</v>
      </c>
      <c r="E86">
        <v>42</v>
      </c>
      <c r="F86">
        <v>42</v>
      </c>
      <c r="G86">
        <v>15.422000000000001</v>
      </c>
      <c r="H86">
        <v>0.58399999999999996</v>
      </c>
      <c r="I86">
        <v>7.4539999999999997</v>
      </c>
      <c r="J86">
        <v>0.41199999999999998</v>
      </c>
      <c r="K86">
        <v>73.5</v>
      </c>
      <c r="L86">
        <v>95.2</v>
      </c>
      <c r="M86">
        <v>75.8</v>
      </c>
      <c r="N86">
        <v>83.6</v>
      </c>
      <c r="O86">
        <v>87.2</v>
      </c>
      <c r="P86" t="s">
        <v>2162</v>
      </c>
      <c r="Q86">
        <v>-3.5000000000000003E-2</v>
      </c>
      <c r="R86">
        <v>1.4999999999999999E-2</v>
      </c>
    </row>
    <row r="87" spans="1:18" x14ac:dyDescent="0.3">
      <c r="A87" t="s">
        <v>2210</v>
      </c>
      <c r="B87" t="s">
        <v>20</v>
      </c>
      <c r="C87" t="s">
        <v>2118</v>
      </c>
      <c r="D87" t="s">
        <v>2119</v>
      </c>
      <c r="E87">
        <v>46</v>
      </c>
      <c r="F87">
        <v>82</v>
      </c>
      <c r="G87">
        <v>14.986000000000001</v>
      </c>
      <c r="H87">
        <v>0.71299999999999997</v>
      </c>
      <c r="I87">
        <v>9.0380000000000003</v>
      </c>
      <c r="J87">
        <v>0.21</v>
      </c>
      <c r="K87">
        <v>52.9</v>
      </c>
      <c r="L87">
        <v>92.1</v>
      </c>
      <c r="M87">
        <v>86.1</v>
      </c>
      <c r="N87">
        <v>91.5</v>
      </c>
      <c r="O87">
        <v>87.1</v>
      </c>
      <c r="P87" t="s">
        <v>2162</v>
      </c>
      <c r="Q87">
        <v>-3.5000000000000003E-2</v>
      </c>
      <c r="R87">
        <v>1.4999999999999999E-2</v>
      </c>
    </row>
    <row r="88" spans="1:18" x14ac:dyDescent="0.3">
      <c r="A88" t="s">
        <v>2211</v>
      </c>
      <c r="B88" t="s">
        <v>19</v>
      </c>
      <c r="C88" t="s">
        <v>2123</v>
      </c>
      <c r="D88" t="s">
        <v>2123</v>
      </c>
      <c r="E88">
        <v>47</v>
      </c>
      <c r="F88">
        <v>71</v>
      </c>
      <c r="G88">
        <v>18.164999999999999</v>
      </c>
      <c r="H88">
        <v>0.54700000000000004</v>
      </c>
      <c r="I88">
        <v>6.0069999999999997</v>
      </c>
      <c r="J88">
        <v>0.34200000000000003</v>
      </c>
      <c r="K88">
        <v>76.5</v>
      </c>
      <c r="L88">
        <v>80.400000000000006</v>
      </c>
      <c r="M88">
        <v>89.6</v>
      </c>
      <c r="N88">
        <v>71.5</v>
      </c>
      <c r="O88">
        <v>87.1</v>
      </c>
      <c r="P88" t="s">
        <v>2162</v>
      </c>
      <c r="Q88">
        <v>-0.02</v>
      </c>
      <c r="R88">
        <v>0.03</v>
      </c>
    </row>
    <row r="89" spans="1:18" x14ac:dyDescent="0.3">
      <c r="A89" t="s">
        <v>2212</v>
      </c>
      <c r="B89" t="s">
        <v>22</v>
      </c>
      <c r="C89" t="s">
        <v>2123</v>
      </c>
      <c r="D89" t="s">
        <v>2123</v>
      </c>
      <c r="E89">
        <v>46</v>
      </c>
      <c r="F89">
        <v>81</v>
      </c>
      <c r="G89">
        <v>18.224</v>
      </c>
      <c r="H89">
        <v>0.46800000000000003</v>
      </c>
      <c r="I89">
        <v>7.35</v>
      </c>
      <c r="J89">
        <v>0.13200000000000001</v>
      </c>
      <c r="K89">
        <v>49.6</v>
      </c>
      <c r="L89">
        <v>81.5</v>
      </c>
      <c r="M89">
        <v>84.6</v>
      </c>
      <c r="N89">
        <v>82.9</v>
      </c>
      <c r="O89">
        <v>87.1</v>
      </c>
      <c r="P89" t="s">
        <v>2162</v>
      </c>
      <c r="Q89">
        <v>-0.02</v>
      </c>
      <c r="R89">
        <v>0.03</v>
      </c>
    </row>
    <row r="90" spans="1:18" x14ac:dyDescent="0.3">
      <c r="A90" t="s">
        <v>2213</v>
      </c>
      <c r="B90" t="s">
        <v>18</v>
      </c>
      <c r="C90" t="s">
        <v>2123</v>
      </c>
      <c r="D90" t="s">
        <v>2123</v>
      </c>
      <c r="E90">
        <v>45</v>
      </c>
      <c r="F90">
        <v>82</v>
      </c>
      <c r="G90">
        <v>18.292000000000002</v>
      </c>
      <c r="H90">
        <v>0.51500000000000001</v>
      </c>
      <c r="I90">
        <v>6.1079999999999997</v>
      </c>
      <c r="J90">
        <v>0.20399999999999999</v>
      </c>
      <c r="K90">
        <v>59.2</v>
      </c>
      <c r="L90">
        <v>83.5</v>
      </c>
      <c r="M90">
        <v>87.3</v>
      </c>
      <c r="N90">
        <v>73.2</v>
      </c>
      <c r="O90">
        <v>87</v>
      </c>
      <c r="P90" t="s">
        <v>2162</v>
      </c>
      <c r="Q90">
        <v>-0.02</v>
      </c>
      <c r="R90">
        <v>0.03</v>
      </c>
    </row>
    <row r="91" spans="1:18" x14ac:dyDescent="0.3">
      <c r="A91" t="s">
        <v>2214</v>
      </c>
      <c r="B91" t="s">
        <v>21</v>
      </c>
      <c r="C91" t="s">
        <v>2136</v>
      </c>
      <c r="D91" t="s">
        <v>2119</v>
      </c>
      <c r="E91">
        <v>41</v>
      </c>
      <c r="F91">
        <v>71</v>
      </c>
      <c r="G91">
        <v>14.951000000000001</v>
      </c>
      <c r="H91">
        <v>0.82099999999999995</v>
      </c>
      <c r="I91">
        <v>9.5009999999999994</v>
      </c>
      <c r="J91">
        <v>8.3000000000000004E-2</v>
      </c>
      <c r="K91">
        <v>40</v>
      </c>
      <c r="L91">
        <v>91.7</v>
      </c>
      <c r="M91">
        <v>91.7</v>
      </c>
      <c r="N91">
        <v>93.4</v>
      </c>
      <c r="O91">
        <v>87</v>
      </c>
      <c r="P91" t="s">
        <v>2162</v>
      </c>
      <c r="Q91">
        <v>-3.5000000000000003E-2</v>
      </c>
      <c r="R91">
        <v>1.4999999999999999E-2</v>
      </c>
    </row>
    <row r="92" spans="1:18" x14ac:dyDescent="0.3">
      <c r="A92" t="s">
        <v>2215</v>
      </c>
      <c r="B92" t="s">
        <v>383</v>
      </c>
      <c r="C92" t="s">
        <v>2123</v>
      </c>
      <c r="D92" t="s">
        <v>2123</v>
      </c>
      <c r="E92">
        <v>38</v>
      </c>
      <c r="F92">
        <v>30</v>
      </c>
      <c r="G92">
        <v>19.184999999999999</v>
      </c>
      <c r="H92">
        <v>0.38100000000000001</v>
      </c>
      <c r="I92">
        <v>5.0970000000000004</v>
      </c>
      <c r="J92">
        <v>0.14699999999999999</v>
      </c>
      <c r="K92">
        <v>50.8</v>
      </c>
      <c r="L92">
        <v>92.3</v>
      </c>
      <c r="M92">
        <v>76.900000000000006</v>
      </c>
      <c r="N92">
        <v>64.900000000000006</v>
      </c>
      <c r="O92">
        <v>86.9</v>
      </c>
      <c r="P92" t="s">
        <v>2162</v>
      </c>
      <c r="Q92">
        <v>-0.02</v>
      </c>
      <c r="R92">
        <v>0.03</v>
      </c>
    </row>
    <row r="93" spans="1:18" x14ac:dyDescent="0.3">
      <c r="A93" t="s">
        <v>2216</v>
      </c>
      <c r="B93" t="s">
        <v>25</v>
      </c>
      <c r="C93" t="s">
        <v>2129</v>
      </c>
      <c r="D93" t="s">
        <v>2119</v>
      </c>
      <c r="E93">
        <v>44</v>
      </c>
      <c r="F93">
        <v>70</v>
      </c>
      <c r="G93">
        <v>14.864000000000001</v>
      </c>
      <c r="H93">
        <v>0.7</v>
      </c>
      <c r="I93">
        <v>7.31</v>
      </c>
      <c r="J93">
        <v>0.441</v>
      </c>
      <c r="K93">
        <v>76.2</v>
      </c>
      <c r="L93">
        <v>91.1</v>
      </c>
      <c r="M93">
        <v>85.3</v>
      </c>
      <c r="N93">
        <v>82.4</v>
      </c>
      <c r="O93">
        <v>86.6</v>
      </c>
      <c r="P93" t="s">
        <v>2162</v>
      </c>
      <c r="Q93">
        <v>-3.5000000000000003E-2</v>
      </c>
      <c r="R93">
        <v>1.4999999999999999E-2</v>
      </c>
    </row>
    <row r="94" spans="1:18" x14ac:dyDescent="0.3">
      <c r="A94" t="s">
        <v>2217</v>
      </c>
      <c r="B94" t="s">
        <v>24</v>
      </c>
      <c r="C94" t="s">
        <v>2123</v>
      </c>
      <c r="D94" t="s">
        <v>2123</v>
      </c>
      <c r="E94">
        <v>45</v>
      </c>
      <c r="F94">
        <v>80</v>
      </c>
      <c r="G94">
        <v>17.917999999999999</v>
      </c>
      <c r="H94">
        <v>1.032</v>
      </c>
      <c r="I94">
        <v>10.667999999999999</v>
      </c>
      <c r="J94">
        <v>0.626</v>
      </c>
      <c r="K94">
        <v>95.8</v>
      </c>
      <c r="L94">
        <v>75.8</v>
      </c>
      <c r="M94">
        <v>100</v>
      </c>
      <c r="N94">
        <v>96.2</v>
      </c>
      <c r="O94">
        <v>86.5</v>
      </c>
      <c r="P94" t="s">
        <v>2162</v>
      </c>
      <c r="Q94">
        <v>-0.02</v>
      </c>
      <c r="R94">
        <v>0.03</v>
      </c>
    </row>
    <row r="95" spans="1:18" x14ac:dyDescent="0.3">
      <c r="A95" t="s">
        <v>2218</v>
      </c>
      <c r="B95" t="s">
        <v>43</v>
      </c>
      <c r="C95" t="s">
        <v>2123</v>
      </c>
      <c r="D95" t="s">
        <v>2123</v>
      </c>
      <c r="E95">
        <v>44</v>
      </c>
      <c r="F95">
        <v>82</v>
      </c>
      <c r="G95">
        <v>19.157</v>
      </c>
      <c r="H95">
        <v>0.33300000000000002</v>
      </c>
      <c r="I95">
        <v>4.524</v>
      </c>
      <c r="J95">
        <v>0.32400000000000001</v>
      </c>
      <c r="K95">
        <v>74.2</v>
      </c>
      <c r="L95">
        <v>91.9</v>
      </c>
      <c r="M95">
        <v>67.3</v>
      </c>
      <c r="N95">
        <v>58.8</v>
      </c>
      <c r="O95">
        <v>86</v>
      </c>
      <c r="P95" t="s">
        <v>2162</v>
      </c>
      <c r="Q95">
        <v>-0.02</v>
      </c>
      <c r="R95">
        <v>0.03</v>
      </c>
    </row>
    <row r="96" spans="1:18" x14ac:dyDescent="0.3">
      <c r="A96" t="s">
        <v>2219</v>
      </c>
      <c r="B96" t="s">
        <v>19</v>
      </c>
      <c r="C96" t="s">
        <v>2123</v>
      </c>
      <c r="D96" t="s">
        <v>2123</v>
      </c>
      <c r="E96">
        <v>44</v>
      </c>
      <c r="F96">
        <v>80</v>
      </c>
      <c r="G96">
        <v>19.57</v>
      </c>
      <c r="H96">
        <v>0.40300000000000002</v>
      </c>
      <c r="I96">
        <v>4.42</v>
      </c>
      <c r="J96">
        <v>7.6999999999999999E-2</v>
      </c>
      <c r="K96">
        <v>43.1</v>
      </c>
      <c r="L96">
        <v>95</v>
      </c>
      <c r="M96">
        <v>79.2</v>
      </c>
      <c r="N96">
        <v>57.2</v>
      </c>
      <c r="O96">
        <v>85.8</v>
      </c>
      <c r="P96" t="s">
        <v>2162</v>
      </c>
      <c r="Q96">
        <v>-0.02</v>
      </c>
      <c r="R96">
        <v>0.03</v>
      </c>
    </row>
    <row r="97" spans="1:18" x14ac:dyDescent="0.3">
      <c r="A97" t="s">
        <v>2220</v>
      </c>
      <c r="B97" t="s">
        <v>20</v>
      </c>
      <c r="C97" t="s">
        <v>2123</v>
      </c>
      <c r="D97" t="s">
        <v>2123</v>
      </c>
      <c r="E97">
        <v>47</v>
      </c>
      <c r="F97">
        <v>82</v>
      </c>
      <c r="G97">
        <v>20.39</v>
      </c>
      <c r="H97">
        <v>0.30599999999999999</v>
      </c>
      <c r="I97">
        <v>3.8719999999999999</v>
      </c>
      <c r="J97">
        <v>0.29099999999999998</v>
      </c>
      <c r="K97">
        <v>71.5</v>
      </c>
      <c r="L97">
        <v>98.1</v>
      </c>
      <c r="M97">
        <v>62.7</v>
      </c>
      <c r="N97">
        <v>48.9</v>
      </c>
      <c r="O97">
        <v>85.6</v>
      </c>
      <c r="P97" t="s">
        <v>2162</v>
      </c>
      <c r="Q97">
        <v>-0.02</v>
      </c>
      <c r="R97">
        <v>0.03</v>
      </c>
    </row>
    <row r="98" spans="1:18" x14ac:dyDescent="0.3">
      <c r="A98" t="s">
        <v>2221</v>
      </c>
      <c r="B98" t="s">
        <v>20</v>
      </c>
      <c r="C98" t="s">
        <v>2118</v>
      </c>
      <c r="D98" t="s">
        <v>2119</v>
      </c>
      <c r="E98">
        <v>33</v>
      </c>
      <c r="F98">
        <v>82</v>
      </c>
      <c r="G98">
        <v>15.605</v>
      </c>
      <c r="H98">
        <v>0.65700000000000003</v>
      </c>
      <c r="I98">
        <v>8.3219999999999992</v>
      </c>
      <c r="J98">
        <v>0.02</v>
      </c>
      <c r="K98">
        <v>31.9</v>
      </c>
      <c r="L98">
        <v>96.6</v>
      </c>
      <c r="M98">
        <v>81</v>
      </c>
      <c r="N98">
        <v>87.7</v>
      </c>
      <c r="O98">
        <v>85.5</v>
      </c>
      <c r="P98" t="s">
        <v>2162</v>
      </c>
      <c r="Q98">
        <v>-3.5000000000000003E-2</v>
      </c>
      <c r="R98">
        <v>1.4999999999999999E-2</v>
      </c>
    </row>
    <row r="99" spans="1:18" x14ac:dyDescent="0.3">
      <c r="A99" t="s">
        <v>2222</v>
      </c>
      <c r="B99" t="s">
        <v>18</v>
      </c>
      <c r="C99" t="s">
        <v>2123</v>
      </c>
      <c r="D99" t="s">
        <v>2123</v>
      </c>
      <c r="E99">
        <v>46</v>
      </c>
      <c r="F99">
        <v>77</v>
      </c>
      <c r="G99">
        <v>18.196000000000002</v>
      </c>
      <c r="H99">
        <v>0.48099999999999998</v>
      </c>
      <c r="I99">
        <v>5.7080000000000002</v>
      </c>
      <c r="J99">
        <v>0.27200000000000002</v>
      </c>
      <c r="K99">
        <v>68.5</v>
      </c>
      <c r="L99">
        <v>81.2</v>
      </c>
      <c r="M99">
        <v>85.8</v>
      </c>
      <c r="N99">
        <v>69.5</v>
      </c>
      <c r="O99">
        <v>85.4</v>
      </c>
      <c r="P99" t="s">
        <v>2162</v>
      </c>
      <c r="Q99">
        <v>-0.02</v>
      </c>
      <c r="R99">
        <v>0.03</v>
      </c>
    </row>
    <row r="100" spans="1:18" x14ac:dyDescent="0.3">
      <c r="A100" t="s">
        <v>2223</v>
      </c>
      <c r="B100" t="s">
        <v>384</v>
      </c>
      <c r="C100" t="s">
        <v>2129</v>
      </c>
      <c r="D100" t="s">
        <v>2119</v>
      </c>
      <c r="E100">
        <v>40</v>
      </c>
      <c r="F100">
        <v>82</v>
      </c>
      <c r="G100">
        <v>13.983000000000001</v>
      </c>
      <c r="H100">
        <v>0.82499999999999996</v>
      </c>
      <c r="I100">
        <v>8.2390000000000008</v>
      </c>
      <c r="J100">
        <v>0.84699999999999998</v>
      </c>
      <c r="K100">
        <v>96.4</v>
      </c>
      <c r="L100">
        <v>80.2</v>
      </c>
      <c r="M100">
        <v>91.9</v>
      </c>
      <c r="N100">
        <v>87.2</v>
      </c>
      <c r="O100">
        <v>85.3</v>
      </c>
      <c r="P100" t="s">
        <v>2162</v>
      </c>
      <c r="Q100">
        <v>-3.5000000000000003E-2</v>
      </c>
      <c r="R100">
        <v>1.4999999999999999E-2</v>
      </c>
    </row>
    <row r="101" spans="1:18" x14ac:dyDescent="0.3">
      <c r="A101" t="s">
        <v>2224</v>
      </c>
      <c r="B101" t="s">
        <v>35</v>
      </c>
      <c r="C101" t="s">
        <v>2118</v>
      </c>
      <c r="D101" t="s">
        <v>2119</v>
      </c>
      <c r="E101">
        <v>46</v>
      </c>
      <c r="F101">
        <v>79</v>
      </c>
      <c r="G101">
        <v>14.346</v>
      </c>
      <c r="H101">
        <v>0.67</v>
      </c>
      <c r="I101">
        <v>9.3840000000000003</v>
      </c>
      <c r="J101">
        <v>0.36199999999999999</v>
      </c>
      <c r="K101">
        <v>68.5</v>
      </c>
      <c r="L101">
        <v>85.7</v>
      </c>
      <c r="M101">
        <v>82</v>
      </c>
      <c r="N101">
        <v>93.1</v>
      </c>
      <c r="O101">
        <v>85.3</v>
      </c>
      <c r="P101" t="s">
        <v>2162</v>
      </c>
      <c r="Q101">
        <v>-3.5000000000000003E-2</v>
      </c>
      <c r="R101">
        <v>1.4999999999999999E-2</v>
      </c>
    </row>
    <row r="102" spans="1:18" x14ac:dyDescent="0.3">
      <c r="A102" t="s">
        <v>2225</v>
      </c>
      <c r="B102" t="s">
        <v>15</v>
      </c>
      <c r="C102" t="s">
        <v>2118</v>
      </c>
      <c r="D102" t="s">
        <v>2119</v>
      </c>
      <c r="E102">
        <v>29</v>
      </c>
      <c r="F102">
        <v>75</v>
      </c>
      <c r="G102">
        <v>13.903</v>
      </c>
      <c r="H102">
        <v>0.75800000000000001</v>
      </c>
      <c r="I102">
        <v>9.02</v>
      </c>
      <c r="J102">
        <v>0.69399999999999995</v>
      </c>
      <c r="K102">
        <v>91.7</v>
      </c>
      <c r="L102">
        <v>79.599999999999994</v>
      </c>
      <c r="M102">
        <v>89.3</v>
      </c>
      <c r="N102">
        <v>91.3</v>
      </c>
      <c r="O102">
        <v>85.2</v>
      </c>
      <c r="P102" t="s">
        <v>2162</v>
      </c>
      <c r="Q102">
        <v>-3.5000000000000003E-2</v>
      </c>
      <c r="R102">
        <v>1.4999999999999999E-2</v>
      </c>
    </row>
    <row r="103" spans="1:18" x14ac:dyDescent="0.3">
      <c r="A103" t="s">
        <v>2226</v>
      </c>
      <c r="B103" t="s">
        <v>32</v>
      </c>
      <c r="C103" t="s">
        <v>2123</v>
      </c>
      <c r="D103" t="s">
        <v>2123</v>
      </c>
      <c r="E103">
        <v>46</v>
      </c>
      <c r="F103">
        <v>82</v>
      </c>
      <c r="G103">
        <v>20.838999999999999</v>
      </c>
      <c r="H103">
        <v>0.35299999999999998</v>
      </c>
      <c r="I103">
        <v>3.9220000000000002</v>
      </c>
      <c r="J103">
        <v>9.1999999999999998E-2</v>
      </c>
      <c r="K103">
        <v>45.8</v>
      </c>
      <c r="L103">
        <v>99.2</v>
      </c>
      <c r="M103">
        <v>71.5</v>
      </c>
      <c r="N103">
        <v>49.8</v>
      </c>
      <c r="O103">
        <v>85.1</v>
      </c>
      <c r="P103" t="s">
        <v>2162</v>
      </c>
      <c r="Q103">
        <v>-0.02</v>
      </c>
      <c r="R103">
        <v>0.03</v>
      </c>
    </row>
    <row r="104" spans="1:18" x14ac:dyDescent="0.3">
      <c r="A104" t="s">
        <v>2227</v>
      </c>
      <c r="B104" t="s">
        <v>33</v>
      </c>
      <c r="C104" t="s">
        <v>2118</v>
      </c>
      <c r="D104" t="s">
        <v>2119</v>
      </c>
      <c r="E104">
        <v>17</v>
      </c>
      <c r="F104">
        <v>82</v>
      </c>
      <c r="G104">
        <v>14.66</v>
      </c>
      <c r="H104">
        <v>0.57099999999999995</v>
      </c>
      <c r="I104">
        <v>7.1950000000000003</v>
      </c>
      <c r="J104">
        <v>0.69199999999999995</v>
      </c>
      <c r="K104">
        <v>91.5</v>
      </c>
      <c r="L104">
        <v>88.9</v>
      </c>
      <c r="M104">
        <v>73.5</v>
      </c>
      <c r="N104">
        <v>80.900000000000006</v>
      </c>
      <c r="O104">
        <v>84.9</v>
      </c>
      <c r="P104" t="s">
        <v>2228</v>
      </c>
      <c r="Q104">
        <v>-0.02</v>
      </c>
      <c r="R104">
        <v>8.0000000000000002E-3</v>
      </c>
    </row>
    <row r="105" spans="1:18" x14ac:dyDescent="0.3">
      <c r="A105" t="s">
        <v>2229</v>
      </c>
      <c r="B105" t="s">
        <v>43</v>
      </c>
      <c r="C105" t="s">
        <v>2136</v>
      </c>
      <c r="D105" t="s">
        <v>2119</v>
      </c>
      <c r="E105">
        <v>43</v>
      </c>
      <c r="F105">
        <v>82</v>
      </c>
      <c r="G105">
        <v>14.531000000000001</v>
      </c>
      <c r="H105">
        <v>0.74399999999999999</v>
      </c>
      <c r="I105">
        <v>10.122999999999999</v>
      </c>
      <c r="J105">
        <v>3.4000000000000002E-2</v>
      </c>
      <c r="K105">
        <v>34.299999999999997</v>
      </c>
      <c r="L105">
        <v>87.9</v>
      </c>
      <c r="M105">
        <v>88.5</v>
      </c>
      <c r="N105">
        <v>95.2</v>
      </c>
      <c r="O105">
        <v>84.5</v>
      </c>
      <c r="P105" t="s">
        <v>2228</v>
      </c>
      <c r="Q105">
        <v>-0.02</v>
      </c>
      <c r="R105">
        <v>8.0000000000000002E-3</v>
      </c>
    </row>
    <row r="106" spans="1:18" x14ac:dyDescent="0.3">
      <c r="A106" t="s">
        <v>2230</v>
      </c>
      <c r="B106" t="s">
        <v>21</v>
      </c>
      <c r="C106" t="s">
        <v>2136</v>
      </c>
      <c r="D106" t="s">
        <v>2119</v>
      </c>
      <c r="E106">
        <v>25</v>
      </c>
      <c r="F106">
        <v>81</v>
      </c>
      <c r="G106">
        <v>14.791</v>
      </c>
      <c r="H106">
        <v>0.68600000000000005</v>
      </c>
      <c r="I106">
        <v>7.9450000000000003</v>
      </c>
      <c r="J106">
        <v>0.21099999999999999</v>
      </c>
      <c r="K106">
        <v>53.3</v>
      </c>
      <c r="L106">
        <v>90.3</v>
      </c>
      <c r="M106">
        <v>83.6</v>
      </c>
      <c r="N106">
        <v>85.4</v>
      </c>
      <c r="O106">
        <v>84.4</v>
      </c>
      <c r="P106" t="s">
        <v>2228</v>
      </c>
      <c r="Q106">
        <v>-0.02</v>
      </c>
      <c r="R106">
        <v>8.0000000000000002E-3</v>
      </c>
    </row>
    <row r="107" spans="1:18" x14ac:dyDescent="0.3">
      <c r="A107" t="s">
        <v>2231</v>
      </c>
      <c r="B107" t="s">
        <v>43</v>
      </c>
      <c r="C107" t="s">
        <v>2123</v>
      </c>
      <c r="D107" t="s">
        <v>2123</v>
      </c>
      <c r="E107">
        <v>41</v>
      </c>
      <c r="F107">
        <v>70</v>
      </c>
      <c r="G107">
        <v>18.716000000000001</v>
      </c>
      <c r="H107">
        <v>0.35</v>
      </c>
      <c r="I107">
        <v>4.7610000000000001</v>
      </c>
      <c r="J107">
        <v>0.23400000000000001</v>
      </c>
      <c r="K107">
        <v>63.8</v>
      </c>
      <c r="L107">
        <v>88.5</v>
      </c>
      <c r="M107">
        <v>70.8</v>
      </c>
      <c r="N107">
        <v>61.7</v>
      </c>
      <c r="O107">
        <v>84.3</v>
      </c>
      <c r="P107" t="s">
        <v>2228</v>
      </c>
      <c r="Q107">
        <v>-1.2E-2</v>
      </c>
      <c r="R107">
        <v>1.7999999999999999E-2</v>
      </c>
    </row>
    <row r="108" spans="1:18" x14ac:dyDescent="0.3">
      <c r="A108" t="s">
        <v>2232</v>
      </c>
      <c r="B108" t="s">
        <v>383</v>
      </c>
      <c r="C108" t="s">
        <v>2136</v>
      </c>
      <c r="D108" t="s">
        <v>2119</v>
      </c>
      <c r="E108">
        <v>45</v>
      </c>
      <c r="F108">
        <v>81</v>
      </c>
      <c r="G108">
        <v>14.683</v>
      </c>
      <c r="H108">
        <v>0.70099999999999996</v>
      </c>
      <c r="I108">
        <v>9.3759999999999994</v>
      </c>
      <c r="J108">
        <v>4.8000000000000001E-2</v>
      </c>
      <c r="K108">
        <v>36.200000000000003</v>
      </c>
      <c r="L108">
        <v>89.3</v>
      </c>
      <c r="M108">
        <v>85.5</v>
      </c>
      <c r="N108">
        <v>93</v>
      </c>
      <c r="O108">
        <v>84.3</v>
      </c>
      <c r="P108" t="s">
        <v>2228</v>
      </c>
      <c r="Q108">
        <v>-0.02</v>
      </c>
      <c r="R108">
        <v>8.0000000000000002E-3</v>
      </c>
    </row>
    <row r="109" spans="1:18" x14ac:dyDescent="0.3">
      <c r="A109" t="s">
        <v>2233</v>
      </c>
      <c r="B109" t="s">
        <v>32</v>
      </c>
      <c r="C109" t="s">
        <v>2118</v>
      </c>
      <c r="D109" t="s">
        <v>2119</v>
      </c>
      <c r="E109">
        <v>46</v>
      </c>
      <c r="F109">
        <v>19</v>
      </c>
      <c r="G109">
        <v>13.462</v>
      </c>
      <c r="H109">
        <v>0.54300000000000004</v>
      </c>
      <c r="I109">
        <v>6.0279999999999996</v>
      </c>
      <c r="J109">
        <v>0.66</v>
      </c>
      <c r="K109">
        <v>90.5</v>
      </c>
      <c r="L109">
        <v>71.099999999999994</v>
      </c>
      <c r="M109">
        <v>71.3</v>
      </c>
      <c r="N109">
        <v>71.900000000000006</v>
      </c>
      <c r="O109">
        <v>84.3</v>
      </c>
      <c r="P109" t="s">
        <v>2228</v>
      </c>
      <c r="Q109">
        <v>-0.02</v>
      </c>
      <c r="R109">
        <v>8.0000000000000002E-3</v>
      </c>
    </row>
    <row r="110" spans="1:18" x14ac:dyDescent="0.3">
      <c r="A110" t="s">
        <v>2234</v>
      </c>
      <c r="B110" t="s">
        <v>5</v>
      </c>
      <c r="C110" t="s">
        <v>2123</v>
      </c>
      <c r="D110" t="s">
        <v>2123</v>
      </c>
      <c r="E110">
        <v>42</v>
      </c>
      <c r="F110">
        <v>62</v>
      </c>
      <c r="G110">
        <v>19.395</v>
      </c>
      <c r="H110">
        <v>0.33100000000000002</v>
      </c>
      <c r="I110">
        <v>3.867</v>
      </c>
      <c r="J110">
        <v>0.32200000000000001</v>
      </c>
      <c r="K110">
        <v>73.8</v>
      </c>
      <c r="L110">
        <v>93.8</v>
      </c>
      <c r="M110">
        <v>66.5</v>
      </c>
      <c r="N110">
        <v>48.7</v>
      </c>
      <c r="O110">
        <v>84.1</v>
      </c>
      <c r="P110" t="s">
        <v>2228</v>
      </c>
      <c r="Q110">
        <v>-1.2E-2</v>
      </c>
      <c r="R110">
        <v>1.7999999999999999E-2</v>
      </c>
    </row>
    <row r="111" spans="1:18" x14ac:dyDescent="0.3">
      <c r="A111" t="s">
        <v>2235</v>
      </c>
      <c r="B111" t="s">
        <v>15</v>
      </c>
      <c r="C111" t="s">
        <v>2136</v>
      </c>
      <c r="D111" t="s">
        <v>2119</v>
      </c>
      <c r="E111">
        <v>47</v>
      </c>
      <c r="F111">
        <v>77</v>
      </c>
      <c r="G111">
        <v>14.124000000000001</v>
      </c>
      <c r="H111">
        <v>0.71799999999999997</v>
      </c>
      <c r="I111">
        <v>8.5370000000000008</v>
      </c>
      <c r="J111">
        <v>0.41</v>
      </c>
      <c r="K111">
        <v>73.3</v>
      </c>
      <c r="L111">
        <v>82.8</v>
      </c>
      <c r="M111">
        <v>86.7</v>
      </c>
      <c r="N111">
        <v>88.7</v>
      </c>
      <c r="O111">
        <v>83.9</v>
      </c>
      <c r="P111" t="s">
        <v>2228</v>
      </c>
      <c r="Q111">
        <v>-0.02</v>
      </c>
      <c r="R111">
        <v>8.0000000000000002E-3</v>
      </c>
    </row>
    <row r="112" spans="1:18" x14ac:dyDescent="0.3">
      <c r="A112" t="s">
        <v>2236</v>
      </c>
      <c r="B112" t="s">
        <v>383</v>
      </c>
      <c r="C112" t="s">
        <v>2136</v>
      </c>
      <c r="D112" t="s">
        <v>2119</v>
      </c>
      <c r="E112">
        <v>44</v>
      </c>
      <c r="F112">
        <v>81</v>
      </c>
      <c r="G112">
        <v>14.73</v>
      </c>
      <c r="H112">
        <v>0.54600000000000004</v>
      </c>
      <c r="I112">
        <v>7.3140000000000001</v>
      </c>
      <c r="J112">
        <v>0.432</v>
      </c>
      <c r="K112">
        <v>75.599999999999994</v>
      </c>
      <c r="L112">
        <v>89.9</v>
      </c>
      <c r="M112">
        <v>71.900000000000006</v>
      </c>
      <c r="N112">
        <v>82.5</v>
      </c>
      <c r="O112">
        <v>83.9</v>
      </c>
      <c r="P112" t="s">
        <v>2228</v>
      </c>
      <c r="Q112">
        <v>-0.02</v>
      </c>
      <c r="R112">
        <v>8.0000000000000002E-3</v>
      </c>
    </row>
    <row r="113" spans="1:18" x14ac:dyDescent="0.3">
      <c r="A113" t="s">
        <v>2237</v>
      </c>
      <c r="B113" t="s">
        <v>7</v>
      </c>
      <c r="C113" t="s">
        <v>2118</v>
      </c>
      <c r="D113" t="s">
        <v>2119</v>
      </c>
      <c r="E113">
        <v>46</v>
      </c>
      <c r="F113">
        <v>77</v>
      </c>
      <c r="G113">
        <v>13.558</v>
      </c>
      <c r="H113">
        <v>0.76700000000000002</v>
      </c>
      <c r="I113">
        <v>9.2349999999999994</v>
      </c>
      <c r="J113">
        <v>1.1160000000000001</v>
      </c>
      <c r="K113">
        <v>99</v>
      </c>
      <c r="L113">
        <v>74.7</v>
      </c>
      <c r="M113">
        <v>89.7</v>
      </c>
      <c r="N113">
        <v>92.2</v>
      </c>
      <c r="O113">
        <v>83.8</v>
      </c>
      <c r="P113" t="s">
        <v>2228</v>
      </c>
      <c r="Q113">
        <v>-0.02</v>
      </c>
      <c r="R113">
        <v>8.0000000000000002E-3</v>
      </c>
    </row>
    <row r="114" spans="1:18" x14ac:dyDescent="0.3">
      <c r="A114" t="s">
        <v>2238</v>
      </c>
      <c r="B114" t="s">
        <v>13</v>
      </c>
      <c r="C114" t="s">
        <v>2118</v>
      </c>
      <c r="D114" t="s">
        <v>2119</v>
      </c>
      <c r="E114">
        <v>44</v>
      </c>
      <c r="F114">
        <v>82</v>
      </c>
      <c r="G114">
        <v>15.609</v>
      </c>
      <c r="H114">
        <v>0.52100000000000002</v>
      </c>
      <c r="I114">
        <v>6.6559999999999997</v>
      </c>
      <c r="J114">
        <v>0.20899999999999999</v>
      </c>
      <c r="K114">
        <v>52.6</v>
      </c>
      <c r="L114">
        <v>96.8</v>
      </c>
      <c r="M114">
        <v>69.099999999999994</v>
      </c>
      <c r="N114">
        <v>77.099999999999994</v>
      </c>
      <c r="O114">
        <v>83.3</v>
      </c>
      <c r="P114" t="s">
        <v>2228</v>
      </c>
      <c r="Q114">
        <v>-0.02</v>
      </c>
      <c r="R114">
        <v>8.0000000000000002E-3</v>
      </c>
    </row>
    <row r="115" spans="1:18" x14ac:dyDescent="0.3">
      <c r="A115" t="s">
        <v>2239</v>
      </c>
      <c r="B115" t="s">
        <v>17</v>
      </c>
      <c r="C115" t="s">
        <v>2123</v>
      </c>
      <c r="D115" t="s">
        <v>2123</v>
      </c>
      <c r="E115">
        <v>18</v>
      </c>
      <c r="F115">
        <v>15</v>
      </c>
      <c r="G115">
        <v>17.814</v>
      </c>
      <c r="H115">
        <v>0.58099999999999996</v>
      </c>
      <c r="I115">
        <v>6.2779999999999996</v>
      </c>
      <c r="J115">
        <v>-7.4999999999999997E-2</v>
      </c>
      <c r="K115">
        <v>24</v>
      </c>
      <c r="L115">
        <v>74.599999999999994</v>
      </c>
      <c r="M115">
        <v>91.5</v>
      </c>
      <c r="N115">
        <v>75.2</v>
      </c>
      <c r="O115">
        <v>83.1</v>
      </c>
      <c r="P115" t="s">
        <v>2228</v>
      </c>
      <c r="Q115">
        <v>-1.2E-2</v>
      </c>
      <c r="R115">
        <v>1.7999999999999999E-2</v>
      </c>
    </row>
    <row r="116" spans="1:18" x14ac:dyDescent="0.3">
      <c r="A116" t="s">
        <v>2240</v>
      </c>
      <c r="B116" t="s">
        <v>32</v>
      </c>
      <c r="C116" t="s">
        <v>2118</v>
      </c>
      <c r="D116" t="s">
        <v>2119</v>
      </c>
      <c r="E116">
        <v>46</v>
      </c>
      <c r="F116">
        <v>82</v>
      </c>
      <c r="G116">
        <v>15.548999999999999</v>
      </c>
      <c r="H116">
        <v>0.58199999999999996</v>
      </c>
      <c r="I116">
        <v>6.4589999999999996</v>
      </c>
      <c r="J116">
        <v>0.14699999999999999</v>
      </c>
      <c r="K116">
        <v>47.1</v>
      </c>
      <c r="L116">
        <v>96.2</v>
      </c>
      <c r="M116">
        <v>75.400000000000006</v>
      </c>
      <c r="N116">
        <v>75.900000000000006</v>
      </c>
      <c r="O116">
        <v>83.1</v>
      </c>
      <c r="P116" t="s">
        <v>2228</v>
      </c>
      <c r="Q116">
        <v>-0.02</v>
      </c>
      <c r="R116">
        <v>8.0000000000000002E-3</v>
      </c>
    </row>
    <row r="117" spans="1:18" x14ac:dyDescent="0.3">
      <c r="A117" t="s">
        <v>2241</v>
      </c>
      <c r="B117" t="s">
        <v>381</v>
      </c>
      <c r="C117" t="s">
        <v>2129</v>
      </c>
      <c r="D117" t="s">
        <v>2119</v>
      </c>
      <c r="E117">
        <v>12</v>
      </c>
      <c r="F117">
        <v>0</v>
      </c>
      <c r="G117">
        <v>14.583</v>
      </c>
      <c r="H117">
        <v>0.5</v>
      </c>
      <c r="I117">
        <v>6.3170000000000002</v>
      </c>
      <c r="J117">
        <v>0.82499999999999996</v>
      </c>
      <c r="K117">
        <v>95.8</v>
      </c>
      <c r="L117">
        <v>88.5</v>
      </c>
      <c r="M117">
        <v>66.599999999999994</v>
      </c>
      <c r="N117">
        <v>75.8</v>
      </c>
      <c r="O117">
        <v>82.7</v>
      </c>
      <c r="P117" t="s">
        <v>2228</v>
      </c>
      <c r="Q117">
        <v>-0.02</v>
      </c>
      <c r="R117">
        <v>8.0000000000000002E-3</v>
      </c>
    </row>
    <row r="118" spans="1:18" x14ac:dyDescent="0.3">
      <c r="A118" t="s">
        <v>2242</v>
      </c>
      <c r="B118" t="s">
        <v>33</v>
      </c>
      <c r="C118" t="s">
        <v>2136</v>
      </c>
      <c r="D118" t="s">
        <v>2119</v>
      </c>
      <c r="E118">
        <v>27</v>
      </c>
      <c r="F118">
        <v>69</v>
      </c>
      <c r="G118">
        <v>14.257</v>
      </c>
      <c r="H118">
        <v>0.70699999999999996</v>
      </c>
      <c r="I118">
        <v>8.9179999999999993</v>
      </c>
      <c r="J118">
        <v>0.187</v>
      </c>
      <c r="K118">
        <v>50.5</v>
      </c>
      <c r="L118">
        <v>84.4</v>
      </c>
      <c r="M118">
        <v>85.7</v>
      </c>
      <c r="N118">
        <v>90.3</v>
      </c>
      <c r="O118">
        <v>82.7</v>
      </c>
      <c r="P118" t="s">
        <v>2228</v>
      </c>
      <c r="Q118">
        <v>-0.02</v>
      </c>
      <c r="R118">
        <v>8.0000000000000002E-3</v>
      </c>
    </row>
    <row r="119" spans="1:18" x14ac:dyDescent="0.3">
      <c r="A119" t="s">
        <v>2243</v>
      </c>
      <c r="B119" t="s">
        <v>382</v>
      </c>
      <c r="C119" t="s">
        <v>2136</v>
      </c>
      <c r="D119" t="s">
        <v>2119</v>
      </c>
      <c r="E119">
        <v>41</v>
      </c>
      <c r="F119">
        <v>80</v>
      </c>
      <c r="G119">
        <v>15.282</v>
      </c>
      <c r="H119">
        <v>0.57499999999999996</v>
      </c>
      <c r="I119">
        <v>7.4489999999999998</v>
      </c>
      <c r="J119">
        <v>3.4000000000000002E-2</v>
      </c>
      <c r="K119">
        <v>34.5</v>
      </c>
      <c r="L119">
        <v>93.7</v>
      </c>
      <c r="M119">
        <v>74.5</v>
      </c>
      <c r="N119">
        <v>83.4</v>
      </c>
      <c r="O119">
        <v>82.4</v>
      </c>
      <c r="P119" t="s">
        <v>2228</v>
      </c>
      <c r="Q119">
        <v>-0.02</v>
      </c>
      <c r="R119">
        <v>8.0000000000000002E-3</v>
      </c>
    </row>
    <row r="120" spans="1:18" x14ac:dyDescent="0.3">
      <c r="A120" t="s">
        <v>2244</v>
      </c>
      <c r="B120" t="s">
        <v>37</v>
      </c>
      <c r="C120" t="s">
        <v>2118</v>
      </c>
      <c r="D120" t="s">
        <v>2119</v>
      </c>
      <c r="E120">
        <v>36</v>
      </c>
      <c r="F120">
        <v>81</v>
      </c>
      <c r="G120">
        <v>13.582000000000001</v>
      </c>
      <c r="H120">
        <v>0.71899999999999997</v>
      </c>
      <c r="I120">
        <v>9.3170000000000002</v>
      </c>
      <c r="J120">
        <v>0.52300000000000002</v>
      </c>
      <c r="K120">
        <v>83.3</v>
      </c>
      <c r="L120">
        <v>75.400000000000006</v>
      </c>
      <c r="M120">
        <v>87.1</v>
      </c>
      <c r="N120">
        <v>92.6</v>
      </c>
      <c r="O120">
        <v>82.2</v>
      </c>
      <c r="P120" t="s">
        <v>2228</v>
      </c>
      <c r="Q120">
        <v>-0.02</v>
      </c>
      <c r="R120">
        <v>8.0000000000000002E-3</v>
      </c>
    </row>
    <row r="121" spans="1:18" x14ac:dyDescent="0.3">
      <c r="A121" t="s">
        <v>2245</v>
      </c>
      <c r="B121" t="s">
        <v>7</v>
      </c>
      <c r="C121" t="s">
        <v>2118</v>
      </c>
      <c r="D121" t="s">
        <v>2119</v>
      </c>
      <c r="E121">
        <v>37</v>
      </c>
      <c r="F121">
        <v>18</v>
      </c>
      <c r="G121">
        <v>12.975</v>
      </c>
      <c r="H121">
        <v>0.61199999999999999</v>
      </c>
      <c r="I121">
        <v>7.367</v>
      </c>
      <c r="J121">
        <v>0.46200000000000002</v>
      </c>
      <c r="K121">
        <v>77.8</v>
      </c>
      <c r="L121">
        <v>62.6</v>
      </c>
      <c r="M121">
        <v>77.2</v>
      </c>
      <c r="N121">
        <v>83.2</v>
      </c>
      <c r="O121">
        <v>82.2</v>
      </c>
      <c r="P121" t="s">
        <v>2228</v>
      </c>
      <c r="Q121">
        <v>-0.02</v>
      </c>
      <c r="R121">
        <v>8.0000000000000002E-3</v>
      </c>
    </row>
    <row r="122" spans="1:18" x14ac:dyDescent="0.3">
      <c r="A122" t="s">
        <v>2246</v>
      </c>
      <c r="B122" t="s">
        <v>32</v>
      </c>
      <c r="C122" t="s">
        <v>2118</v>
      </c>
      <c r="D122" t="s">
        <v>2119</v>
      </c>
      <c r="E122">
        <v>32</v>
      </c>
      <c r="F122">
        <v>26</v>
      </c>
      <c r="G122">
        <v>13.515000000000001</v>
      </c>
      <c r="H122">
        <v>0.63400000000000001</v>
      </c>
      <c r="I122">
        <v>7.04</v>
      </c>
      <c r="J122">
        <v>-1E-3</v>
      </c>
      <c r="K122">
        <v>29.5</v>
      </c>
      <c r="L122">
        <v>73.099999999999994</v>
      </c>
      <c r="M122">
        <v>79.599999999999994</v>
      </c>
      <c r="N122">
        <v>79.3</v>
      </c>
      <c r="O122">
        <v>82</v>
      </c>
      <c r="P122" t="s">
        <v>2228</v>
      </c>
      <c r="Q122">
        <v>-0.02</v>
      </c>
      <c r="R122">
        <v>8.0000000000000002E-3</v>
      </c>
    </row>
    <row r="123" spans="1:18" x14ac:dyDescent="0.3">
      <c r="A123" t="s">
        <v>2247</v>
      </c>
      <c r="B123" t="s">
        <v>49</v>
      </c>
      <c r="C123" t="s">
        <v>2136</v>
      </c>
      <c r="D123" t="s">
        <v>2119</v>
      </c>
      <c r="E123">
        <v>41</v>
      </c>
      <c r="F123">
        <v>81</v>
      </c>
      <c r="G123">
        <v>13.521000000000001</v>
      </c>
      <c r="H123">
        <v>0.74199999999999999</v>
      </c>
      <c r="I123">
        <v>8.5009999999999994</v>
      </c>
      <c r="J123">
        <v>1.1000000000000001</v>
      </c>
      <c r="K123">
        <v>98.8</v>
      </c>
      <c r="L123">
        <v>73.3</v>
      </c>
      <c r="M123">
        <v>88.3</v>
      </c>
      <c r="N123">
        <v>88.5</v>
      </c>
      <c r="O123">
        <v>81.900000000000006</v>
      </c>
      <c r="P123" t="s">
        <v>2228</v>
      </c>
      <c r="Q123">
        <v>-0.02</v>
      </c>
      <c r="R123">
        <v>8.0000000000000002E-3</v>
      </c>
    </row>
    <row r="124" spans="1:18" x14ac:dyDescent="0.3">
      <c r="A124" t="s">
        <v>2248</v>
      </c>
      <c r="B124" t="s">
        <v>12</v>
      </c>
      <c r="C124" t="s">
        <v>2123</v>
      </c>
      <c r="D124" t="s">
        <v>2123</v>
      </c>
      <c r="E124">
        <v>46</v>
      </c>
      <c r="F124">
        <v>68</v>
      </c>
      <c r="G124">
        <v>19.251000000000001</v>
      </c>
      <c r="H124">
        <v>0.376</v>
      </c>
      <c r="I124">
        <v>4.6059999999999999</v>
      </c>
      <c r="J124">
        <v>0.505</v>
      </c>
      <c r="K124">
        <v>90.4</v>
      </c>
      <c r="L124">
        <v>93.1</v>
      </c>
      <c r="M124">
        <v>75.400000000000006</v>
      </c>
      <c r="N124">
        <v>59.7</v>
      </c>
      <c r="O124">
        <v>81.8</v>
      </c>
      <c r="P124" t="s">
        <v>2228</v>
      </c>
      <c r="Q124">
        <v>-1.2E-2</v>
      </c>
      <c r="R124">
        <v>1.7999999999999999E-2</v>
      </c>
    </row>
    <row r="125" spans="1:18" x14ac:dyDescent="0.3">
      <c r="A125" t="s">
        <v>2249</v>
      </c>
      <c r="B125" t="s">
        <v>48</v>
      </c>
      <c r="C125" t="s">
        <v>2118</v>
      </c>
      <c r="D125" t="s">
        <v>2119</v>
      </c>
      <c r="E125">
        <v>44</v>
      </c>
      <c r="F125">
        <v>76</v>
      </c>
      <c r="G125">
        <v>14.22</v>
      </c>
      <c r="H125">
        <v>0.63200000000000001</v>
      </c>
      <c r="I125">
        <v>8.0909999999999993</v>
      </c>
      <c r="J125">
        <v>0.32200000000000001</v>
      </c>
      <c r="K125">
        <v>62.9</v>
      </c>
      <c r="L125">
        <v>84</v>
      </c>
      <c r="M125">
        <v>79.400000000000006</v>
      </c>
      <c r="N125">
        <v>86.2</v>
      </c>
      <c r="O125">
        <v>81.8</v>
      </c>
      <c r="P125" t="s">
        <v>2228</v>
      </c>
      <c r="Q125">
        <v>-0.02</v>
      </c>
      <c r="R125">
        <v>8.0000000000000002E-3</v>
      </c>
    </row>
    <row r="126" spans="1:18" x14ac:dyDescent="0.3">
      <c r="A126" t="s">
        <v>2250</v>
      </c>
      <c r="B126" t="s">
        <v>23</v>
      </c>
      <c r="C126" t="s">
        <v>2118</v>
      </c>
      <c r="D126" t="s">
        <v>2119</v>
      </c>
      <c r="E126">
        <v>38</v>
      </c>
      <c r="F126">
        <v>64</v>
      </c>
      <c r="G126">
        <v>14.045</v>
      </c>
      <c r="H126">
        <v>0.61699999999999999</v>
      </c>
      <c r="I126">
        <v>8.0280000000000005</v>
      </c>
      <c r="J126">
        <v>0.48399999999999999</v>
      </c>
      <c r="K126">
        <v>79.8</v>
      </c>
      <c r="L126">
        <v>81.2</v>
      </c>
      <c r="M126">
        <v>78</v>
      </c>
      <c r="N126">
        <v>85.8</v>
      </c>
      <c r="O126">
        <v>81.7</v>
      </c>
      <c r="P126" t="s">
        <v>2228</v>
      </c>
      <c r="Q126">
        <v>-0.02</v>
      </c>
      <c r="R126">
        <v>8.0000000000000002E-3</v>
      </c>
    </row>
    <row r="127" spans="1:18" x14ac:dyDescent="0.3">
      <c r="A127" t="s">
        <v>2251</v>
      </c>
      <c r="B127" t="s">
        <v>42</v>
      </c>
      <c r="C127" t="s">
        <v>2118</v>
      </c>
      <c r="D127" t="s">
        <v>2119</v>
      </c>
      <c r="E127">
        <v>47</v>
      </c>
      <c r="F127">
        <v>19</v>
      </c>
      <c r="G127">
        <v>13.586</v>
      </c>
      <c r="H127">
        <v>0.51500000000000001</v>
      </c>
      <c r="I127">
        <v>6.3079999999999998</v>
      </c>
      <c r="J127">
        <v>7.5999999999999998E-2</v>
      </c>
      <c r="K127">
        <v>39.200000000000003</v>
      </c>
      <c r="L127">
        <v>75.599999999999994</v>
      </c>
      <c r="M127">
        <v>68.5</v>
      </c>
      <c r="N127">
        <v>75.5</v>
      </c>
      <c r="O127">
        <v>81.5</v>
      </c>
      <c r="P127" t="s">
        <v>2228</v>
      </c>
      <c r="Q127">
        <v>-0.02</v>
      </c>
      <c r="R127">
        <v>8.0000000000000002E-3</v>
      </c>
    </row>
    <row r="128" spans="1:18" x14ac:dyDescent="0.3">
      <c r="A128" t="s">
        <v>2252</v>
      </c>
      <c r="B128" t="s">
        <v>48</v>
      </c>
      <c r="C128" t="s">
        <v>2129</v>
      </c>
      <c r="D128" t="s">
        <v>2119</v>
      </c>
      <c r="E128">
        <v>45</v>
      </c>
      <c r="F128">
        <v>82</v>
      </c>
      <c r="G128">
        <v>14.170999999999999</v>
      </c>
      <c r="H128">
        <v>0.65700000000000003</v>
      </c>
      <c r="I128">
        <v>8.41</v>
      </c>
      <c r="J128">
        <v>0.246</v>
      </c>
      <c r="K128">
        <v>55.3</v>
      </c>
      <c r="L128">
        <v>83.2</v>
      </c>
      <c r="M128">
        <v>80.8</v>
      </c>
      <c r="N128">
        <v>88.2</v>
      </c>
      <c r="O128">
        <v>81.3</v>
      </c>
      <c r="P128" t="s">
        <v>2228</v>
      </c>
      <c r="Q128">
        <v>-0.02</v>
      </c>
      <c r="R128">
        <v>8.0000000000000002E-3</v>
      </c>
    </row>
    <row r="129" spans="1:18" x14ac:dyDescent="0.3">
      <c r="A129" t="s">
        <v>2253</v>
      </c>
      <c r="B129" t="s">
        <v>30</v>
      </c>
      <c r="C129" t="s">
        <v>2123</v>
      </c>
      <c r="D129" t="s">
        <v>2123</v>
      </c>
      <c r="E129">
        <v>45</v>
      </c>
      <c r="F129">
        <v>78</v>
      </c>
      <c r="G129">
        <v>19.890999999999998</v>
      </c>
      <c r="H129">
        <v>0.28599999999999998</v>
      </c>
      <c r="I129">
        <v>3.55</v>
      </c>
      <c r="J129">
        <v>0.11799999999999999</v>
      </c>
      <c r="K129">
        <v>47.7</v>
      </c>
      <c r="L129">
        <v>97.7</v>
      </c>
      <c r="M129">
        <v>60</v>
      </c>
      <c r="N129">
        <v>45.2</v>
      </c>
      <c r="O129">
        <v>81.3</v>
      </c>
      <c r="P129" t="s">
        <v>2228</v>
      </c>
      <c r="Q129">
        <v>-1.2E-2</v>
      </c>
      <c r="R129">
        <v>1.7999999999999999E-2</v>
      </c>
    </row>
    <row r="130" spans="1:18" x14ac:dyDescent="0.3">
      <c r="A130" t="s">
        <v>2254</v>
      </c>
      <c r="B130" t="s">
        <v>17</v>
      </c>
      <c r="C130" t="s">
        <v>2118</v>
      </c>
      <c r="D130" t="s">
        <v>2119</v>
      </c>
      <c r="E130">
        <v>34</v>
      </c>
      <c r="F130">
        <v>81</v>
      </c>
      <c r="G130">
        <v>15.054</v>
      </c>
      <c r="H130">
        <v>0.52500000000000002</v>
      </c>
      <c r="I130">
        <v>5.6710000000000003</v>
      </c>
      <c r="J130">
        <v>0.40100000000000002</v>
      </c>
      <c r="K130">
        <v>71.900000000000006</v>
      </c>
      <c r="L130">
        <v>92.7</v>
      </c>
      <c r="M130">
        <v>69.5</v>
      </c>
      <c r="N130">
        <v>69.099999999999994</v>
      </c>
      <c r="O130">
        <v>81.3</v>
      </c>
      <c r="P130" t="s">
        <v>2228</v>
      </c>
      <c r="Q130">
        <v>-0.02</v>
      </c>
      <c r="R130">
        <v>8.0000000000000002E-3</v>
      </c>
    </row>
    <row r="131" spans="1:18" x14ac:dyDescent="0.3">
      <c r="A131" t="s">
        <v>2255</v>
      </c>
      <c r="B131" t="s">
        <v>10</v>
      </c>
      <c r="C131" t="s">
        <v>2118</v>
      </c>
      <c r="D131" t="s">
        <v>2119</v>
      </c>
      <c r="E131">
        <v>44</v>
      </c>
      <c r="F131">
        <v>81</v>
      </c>
      <c r="G131">
        <v>14.102</v>
      </c>
      <c r="H131">
        <v>0.65400000000000003</v>
      </c>
      <c r="I131">
        <v>8.2840000000000007</v>
      </c>
      <c r="J131">
        <v>0.309</v>
      </c>
      <c r="K131">
        <v>62</v>
      </c>
      <c r="L131">
        <v>82.2</v>
      </c>
      <c r="M131">
        <v>80.599999999999994</v>
      </c>
      <c r="N131">
        <v>87.4</v>
      </c>
      <c r="O131">
        <v>81.3</v>
      </c>
      <c r="P131" t="s">
        <v>2228</v>
      </c>
      <c r="Q131">
        <v>-0.02</v>
      </c>
      <c r="R131">
        <v>8.0000000000000002E-3</v>
      </c>
    </row>
    <row r="132" spans="1:18" x14ac:dyDescent="0.3">
      <c r="A132" t="s">
        <v>2256</v>
      </c>
      <c r="B132" t="s">
        <v>384</v>
      </c>
      <c r="C132" t="s">
        <v>2118</v>
      </c>
      <c r="D132" t="s">
        <v>2119</v>
      </c>
      <c r="E132">
        <v>37</v>
      </c>
      <c r="F132">
        <v>77</v>
      </c>
      <c r="G132">
        <v>13.525</v>
      </c>
      <c r="H132">
        <v>0.89900000000000002</v>
      </c>
      <c r="I132">
        <v>8.9710000000000001</v>
      </c>
      <c r="J132">
        <v>0.434</v>
      </c>
      <c r="K132">
        <v>75.8</v>
      </c>
      <c r="L132">
        <v>73.7</v>
      </c>
      <c r="M132">
        <v>94.3</v>
      </c>
      <c r="N132">
        <v>90.6</v>
      </c>
      <c r="O132">
        <v>81.2</v>
      </c>
      <c r="P132" t="s">
        <v>2228</v>
      </c>
      <c r="Q132">
        <v>-0.02</v>
      </c>
      <c r="R132">
        <v>8.0000000000000002E-3</v>
      </c>
    </row>
    <row r="133" spans="1:18" x14ac:dyDescent="0.3">
      <c r="A133" t="s">
        <v>2257</v>
      </c>
      <c r="B133" t="s">
        <v>24</v>
      </c>
      <c r="C133" t="s">
        <v>2129</v>
      </c>
      <c r="D133" t="s">
        <v>2119</v>
      </c>
      <c r="E133">
        <v>45</v>
      </c>
      <c r="F133">
        <v>69</v>
      </c>
      <c r="G133">
        <v>14.827999999999999</v>
      </c>
      <c r="H133">
        <v>0.57899999999999996</v>
      </c>
      <c r="I133">
        <v>5.984</v>
      </c>
      <c r="J133">
        <v>0.35499999999999998</v>
      </c>
      <c r="K133">
        <v>67.2</v>
      </c>
      <c r="L133">
        <v>90.5</v>
      </c>
      <c r="M133">
        <v>75.2</v>
      </c>
      <c r="N133">
        <v>71.400000000000006</v>
      </c>
      <c r="O133">
        <v>81.099999999999994</v>
      </c>
      <c r="P133" t="s">
        <v>2228</v>
      </c>
      <c r="Q133">
        <v>-0.02</v>
      </c>
      <c r="R133">
        <v>8.0000000000000002E-3</v>
      </c>
    </row>
    <row r="134" spans="1:18" x14ac:dyDescent="0.3">
      <c r="A134" t="s">
        <v>2258</v>
      </c>
      <c r="B134" t="s">
        <v>23</v>
      </c>
      <c r="C134" t="s">
        <v>2118</v>
      </c>
      <c r="D134" t="s">
        <v>2119</v>
      </c>
      <c r="E134">
        <v>6</v>
      </c>
      <c r="F134">
        <v>41</v>
      </c>
      <c r="G134">
        <v>14.12</v>
      </c>
      <c r="H134">
        <v>0.53500000000000003</v>
      </c>
      <c r="I134">
        <v>6.952</v>
      </c>
      <c r="J134">
        <v>0.78</v>
      </c>
      <c r="K134">
        <v>94.1</v>
      </c>
      <c r="L134">
        <v>82.6</v>
      </c>
      <c r="M134">
        <v>70.900000000000006</v>
      </c>
      <c r="N134">
        <v>78.8</v>
      </c>
      <c r="O134">
        <v>81.099999999999994</v>
      </c>
      <c r="P134" t="s">
        <v>2228</v>
      </c>
      <c r="Q134">
        <v>-0.02</v>
      </c>
      <c r="R134">
        <v>8.0000000000000002E-3</v>
      </c>
    </row>
    <row r="135" spans="1:18" x14ac:dyDescent="0.3">
      <c r="A135" t="s">
        <v>2259</v>
      </c>
      <c r="B135" t="s">
        <v>14</v>
      </c>
      <c r="C135" t="s">
        <v>2129</v>
      </c>
      <c r="D135" t="s">
        <v>2119</v>
      </c>
      <c r="E135">
        <v>41</v>
      </c>
      <c r="F135">
        <v>79</v>
      </c>
      <c r="G135">
        <v>14.477</v>
      </c>
      <c r="H135">
        <v>0.55700000000000005</v>
      </c>
      <c r="I135">
        <v>7.2149999999999999</v>
      </c>
      <c r="J135">
        <v>0.28599999999999998</v>
      </c>
      <c r="K135">
        <v>59.2</v>
      </c>
      <c r="L135">
        <v>87.1</v>
      </c>
      <c r="M135">
        <v>72.7</v>
      </c>
      <c r="N135">
        <v>81.2</v>
      </c>
      <c r="O135">
        <v>80.7</v>
      </c>
      <c r="P135" t="s">
        <v>2228</v>
      </c>
      <c r="Q135">
        <v>-0.02</v>
      </c>
      <c r="R135">
        <v>8.0000000000000002E-3</v>
      </c>
    </row>
    <row r="136" spans="1:18" x14ac:dyDescent="0.3">
      <c r="A136" t="s">
        <v>2260</v>
      </c>
      <c r="B136" t="s">
        <v>39</v>
      </c>
      <c r="C136" t="s">
        <v>2123</v>
      </c>
      <c r="D136" t="s">
        <v>2123</v>
      </c>
      <c r="E136">
        <v>45</v>
      </c>
      <c r="F136">
        <v>80</v>
      </c>
      <c r="G136">
        <v>17.722999999999999</v>
      </c>
      <c r="H136">
        <v>0.63400000000000001</v>
      </c>
      <c r="I136">
        <v>7.2469999999999999</v>
      </c>
      <c r="J136">
        <v>0.51800000000000002</v>
      </c>
      <c r="K136">
        <v>91.9</v>
      </c>
      <c r="L136">
        <v>73.8</v>
      </c>
      <c r="M136">
        <v>93.8</v>
      </c>
      <c r="N136">
        <v>81.5</v>
      </c>
      <c r="O136">
        <v>80.599999999999994</v>
      </c>
      <c r="P136" t="s">
        <v>2228</v>
      </c>
      <c r="Q136">
        <v>-1.2E-2</v>
      </c>
      <c r="R136">
        <v>1.7999999999999999E-2</v>
      </c>
    </row>
    <row r="137" spans="1:18" x14ac:dyDescent="0.3">
      <c r="A137" t="s">
        <v>2261</v>
      </c>
      <c r="B137" t="s">
        <v>19</v>
      </c>
      <c r="C137" t="s">
        <v>2129</v>
      </c>
      <c r="D137" t="s">
        <v>2119</v>
      </c>
      <c r="E137">
        <v>47</v>
      </c>
      <c r="F137">
        <v>79</v>
      </c>
      <c r="G137">
        <v>14.289</v>
      </c>
      <c r="H137">
        <v>0.68</v>
      </c>
      <c r="I137">
        <v>7.4669999999999996</v>
      </c>
      <c r="J137">
        <v>0.152</v>
      </c>
      <c r="K137">
        <v>47.9</v>
      </c>
      <c r="L137">
        <v>84.8</v>
      </c>
      <c r="M137">
        <v>82.6</v>
      </c>
      <c r="N137">
        <v>83.7</v>
      </c>
      <c r="O137">
        <v>80.5</v>
      </c>
      <c r="P137" t="s">
        <v>2228</v>
      </c>
      <c r="Q137">
        <v>-0.02</v>
      </c>
      <c r="R137">
        <v>8.0000000000000002E-3</v>
      </c>
    </row>
    <row r="138" spans="1:18" x14ac:dyDescent="0.3">
      <c r="A138" t="s">
        <v>2262</v>
      </c>
      <c r="B138" t="s">
        <v>21</v>
      </c>
      <c r="C138" t="s">
        <v>2118</v>
      </c>
      <c r="D138" t="s">
        <v>2119</v>
      </c>
      <c r="E138">
        <v>30</v>
      </c>
      <c r="F138">
        <v>68</v>
      </c>
      <c r="G138">
        <v>14.055999999999999</v>
      </c>
      <c r="H138">
        <v>0.80300000000000005</v>
      </c>
      <c r="I138">
        <v>9.2989999999999995</v>
      </c>
      <c r="J138">
        <v>1.0999999999999999E-2</v>
      </c>
      <c r="K138">
        <v>30.3</v>
      </c>
      <c r="L138">
        <v>81.400000000000006</v>
      </c>
      <c r="M138">
        <v>91.1</v>
      </c>
      <c r="N138">
        <v>92.5</v>
      </c>
      <c r="O138">
        <v>80.5</v>
      </c>
      <c r="P138" t="s">
        <v>2228</v>
      </c>
      <c r="Q138">
        <v>-0.02</v>
      </c>
      <c r="R138">
        <v>8.0000000000000002E-3</v>
      </c>
    </row>
    <row r="139" spans="1:18" x14ac:dyDescent="0.3">
      <c r="A139" t="s">
        <v>2263</v>
      </c>
      <c r="B139" t="s">
        <v>22</v>
      </c>
      <c r="C139" t="s">
        <v>2129</v>
      </c>
      <c r="D139" t="s">
        <v>2119</v>
      </c>
      <c r="E139">
        <v>41</v>
      </c>
      <c r="F139">
        <v>81</v>
      </c>
      <c r="G139">
        <v>13.907</v>
      </c>
      <c r="H139">
        <v>0.57099999999999995</v>
      </c>
      <c r="I139">
        <v>8.9779999999999998</v>
      </c>
      <c r="J139">
        <v>0.35499999999999998</v>
      </c>
      <c r="K139">
        <v>67.2</v>
      </c>
      <c r="L139">
        <v>79.8</v>
      </c>
      <c r="M139">
        <v>74.099999999999994</v>
      </c>
      <c r="N139">
        <v>90.7</v>
      </c>
      <c r="O139">
        <v>80.400000000000006</v>
      </c>
      <c r="P139" t="s">
        <v>2228</v>
      </c>
      <c r="Q139">
        <v>-0.02</v>
      </c>
      <c r="R139">
        <v>8.0000000000000002E-3</v>
      </c>
    </row>
    <row r="140" spans="1:18" x14ac:dyDescent="0.3">
      <c r="A140" t="s">
        <v>2264</v>
      </c>
      <c r="B140" t="s">
        <v>19</v>
      </c>
      <c r="C140" t="s">
        <v>2136</v>
      </c>
      <c r="D140" t="s">
        <v>2119</v>
      </c>
      <c r="E140">
        <v>47</v>
      </c>
      <c r="F140">
        <v>0</v>
      </c>
      <c r="G140">
        <v>12.176</v>
      </c>
      <c r="H140">
        <v>0.78300000000000003</v>
      </c>
      <c r="I140">
        <v>8.593</v>
      </c>
      <c r="J140">
        <v>0.65300000000000002</v>
      </c>
      <c r="K140">
        <v>90.3</v>
      </c>
      <c r="L140">
        <v>49.9</v>
      </c>
      <c r="M140">
        <v>89.9</v>
      </c>
      <c r="N140">
        <v>89</v>
      </c>
      <c r="O140">
        <v>80.2</v>
      </c>
      <c r="P140" t="s">
        <v>2228</v>
      </c>
      <c r="Q140">
        <v>-0.02</v>
      </c>
      <c r="R140">
        <v>8.0000000000000002E-3</v>
      </c>
    </row>
    <row r="141" spans="1:18" x14ac:dyDescent="0.3">
      <c r="A141" t="s">
        <v>2265</v>
      </c>
      <c r="B141" t="s">
        <v>5</v>
      </c>
      <c r="C141" t="s">
        <v>2136</v>
      </c>
      <c r="D141" t="s">
        <v>2119</v>
      </c>
      <c r="E141">
        <v>43</v>
      </c>
      <c r="F141">
        <v>82</v>
      </c>
      <c r="G141">
        <v>14.026999999999999</v>
      </c>
      <c r="H141">
        <v>0.68899999999999995</v>
      </c>
      <c r="I141">
        <v>8.0589999999999993</v>
      </c>
      <c r="J141">
        <v>0.23499999999999999</v>
      </c>
      <c r="K141">
        <v>54.5</v>
      </c>
      <c r="L141">
        <v>80.8</v>
      </c>
      <c r="M141">
        <v>84.4</v>
      </c>
      <c r="N141">
        <v>86</v>
      </c>
      <c r="O141">
        <v>80</v>
      </c>
      <c r="P141" t="s">
        <v>2228</v>
      </c>
      <c r="Q141">
        <v>-0.02</v>
      </c>
      <c r="R141">
        <v>8.0000000000000002E-3</v>
      </c>
    </row>
    <row r="142" spans="1:18" x14ac:dyDescent="0.3">
      <c r="A142" t="s">
        <v>2266</v>
      </c>
      <c r="B142" t="s">
        <v>48</v>
      </c>
      <c r="C142" t="s">
        <v>2136</v>
      </c>
      <c r="D142" t="s">
        <v>2119</v>
      </c>
      <c r="E142">
        <v>43</v>
      </c>
      <c r="F142">
        <v>77</v>
      </c>
      <c r="G142">
        <v>13.569000000000001</v>
      </c>
      <c r="H142">
        <v>0.69499999999999995</v>
      </c>
      <c r="I142">
        <v>8.9090000000000007</v>
      </c>
      <c r="J142">
        <v>0.40600000000000003</v>
      </c>
      <c r="K142">
        <v>72.400000000000006</v>
      </c>
      <c r="L142">
        <v>74.900000000000006</v>
      </c>
      <c r="M142">
        <v>84.8</v>
      </c>
      <c r="N142">
        <v>90.2</v>
      </c>
      <c r="O142">
        <v>80</v>
      </c>
      <c r="P142" t="s">
        <v>2228</v>
      </c>
      <c r="Q142">
        <v>-0.02</v>
      </c>
      <c r="R142">
        <v>8.0000000000000002E-3</v>
      </c>
    </row>
    <row r="143" spans="1:18" x14ac:dyDescent="0.3">
      <c r="A143" t="s">
        <v>2267</v>
      </c>
      <c r="B143" t="s">
        <v>21</v>
      </c>
      <c r="C143" t="s">
        <v>2123</v>
      </c>
      <c r="D143" t="s">
        <v>2123</v>
      </c>
      <c r="E143">
        <v>45</v>
      </c>
      <c r="F143">
        <v>74</v>
      </c>
      <c r="G143">
        <v>18.268000000000001</v>
      </c>
      <c r="H143">
        <v>0.41099999999999998</v>
      </c>
      <c r="I143">
        <v>4.7590000000000003</v>
      </c>
      <c r="J143">
        <v>-0.01</v>
      </c>
      <c r="K143">
        <v>33.1</v>
      </c>
      <c r="L143">
        <v>83.1</v>
      </c>
      <c r="M143">
        <v>80.400000000000006</v>
      </c>
      <c r="N143">
        <v>61.6</v>
      </c>
      <c r="O143">
        <v>79.5</v>
      </c>
      <c r="P143" t="s">
        <v>2228</v>
      </c>
      <c r="Q143">
        <v>-1.2E-2</v>
      </c>
      <c r="R143">
        <v>1.7999999999999999E-2</v>
      </c>
    </row>
    <row r="144" spans="1:18" x14ac:dyDescent="0.3">
      <c r="A144" t="s">
        <v>2268</v>
      </c>
      <c r="B144" t="s">
        <v>17</v>
      </c>
      <c r="C144" t="s">
        <v>2123</v>
      </c>
      <c r="D144" t="s">
        <v>2123</v>
      </c>
      <c r="E144">
        <v>47</v>
      </c>
      <c r="F144">
        <v>65</v>
      </c>
      <c r="G144">
        <v>18.097999999999999</v>
      </c>
      <c r="H144">
        <v>0.39200000000000002</v>
      </c>
      <c r="I144">
        <v>4.2320000000000002</v>
      </c>
      <c r="J144">
        <v>0.35499999999999998</v>
      </c>
      <c r="K144">
        <v>78.5</v>
      </c>
      <c r="L144">
        <v>78.099999999999994</v>
      </c>
      <c r="M144">
        <v>77.7</v>
      </c>
      <c r="N144">
        <v>54.4</v>
      </c>
      <c r="O144">
        <v>79.400000000000006</v>
      </c>
      <c r="P144" t="s">
        <v>2228</v>
      </c>
      <c r="Q144">
        <v>-1.2E-2</v>
      </c>
      <c r="R144">
        <v>1.7999999999999999E-2</v>
      </c>
    </row>
    <row r="145" spans="1:18" x14ac:dyDescent="0.3">
      <c r="A145" t="s">
        <v>2269</v>
      </c>
      <c r="B145" t="s">
        <v>42</v>
      </c>
      <c r="C145" t="s">
        <v>2118</v>
      </c>
      <c r="D145" t="s">
        <v>2119</v>
      </c>
      <c r="E145">
        <v>39</v>
      </c>
      <c r="F145">
        <v>73</v>
      </c>
      <c r="G145">
        <v>13.496</v>
      </c>
      <c r="H145">
        <v>0.68500000000000005</v>
      </c>
      <c r="I145">
        <v>8.3870000000000005</v>
      </c>
      <c r="J145">
        <v>0.58199999999999996</v>
      </c>
      <c r="K145">
        <v>88.1</v>
      </c>
      <c r="L145">
        <v>72.099999999999994</v>
      </c>
      <c r="M145">
        <v>83.2</v>
      </c>
      <c r="N145">
        <v>87.9</v>
      </c>
      <c r="O145">
        <v>79.3</v>
      </c>
      <c r="P145" t="s">
        <v>2228</v>
      </c>
      <c r="Q145">
        <v>-0.02</v>
      </c>
      <c r="R145">
        <v>8.0000000000000002E-3</v>
      </c>
    </row>
    <row r="146" spans="1:18" x14ac:dyDescent="0.3">
      <c r="A146" t="s">
        <v>2270</v>
      </c>
      <c r="B146" t="s">
        <v>37</v>
      </c>
      <c r="C146" t="s">
        <v>2129</v>
      </c>
      <c r="D146" t="s">
        <v>2119</v>
      </c>
      <c r="E146">
        <v>40</v>
      </c>
      <c r="F146">
        <v>43</v>
      </c>
      <c r="G146">
        <v>13.914</v>
      </c>
      <c r="H146">
        <v>0.625</v>
      </c>
      <c r="I146">
        <v>8.0980000000000008</v>
      </c>
      <c r="J146">
        <v>0.25800000000000001</v>
      </c>
      <c r="K146">
        <v>56.4</v>
      </c>
      <c r="L146">
        <v>80</v>
      </c>
      <c r="M146">
        <v>78.8</v>
      </c>
      <c r="N146">
        <v>86.4</v>
      </c>
      <c r="O146">
        <v>79</v>
      </c>
      <c r="P146" t="s">
        <v>2228</v>
      </c>
      <c r="Q146">
        <v>-0.02</v>
      </c>
      <c r="R146">
        <v>8.0000000000000002E-3</v>
      </c>
    </row>
    <row r="147" spans="1:18" x14ac:dyDescent="0.3">
      <c r="A147" t="s">
        <v>2271</v>
      </c>
      <c r="B147" t="s">
        <v>12</v>
      </c>
      <c r="C147" t="s">
        <v>2123</v>
      </c>
      <c r="D147" t="s">
        <v>2123</v>
      </c>
      <c r="E147">
        <v>47</v>
      </c>
      <c r="F147">
        <v>78</v>
      </c>
      <c r="G147">
        <v>18.526</v>
      </c>
      <c r="H147">
        <v>0.36099999999999999</v>
      </c>
      <c r="I147">
        <v>4.4219999999999997</v>
      </c>
      <c r="J147">
        <v>4.8000000000000001E-2</v>
      </c>
      <c r="K147">
        <v>38.5</v>
      </c>
      <c r="L147">
        <v>85.4</v>
      </c>
      <c r="M147">
        <v>73.099999999999994</v>
      </c>
      <c r="N147">
        <v>57.4</v>
      </c>
      <c r="O147">
        <v>79</v>
      </c>
      <c r="P147" t="s">
        <v>2228</v>
      </c>
      <c r="Q147">
        <v>-1.2E-2</v>
      </c>
      <c r="R147">
        <v>1.7999999999999999E-2</v>
      </c>
    </row>
    <row r="148" spans="1:18" x14ac:dyDescent="0.3">
      <c r="A148" t="s">
        <v>2272</v>
      </c>
      <c r="B148" t="s">
        <v>10</v>
      </c>
      <c r="C148" t="s">
        <v>2123</v>
      </c>
      <c r="D148" t="s">
        <v>2123</v>
      </c>
      <c r="E148">
        <v>45</v>
      </c>
      <c r="F148">
        <v>80</v>
      </c>
      <c r="G148">
        <v>18.161000000000001</v>
      </c>
      <c r="H148">
        <v>0.33500000000000002</v>
      </c>
      <c r="I148">
        <v>4.2380000000000004</v>
      </c>
      <c r="J148">
        <v>0.36499999999999999</v>
      </c>
      <c r="K148">
        <v>79.599999999999994</v>
      </c>
      <c r="L148">
        <v>79.599999999999994</v>
      </c>
      <c r="M148">
        <v>67.7</v>
      </c>
      <c r="N148">
        <v>54.6</v>
      </c>
      <c r="O148">
        <v>78.7</v>
      </c>
      <c r="P148" t="s">
        <v>2228</v>
      </c>
      <c r="Q148">
        <v>-1.2E-2</v>
      </c>
      <c r="R148">
        <v>1.7999999999999999E-2</v>
      </c>
    </row>
    <row r="149" spans="1:18" x14ac:dyDescent="0.3">
      <c r="A149" t="s">
        <v>2273</v>
      </c>
      <c r="B149" t="s">
        <v>18</v>
      </c>
      <c r="C149" t="s">
        <v>2123</v>
      </c>
      <c r="D149" t="s">
        <v>2123</v>
      </c>
      <c r="E149">
        <v>44</v>
      </c>
      <c r="F149">
        <v>66</v>
      </c>
      <c r="G149">
        <v>18.526</v>
      </c>
      <c r="H149">
        <v>0.32900000000000001</v>
      </c>
      <c r="I149">
        <v>3.9020000000000001</v>
      </c>
      <c r="J149">
        <v>0.248</v>
      </c>
      <c r="K149">
        <v>66.2</v>
      </c>
      <c r="L149">
        <v>85</v>
      </c>
      <c r="M149">
        <v>65.400000000000006</v>
      </c>
      <c r="N149">
        <v>49.7</v>
      </c>
      <c r="O149">
        <v>78.5</v>
      </c>
      <c r="P149" t="s">
        <v>2228</v>
      </c>
      <c r="Q149">
        <v>-1.2E-2</v>
      </c>
      <c r="R149">
        <v>1.7999999999999999E-2</v>
      </c>
    </row>
    <row r="150" spans="1:18" x14ac:dyDescent="0.3">
      <c r="A150" t="s">
        <v>2274</v>
      </c>
      <c r="B150" t="s">
        <v>20</v>
      </c>
      <c r="C150" t="s">
        <v>2129</v>
      </c>
      <c r="D150" t="s">
        <v>2119</v>
      </c>
      <c r="E150">
        <v>47</v>
      </c>
      <c r="F150">
        <v>82</v>
      </c>
      <c r="G150">
        <v>14.694000000000001</v>
      </c>
      <c r="H150">
        <v>0.48099999999999998</v>
      </c>
      <c r="I150">
        <v>6.1</v>
      </c>
      <c r="J150">
        <v>0.28399999999999997</v>
      </c>
      <c r="K150">
        <v>59</v>
      </c>
      <c r="L150">
        <v>89.5</v>
      </c>
      <c r="M150">
        <v>63.8</v>
      </c>
      <c r="N150">
        <v>73</v>
      </c>
      <c r="O150">
        <v>78.5</v>
      </c>
      <c r="P150" t="s">
        <v>2228</v>
      </c>
      <c r="Q150">
        <v>-0.02</v>
      </c>
      <c r="R150">
        <v>8.0000000000000002E-3</v>
      </c>
    </row>
    <row r="151" spans="1:18" x14ac:dyDescent="0.3">
      <c r="A151" t="s">
        <v>2275</v>
      </c>
      <c r="B151" t="s">
        <v>17</v>
      </c>
      <c r="C151" t="s">
        <v>2123</v>
      </c>
      <c r="D151" t="s">
        <v>2123</v>
      </c>
      <c r="E151">
        <v>47</v>
      </c>
      <c r="F151">
        <v>76</v>
      </c>
      <c r="G151">
        <v>18.899999999999999</v>
      </c>
      <c r="H151">
        <v>0.33200000000000002</v>
      </c>
      <c r="I151">
        <v>3.5859999999999999</v>
      </c>
      <c r="J151">
        <v>0.1</v>
      </c>
      <c r="K151">
        <v>46.9</v>
      </c>
      <c r="L151">
        <v>90</v>
      </c>
      <c r="M151">
        <v>66.900000000000006</v>
      </c>
      <c r="N151">
        <v>45.7</v>
      </c>
      <c r="O151">
        <v>78.3</v>
      </c>
      <c r="P151" t="s">
        <v>2228</v>
      </c>
      <c r="Q151">
        <v>-1.2E-2</v>
      </c>
      <c r="R151">
        <v>1.7999999999999999E-2</v>
      </c>
    </row>
    <row r="152" spans="1:18" x14ac:dyDescent="0.3">
      <c r="A152" t="s">
        <v>2276</v>
      </c>
      <c r="B152" t="s">
        <v>15</v>
      </c>
      <c r="C152" t="s">
        <v>2123</v>
      </c>
      <c r="D152" t="s">
        <v>2123</v>
      </c>
      <c r="E152">
        <v>47</v>
      </c>
      <c r="F152">
        <v>77</v>
      </c>
      <c r="G152">
        <v>17.622</v>
      </c>
      <c r="H152">
        <v>0.66200000000000003</v>
      </c>
      <c r="I152">
        <v>7.8789999999999996</v>
      </c>
      <c r="J152">
        <v>0.28199999999999997</v>
      </c>
      <c r="K152">
        <v>69.599999999999994</v>
      </c>
      <c r="L152">
        <v>71.2</v>
      </c>
      <c r="M152">
        <v>95.4</v>
      </c>
      <c r="N152">
        <v>85.2</v>
      </c>
      <c r="O152">
        <v>78.099999999999994</v>
      </c>
      <c r="P152" t="s">
        <v>2228</v>
      </c>
      <c r="Q152">
        <v>-1.2E-2</v>
      </c>
      <c r="R152">
        <v>1.7999999999999999E-2</v>
      </c>
    </row>
    <row r="153" spans="1:18" x14ac:dyDescent="0.3">
      <c r="A153" t="s">
        <v>2277</v>
      </c>
      <c r="B153" t="s">
        <v>381</v>
      </c>
      <c r="C153" t="s">
        <v>2118</v>
      </c>
      <c r="D153" t="s">
        <v>2119</v>
      </c>
      <c r="E153">
        <v>33</v>
      </c>
      <c r="F153">
        <v>74</v>
      </c>
      <c r="G153">
        <v>13.778</v>
      </c>
      <c r="H153">
        <v>0.68600000000000005</v>
      </c>
      <c r="I153">
        <v>8.6639999999999997</v>
      </c>
      <c r="J153">
        <v>0.10299999999999999</v>
      </c>
      <c r="K153">
        <v>42</v>
      </c>
      <c r="L153">
        <v>78</v>
      </c>
      <c r="M153">
        <v>83.4</v>
      </c>
      <c r="N153">
        <v>89.3</v>
      </c>
      <c r="O153">
        <v>78</v>
      </c>
      <c r="P153" t="s">
        <v>2228</v>
      </c>
      <c r="Q153">
        <v>-0.02</v>
      </c>
      <c r="R153">
        <v>8.0000000000000002E-3</v>
      </c>
    </row>
    <row r="154" spans="1:18" x14ac:dyDescent="0.3">
      <c r="A154" t="s">
        <v>2278</v>
      </c>
      <c r="B154" t="s">
        <v>24</v>
      </c>
      <c r="C154" t="s">
        <v>2123</v>
      </c>
      <c r="D154" t="s">
        <v>2123</v>
      </c>
      <c r="E154">
        <v>40</v>
      </c>
      <c r="F154">
        <v>76</v>
      </c>
      <c r="G154">
        <v>18.253</v>
      </c>
      <c r="H154">
        <v>0.38600000000000001</v>
      </c>
      <c r="I154">
        <v>3.9929999999999999</v>
      </c>
      <c r="J154">
        <v>0.14799999999999999</v>
      </c>
      <c r="K154">
        <v>51.2</v>
      </c>
      <c r="L154">
        <v>82.7</v>
      </c>
      <c r="M154">
        <v>77.3</v>
      </c>
      <c r="N154">
        <v>51.3</v>
      </c>
      <c r="O154">
        <v>78</v>
      </c>
      <c r="P154" t="s">
        <v>2228</v>
      </c>
      <c r="Q154">
        <v>-1.2E-2</v>
      </c>
      <c r="R154">
        <v>1.7999999999999999E-2</v>
      </c>
    </row>
    <row r="155" spans="1:18" x14ac:dyDescent="0.3">
      <c r="A155" t="s">
        <v>2279</v>
      </c>
      <c r="B155" t="s">
        <v>48</v>
      </c>
      <c r="C155" t="s">
        <v>2123</v>
      </c>
      <c r="D155" t="s">
        <v>2123</v>
      </c>
      <c r="E155">
        <v>46</v>
      </c>
      <c r="F155">
        <v>75</v>
      </c>
      <c r="G155">
        <v>17.686</v>
      </c>
      <c r="H155">
        <v>0.51700000000000002</v>
      </c>
      <c r="I155">
        <v>6.6289999999999996</v>
      </c>
      <c r="J155">
        <v>0.51</v>
      </c>
      <c r="K155">
        <v>91.2</v>
      </c>
      <c r="L155">
        <v>72.7</v>
      </c>
      <c r="M155">
        <v>88.1</v>
      </c>
      <c r="N155">
        <v>76.8</v>
      </c>
      <c r="O155">
        <v>77.900000000000006</v>
      </c>
      <c r="P155" t="s">
        <v>2228</v>
      </c>
      <c r="Q155">
        <v>-1.2E-2</v>
      </c>
      <c r="R155">
        <v>1.7999999999999999E-2</v>
      </c>
    </row>
    <row r="156" spans="1:18" x14ac:dyDescent="0.3">
      <c r="A156" t="s">
        <v>2280</v>
      </c>
      <c r="B156" t="s">
        <v>15</v>
      </c>
      <c r="C156" t="s">
        <v>2123</v>
      </c>
      <c r="D156" t="s">
        <v>2123</v>
      </c>
      <c r="E156">
        <v>47</v>
      </c>
      <c r="F156">
        <v>35</v>
      </c>
      <c r="G156">
        <v>18.146000000000001</v>
      </c>
      <c r="H156">
        <v>0.39500000000000002</v>
      </c>
      <c r="I156">
        <v>4.6989999999999998</v>
      </c>
      <c r="J156">
        <v>8.6999999999999994E-2</v>
      </c>
      <c r="K156">
        <v>44.6</v>
      </c>
      <c r="L156">
        <v>78.8</v>
      </c>
      <c r="M156">
        <v>78.099999999999994</v>
      </c>
      <c r="N156">
        <v>60.4</v>
      </c>
      <c r="O156">
        <v>77.8</v>
      </c>
      <c r="P156" t="s">
        <v>2228</v>
      </c>
      <c r="Q156">
        <v>-1.2E-2</v>
      </c>
      <c r="R156">
        <v>1.7999999999999999E-2</v>
      </c>
    </row>
    <row r="157" spans="1:18" x14ac:dyDescent="0.3">
      <c r="A157" t="s">
        <v>2281</v>
      </c>
      <c r="B157" t="s">
        <v>33</v>
      </c>
      <c r="C157" t="s">
        <v>2123</v>
      </c>
      <c r="D157" t="s">
        <v>2123</v>
      </c>
      <c r="E157">
        <v>42</v>
      </c>
      <c r="F157">
        <v>50</v>
      </c>
      <c r="G157">
        <v>18.885999999999999</v>
      </c>
      <c r="H157">
        <v>0.33700000000000002</v>
      </c>
      <c r="I157">
        <v>4.25</v>
      </c>
      <c r="J157">
        <v>0.503</v>
      </c>
      <c r="K157">
        <v>89.6</v>
      </c>
      <c r="L157">
        <v>89.6</v>
      </c>
      <c r="M157">
        <v>68.099999999999994</v>
      </c>
      <c r="N157">
        <v>54.8</v>
      </c>
      <c r="O157">
        <v>77.7</v>
      </c>
      <c r="P157" t="s">
        <v>2228</v>
      </c>
      <c r="Q157">
        <v>-1.2E-2</v>
      </c>
      <c r="R157">
        <v>1.7999999999999999E-2</v>
      </c>
    </row>
    <row r="158" spans="1:18" x14ac:dyDescent="0.3">
      <c r="A158" t="s">
        <v>2282</v>
      </c>
      <c r="B158" t="s">
        <v>10</v>
      </c>
      <c r="C158" t="s">
        <v>2118</v>
      </c>
      <c r="D158" t="s">
        <v>2119</v>
      </c>
      <c r="E158">
        <v>45</v>
      </c>
      <c r="F158">
        <v>76</v>
      </c>
      <c r="G158">
        <v>13.702</v>
      </c>
      <c r="H158">
        <v>0.66300000000000003</v>
      </c>
      <c r="I158">
        <v>8.3930000000000007</v>
      </c>
      <c r="J158">
        <v>0.17799999999999999</v>
      </c>
      <c r="K158">
        <v>50</v>
      </c>
      <c r="L158">
        <v>77</v>
      </c>
      <c r="M158">
        <v>81.2</v>
      </c>
      <c r="N158">
        <v>88.1</v>
      </c>
      <c r="O158">
        <v>77.7</v>
      </c>
      <c r="P158" t="s">
        <v>2228</v>
      </c>
      <c r="Q158">
        <v>-0.02</v>
      </c>
      <c r="R158">
        <v>8.0000000000000002E-3</v>
      </c>
    </row>
    <row r="159" spans="1:18" x14ac:dyDescent="0.3">
      <c r="A159" t="s">
        <v>2283</v>
      </c>
      <c r="B159" t="s">
        <v>42</v>
      </c>
      <c r="C159" t="s">
        <v>2129</v>
      </c>
      <c r="D159" t="s">
        <v>2119</v>
      </c>
      <c r="E159">
        <v>47</v>
      </c>
      <c r="F159">
        <v>69</v>
      </c>
      <c r="G159">
        <v>13.231</v>
      </c>
      <c r="H159">
        <v>0.73599999999999999</v>
      </c>
      <c r="I159">
        <v>9.0060000000000002</v>
      </c>
      <c r="J159">
        <v>0.5</v>
      </c>
      <c r="K159">
        <v>81.400000000000006</v>
      </c>
      <c r="L159">
        <v>67.099999999999994</v>
      </c>
      <c r="M159">
        <v>87.9</v>
      </c>
      <c r="N159">
        <v>90.9</v>
      </c>
      <c r="O159">
        <v>77.599999999999994</v>
      </c>
      <c r="P159" t="s">
        <v>2228</v>
      </c>
      <c r="Q159">
        <v>-0.02</v>
      </c>
      <c r="R159">
        <v>8.0000000000000002E-3</v>
      </c>
    </row>
    <row r="160" spans="1:18" x14ac:dyDescent="0.3">
      <c r="A160" t="s">
        <v>2284</v>
      </c>
      <c r="B160" t="s">
        <v>381</v>
      </c>
      <c r="C160" t="s">
        <v>2118</v>
      </c>
      <c r="D160" t="s">
        <v>2119</v>
      </c>
      <c r="E160">
        <v>45</v>
      </c>
      <c r="F160">
        <v>77</v>
      </c>
      <c r="G160">
        <v>14.416</v>
      </c>
      <c r="H160">
        <v>0.49099999999999999</v>
      </c>
      <c r="I160">
        <v>6.1980000000000004</v>
      </c>
      <c r="J160">
        <v>0.28899999999999998</v>
      </c>
      <c r="K160">
        <v>59.6</v>
      </c>
      <c r="L160">
        <v>86.5</v>
      </c>
      <c r="M160">
        <v>65.3</v>
      </c>
      <c r="N160">
        <v>74.3</v>
      </c>
      <c r="O160">
        <v>77.599999999999994</v>
      </c>
      <c r="P160" t="s">
        <v>2228</v>
      </c>
      <c r="Q160">
        <v>-0.02</v>
      </c>
      <c r="R160">
        <v>8.0000000000000002E-3</v>
      </c>
    </row>
    <row r="161" spans="1:18" x14ac:dyDescent="0.3">
      <c r="A161" t="s">
        <v>2285</v>
      </c>
      <c r="B161" t="s">
        <v>39</v>
      </c>
      <c r="C161" t="s">
        <v>2123</v>
      </c>
      <c r="D161" t="s">
        <v>2123</v>
      </c>
      <c r="E161">
        <v>30</v>
      </c>
      <c r="F161">
        <v>80</v>
      </c>
      <c r="G161">
        <v>17.920000000000002</v>
      </c>
      <c r="H161">
        <v>0.48699999999999999</v>
      </c>
      <c r="I161">
        <v>5.5609999999999999</v>
      </c>
      <c r="J161">
        <v>0.5</v>
      </c>
      <c r="K161">
        <v>89.2</v>
      </c>
      <c r="L161">
        <v>76.5</v>
      </c>
      <c r="M161">
        <v>86.2</v>
      </c>
      <c r="N161">
        <v>68.5</v>
      </c>
      <c r="O161">
        <v>77.2</v>
      </c>
      <c r="P161" t="s">
        <v>2228</v>
      </c>
      <c r="Q161">
        <v>-1.2E-2</v>
      </c>
      <c r="R161">
        <v>1.7999999999999999E-2</v>
      </c>
    </row>
    <row r="162" spans="1:18" x14ac:dyDescent="0.3">
      <c r="A162" t="s">
        <v>2286</v>
      </c>
      <c r="B162" t="s">
        <v>25</v>
      </c>
      <c r="C162" t="s">
        <v>2118</v>
      </c>
      <c r="D162" t="s">
        <v>2119</v>
      </c>
      <c r="E162">
        <v>44</v>
      </c>
      <c r="F162">
        <v>73</v>
      </c>
      <c r="G162">
        <v>13.318</v>
      </c>
      <c r="H162">
        <v>0.745</v>
      </c>
      <c r="I162">
        <v>7.7869999999999999</v>
      </c>
      <c r="J162">
        <v>0.55800000000000005</v>
      </c>
      <c r="K162">
        <v>86.3</v>
      </c>
      <c r="L162">
        <v>68.3</v>
      </c>
      <c r="M162">
        <v>88.7</v>
      </c>
      <c r="N162">
        <v>84.6</v>
      </c>
      <c r="O162">
        <v>77.2</v>
      </c>
      <c r="P162" t="s">
        <v>2228</v>
      </c>
      <c r="Q162">
        <v>-0.02</v>
      </c>
      <c r="R162">
        <v>8.0000000000000002E-3</v>
      </c>
    </row>
    <row r="163" spans="1:18" x14ac:dyDescent="0.3">
      <c r="A163" t="s">
        <v>2287</v>
      </c>
      <c r="B163" t="s">
        <v>12</v>
      </c>
      <c r="C163" t="s">
        <v>2136</v>
      </c>
      <c r="D163" t="s">
        <v>2119</v>
      </c>
      <c r="E163">
        <v>37</v>
      </c>
      <c r="F163">
        <v>82</v>
      </c>
      <c r="G163">
        <v>13.342000000000001</v>
      </c>
      <c r="H163">
        <v>0.64</v>
      </c>
      <c r="I163">
        <v>7.8410000000000002</v>
      </c>
      <c r="J163">
        <v>0.81799999999999995</v>
      </c>
      <c r="K163">
        <v>95.2</v>
      </c>
      <c r="L163">
        <v>68.7</v>
      </c>
      <c r="M163">
        <v>79.8</v>
      </c>
      <c r="N163">
        <v>84.9</v>
      </c>
      <c r="O163">
        <v>77.099999999999994</v>
      </c>
      <c r="P163" t="s">
        <v>2228</v>
      </c>
      <c r="Q163">
        <v>-0.02</v>
      </c>
      <c r="R163">
        <v>8.0000000000000002E-3</v>
      </c>
    </row>
    <row r="164" spans="1:18" x14ac:dyDescent="0.3">
      <c r="A164" t="s">
        <v>2288</v>
      </c>
      <c r="B164" t="s">
        <v>383</v>
      </c>
      <c r="C164" t="s">
        <v>2118</v>
      </c>
      <c r="D164" t="s">
        <v>2119</v>
      </c>
      <c r="E164">
        <v>37</v>
      </c>
      <c r="F164">
        <v>81</v>
      </c>
      <c r="G164">
        <v>13.528</v>
      </c>
      <c r="H164">
        <v>0.61499999999999999</v>
      </c>
      <c r="I164">
        <v>8.2260000000000009</v>
      </c>
      <c r="J164">
        <v>0.34799999999999998</v>
      </c>
      <c r="K164">
        <v>66.099999999999994</v>
      </c>
      <c r="L164">
        <v>74.099999999999994</v>
      </c>
      <c r="M164">
        <v>77.400000000000006</v>
      </c>
      <c r="N164">
        <v>87</v>
      </c>
      <c r="O164">
        <v>77</v>
      </c>
      <c r="P164" t="s">
        <v>2228</v>
      </c>
      <c r="Q164">
        <v>-0.02</v>
      </c>
      <c r="R164">
        <v>8.0000000000000002E-3</v>
      </c>
    </row>
    <row r="165" spans="1:18" x14ac:dyDescent="0.3">
      <c r="A165" t="s">
        <v>2289</v>
      </c>
      <c r="B165" t="s">
        <v>25</v>
      </c>
      <c r="C165" t="s">
        <v>2136</v>
      </c>
      <c r="D165" t="s">
        <v>2119</v>
      </c>
      <c r="E165">
        <v>44</v>
      </c>
      <c r="F165">
        <v>82</v>
      </c>
      <c r="G165">
        <v>13.481</v>
      </c>
      <c r="H165">
        <v>0.66300000000000003</v>
      </c>
      <c r="I165">
        <v>6.9249999999999998</v>
      </c>
      <c r="J165">
        <v>0.746</v>
      </c>
      <c r="K165">
        <v>93.3</v>
      </c>
      <c r="L165">
        <v>71.3</v>
      </c>
      <c r="M165">
        <v>81.400000000000006</v>
      </c>
      <c r="N165">
        <v>78.7</v>
      </c>
      <c r="O165">
        <v>76.900000000000006</v>
      </c>
      <c r="P165" t="s">
        <v>2228</v>
      </c>
      <c r="Q165">
        <v>-0.02</v>
      </c>
      <c r="R165">
        <v>8.0000000000000002E-3</v>
      </c>
    </row>
    <row r="166" spans="1:18" x14ac:dyDescent="0.3">
      <c r="A166" t="s">
        <v>2290</v>
      </c>
      <c r="B166" t="s">
        <v>16</v>
      </c>
      <c r="C166" t="s">
        <v>2123</v>
      </c>
      <c r="D166" t="s">
        <v>2123</v>
      </c>
      <c r="E166">
        <v>45</v>
      </c>
      <c r="F166">
        <v>82</v>
      </c>
      <c r="G166">
        <v>18.672000000000001</v>
      </c>
      <c r="H166">
        <v>0.26800000000000002</v>
      </c>
      <c r="I166">
        <v>3.3809999999999998</v>
      </c>
      <c r="J166">
        <v>0.26200000000000001</v>
      </c>
      <c r="K166">
        <v>67.3</v>
      </c>
      <c r="L166">
        <v>87.7</v>
      </c>
      <c r="M166">
        <v>58.1</v>
      </c>
      <c r="N166">
        <v>42.1</v>
      </c>
      <c r="O166">
        <v>76.8</v>
      </c>
      <c r="P166" t="s">
        <v>2228</v>
      </c>
      <c r="Q166">
        <v>-1.2E-2</v>
      </c>
      <c r="R166">
        <v>1.7999999999999999E-2</v>
      </c>
    </row>
    <row r="167" spans="1:18" x14ac:dyDescent="0.3">
      <c r="A167" t="s">
        <v>2291</v>
      </c>
      <c r="B167" t="s">
        <v>32</v>
      </c>
      <c r="C167" t="s">
        <v>2118</v>
      </c>
      <c r="D167" t="s">
        <v>2119</v>
      </c>
      <c r="E167">
        <v>42</v>
      </c>
      <c r="F167">
        <v>54</v>
      </c>
      <c r="G167">
        <v>13.372999999999999</v>
      </c>
      <c r="H167">
        <v>0.71599999999999997</v>
      </c>
      <c r="I167">
        <v>7.9550000000000001</v>
      </c>
      <c r="J167">
        <v>0.46100000000000002</v>
      </c>
      <c r="K167">
        <v>77.599999999999994</v>
      </c>
      <c r="L167">
        <v>69.3</v>
      </c>
      <c r="M167">
        <v>86.5</v>
      </c>
      <c r="N167">
        <v>85.6</v>
      </c>
      <c r="O167">
        <v>76.8</v>
      </c>
      <c r="P167" t="s">
        <v>2228</v>
      </c>
      <c r="Q167">
        <v>-0.02</v>
      </c>
      <c r="R167">
        <v>8.0000000000000002E-3</v>
      </c>
    </row>
    <row r="168" spans="1:18" x14ac:dyDescent="0.3">
      <c r="A168" t="s">
        <v>2292</v>
      </c>
      <c r="B168" t="s">
        <v>23</v>
      </c>
      <c r="C168" t="s">
        <v>2136</v>
      </c>
      <c r="D168" t="s">
        <v>2119</v>
      </c>
      <c r="E168">
        <v>35</v>
      </c>
      <c r="F168">
        <v>81</v>
      </c>
      <c r="G168">
        <v>13.811999999999999</v>
      </c>
      <c r="H168">
        <v>0.55900000000000005</v>
      </c>
      <c r="I168">
        <v>7.2720000000000002</v>
      </c>
      <c r="J168">
        <v>0.29499999999999998</v>
      </c>
      <c r="K168">
        <v>60</v>
      </c>
      <c r="L168">
        <v>78.8</v>
      </c>
      <c r="M168">
        <v>72.900000000000006</v>
      </c>
      <c r="N168">
        <v>81.7</v>
      </c>
      <c r="O168">
        <v>76.8</v>
      </c>
      <c r="P168" t="s">
        <v>2228</v>
      </c>
      <c r="Q168">
        <v>-0.02</v>
      </c>
      <c r="R168">
        <v>8.0000000000000002E-3</v>
      </c>
    </row>
    <row r="169" spans="1:18" x14ac:dyDescent="0.3">
      <c r="A169" t="s">
        <v>2293</v>
      </c>
      <c r="B169" t="s">
        <v>13</v>
      </c>
      <c r="C169" t="s">
        <v>2129</v>
      </c>
      <c r="D169" t="s">
        <v>2119</v>
      </c>
      <c r="E169">
        <v>29</v>
      </c>
      <c r="F169">
        <v>62</v>
      </c>
      <c r="G169">
        <v>14.863</v>
      </c>
      <c r="H169">
        <v>0.46800000000000003</v>
      </c>
      <c r="I169">
        <v>5.976</v>
      </c>
      <c r="J169">
        <v>8.6999999999999994E-2</v>
      </c>
      <c r="K169">
        <v>40.6</v>
      </c>
      <c r="L169">
        <v>90.9</v>
      </c>
      <c r="M169">
        <v>62.2</v>
      </c>
      <c r="N169">
        <v>71.099999999999994</v>
      </c>
      <c r="O169">
        <v>76.599999999999994</v>
      </c>
      <c r="P169" t="s">
        <v>2228</v>
      </c>
      <c r="Q169">
        <v>-0.02</v>
      </c>
      <c r="R169">
        <v>8.0000000000000002E-3</v>
      </c>
    </row>
    <row r="170" spans="1:18" x14ac:dyDescent="0.3">
      <c r="A170" t="s">
        <v>2294</v>
      </c>
      <c r="B170" t="s">
        <v>33</v>
      </c>
      <c r="C170" t="s">
        <v>2118</v>
      </c>
      <c r="D170" t="s">
        <v>2119</v>
      </c>
      <c r="E170">
        <v>45</v>
      </c>
      <c r="F170">
        <v>46</v>
      </c>
      <c r="G170">
        <v>13.615</v>
      </c>
      <c r="H170">
        <v>0.58199999999999996</v>
      </c>
      <c r="I170">
        <v>7.3440000000000003</v>
      </c>
      <c r="J170">
        <v>0.33</v>
      </c>
      <c r="K170">
        <v>63.6</v>
      </c>
      <c r="L170">
        <v>76</v>
      </c>
      <c r="M170">
        <v>75.599999999999994</v>
      </c>
      <c r="N170">
        <v>82.6</v>
      </c>
      <c r="O170">
        <v>76.3</v>
      </c>
      <c r="P170" t="s">
        <v>2228</v>
      </c>
      <c r="Q170">
        <v>-0.02</v>
      </c>
      <c r="R170">
        <v>8.0000000000000002E-3</v>
      </c>
    </row>
    <row r="171" spans="1:18" x14ac:dyDescent="0.3">
      <c r="A171" t="s">
        <v>2295</v>
      </c>
      <c r="B171" t="s">
        <v>15</v>
      </c>
      <c r="C171" t="s">
        <v>2136</v>
      </c>
      <c r="D171" t="s">
        <v>2119</v>
      </c>
      <c r="E171">
        <v>47</v>
      </c>
      <c r="F171">
        <v>70</v>
      </c>
      <c r="G171">
        <v>12.903</v>
      </c>
      <c r="H171">
        <v>0.80900000000000005</v>
      </c>
      <c r="I171">
        <v>9.6259999999999994</v>
      </c>
      <c r="J171">
        <v>0.54</v>
      </c>
      <c r="K171">
        <v>84.4</v>
      </c>
      <c r="L171">
        <v>61</v>
      </c>
      <c r="M171">
        <v>91.5</v>
      </c>
      <c r="N171">
        <v>94</v>
      </c>
      <c r="O171">
        <v>76.2</v>
      </c>
      <c r="P171" t="s">
        <v>2228</v>
      </c>
      <c r="Q171">
        <v>-0.02</v>
      </c>
      <c r="R171">
        <v>8.0000000000000002E-3</v>
      </c>
    </row>
    <row r="172" spans="1:18" x14ac:dyDescent="0.3">
      <c r="A172" t="s">
        <v>2296</v>
      </c>
      <c r="B172" t="s">
        <v>39</v>
      </c>
      <c r="C172" t="s">
        <v>2118</v>
      </c>
      <c r="D172" t="s">
        <v>2119</v>
      </c>
      <c r="E172">
        <v>45</v>
      </c>
      <c r="F172">
        <v>61</v>
      </c>
      <c r="G172">
        <v>13.597</v>
      </c>
      <c r="H172">
        <v>0.68899999999999995</v>
      </c>
      <c r="I172">
        <v>7.88</v>
      </c>
      <c r="J172">
        <v>0.104</v>
      </c>
      <c r="K172">
        <v>42.4</v>
      </c>
      <c r="L172">
        <v>75.8</v>
      </c>
      <c r="M172">
        <v>84.6</v>
      </c>
      <c r="N172">
        <v>85.3</v>
      </c>
      <c r="O172">
        <v>76.099999999999994</v>
      </c>
      <c r="P172" t="s">
        <v>2228</v>
      </c>
      <c r="Q172">
        <v>-0.02</v>
      </c>
      <c r="R172">
        <v>8.0000000000000002E-3</v>
      </c>
    </row>
    <row r="173" spans="1:18" x14ac:dyDescent="0.3">
      <c r="A173" t="s">
        <v>2297</v>
      </c>
      <c r="B173" t="s">
        <v>13</v>
      </c>
      <c r="C173" t="s">
        <v>2118</v>
      </c>
      <c r="D173" t="s">
        <v>2119</v>
      </c>
      <c r="E173">
        <v>42</v>
      </c>
      <c r="F173">
        <v>78</v>
      </c>
      <c r="G173">
        <v>14.499000000000001</v>
      </c>
      <c r="H173">
        <v>0.56899999999999995</v>
      </c>
      <c r="I173">
        <v>7.27</v>
      </c>
      <c r="J173">
        <v>-0.28799999999999998</v>
      </c>
      <c r="K173">
        <v>11.3</v>
      </c>
      <c r="L173">
        <v>87.3</v>
      </c>
      <c r="M173">
        <v>73.099999999999994</v>
      </c>
      <c r="N173">
        <v>81.599999999999994</v>
      </c>
      <c r="O173">
        <v>76.099999999999994</v>
      </c>
      <c r="P173" t="s">
        <v>2228</v>
      </c>
      <c r="Q173">
        <v>-0.02</v>
      </c>
      <c r="R173">
        <v>8.0000000000000002E-3</v>
      </c>
    </row>
    <row r="174" spans="1:18" x14ac:dyDescent="0.3">
      <c r="A174" t="s">
        <v>2298</v>
      </c>
      <c r="B174" t="s">
        <v>19</v>
      </c>
      <c r="C174" t="s">
        <v>2129</v>
      </c>
      <c r="D174" t="s">
        <v>2119</v>
      </c>
      <c r="E174">
        <v>25</v>
      </c>
      <c r="F174">
        <v>31</v>
      </c>
      <c r="G174">
        <v>13.207000000000001</v>
      </c>
      <c r="H174">
        <v>0.51100000000000001</v>
      </c>
      <c r="I174">
        <v>5.6059999999999999</v>
      </c>
      <c r="J174">
        <v>0.27300000000000002</v>
      </c>
      <c r="K174">
        <v>57.8</v>
      </c>
      <c r="L174">
        <v>66.099999999999994</v>
      </c>
      <c r="M174">
        <v>67.7</v>
      </c>
      <c r="N174">
        <v>68.7</v>
      </c>
      <c r="O174">
        <v>76.099999999999994</v>
      </c>
      <c r="P174" t="s">
        <v>2228</v>
      </c>
      <c r="Q174">
        <v>-0.02</v>
      </c>
      <c r="R174">
        <v>8.0000000000000002E-3</v>
      </c>
    </row>
    <row r="175" spans="1:18" x14ac:dyDescent="0.3">
      <c r="A175" t="s">
        <v>2299</v>
      </c>
      <c r="B175" t="s">
        <v>48</v>
      </c>
      <c r="C175" t="s">
        <v>2118</v>
      </c>
      <c r="D175" t="s">
        <v>2119</v>
      </c>
      <c r="E175">
        <v>28</v>
      </c>
      <c r="F175">
        <v>31</v>
      </c>
      <c r="G175">
        <v>12.488</v>
      </c>
      <c r="H175">
        <v>0.68700000000000006</v>
      </c>
      <c r="I175">
        <v>8.8049999999999997</v>
      </c>
      <c r="J175">
        <v>6.8000000000000005E-2</v>
      </c>
      <c r="K175">
        <v>38.299999999999997</v>
      </c>
      <c r="L175">
        <v>54.5</v>
      </c>
      <c r="M175">
        <v>84</v>
      </c>
      <c r="N175">
        <v>89.5</v>
      </c>
      <c r="O175">
        <v>76</v>
      </c>
      <c r="P175" t="s">
        <v>2228</v>
      </c>
      <c r="Q175">
        <v>-0.02</v>
      </c>
      <c r="R175">
        <v>8.0000000000000002E-3</v>
      </c>
    </row>
    <row r="176" spans="1:18" x14ac:dyDescent="0.3">
      <c r="A176" t="s">
        <v>2300</v>
      </c>
      <c r="B176" t="s">
        <v>17</v>
      </c>
      <c r="C176" t="s">
        <v>2118</v>
      </c>
      <c r="D176" t="s">
        <v>2119</v>
      </c>
      <c r="E176">
        <v>38</v>
      </c>
      <c r="F176">
        <v>78</v>
      </c>
      <c r="G176">
        <v>13.394</v>
      </c>
      <c r="H176">
        <v>0.74199999999999999</v>
      </c>
      <c r="I176">
        <v>8.0129999999999999</v>
      </c>
      <c r="J176">
        <v>0.31</v>
      </c>
      <c r="K176">
        <v>62.4</v>
      </c>
      <c r="L176">
        <v>69.900000000000006</v>
      </c>
      <c r="M176">
        <v>88.1</v>
      </c>
      <c r="N176">
        <v>85.7</v>
      </c>
      <c r="O176">
        <v>75.8</v>
      </c>
      <c r="P176" t="s">
        <v>2228</v>
      </c>
      <c r="Q176">
        <v>-0.02</v>
      </c>
      <c r="R176">
        <v>8.0000000000000002E-3</v>
      </c>
    </row>
    <row r="177" spans="1:18" x14ac:dyDescent="0.3">
      <c r="A177" t="s">
        <v>2301</v>
      </c>
      <c r="B177" t="s">
        <v>21</v>
      </c>
      <c r="C177" t="s">
        <v>2123</v>
      </c>
      <c r="D177" t="s">
        <v>2123</v>
      </c>
      <c r="E177">
        <v>44</v>
      </c>
      <c r="F177">
        <v>82</v>
      </c>
      <c r="G177">
        <v>17.631</v>
      </c>
      <c r="H177">
        <v>0.61899999999999999</v>
      </c>
      <c r="I177">
        <v>7.1609999999999996</v>
      </c>
      <c r="J177">
        <v>0.20799999999999999</v>
      </c>
      <c r="K177">
        <v>60</v>
      </c>
      <c r="L177">
        <v>71.5</v>
      </c>
      <c r="M177">
        <v>92.7</v>
      </c>
      <c r="N177">
        <v>80.5</v>
      </c>
      <c r="O177">
        <v>75.8</v>
      </c>
      <c r="P177" t="s">
        <v>2228</v>
      </c>
      <c r="Q177">
        <v>-1.2E-2</v>
      </c>
      <c r="R177">
        <v>1.7999999999999999E-2</v>
      </c>
    </row>
    <row r="178" spans="1:18" x14ac:dyDescent="0.3">
      <c r="A178" t="s">
        <v>2302</v>
      </c>
      <c r="B178" t="s">
        <v>43</v>
      </c>
      <c r="C178" t="s">
        <v>2136</v>
      </c>
      <c r="D178" t="s">
        <v>2119</v>
      </c>
      <c r="E178">
        <v>21</v>
      </c>
      <c r="F178">
        <v>81</v>
      </c>
      <c r="G178">
        <v>13.452999999999999</v>
      </c>
      <c r="H178">
        <v>0.52600000000000002</v>
      </c>
      <c r="I178">
        <v>7.157</v>
      </c>
      <c r="J178">
        <v>0.874</v>
      </c>
      <c r="K178">
        <v>97.2</v>
      </c>
      <c r="L178">
        <v>70.900000000000006</v>
      </c>
      <c r="M178">
        <v>69.900000000000006</v>
      </c>
      <c r="N178">
        <v>80.400000000000006</v>
      </c>
      <c r="O178">
        <v>75.8</v>
      </c>
      <c r="P178" t="s">
        <v>2228</v>
      </c>
      <c r="Q178">
        <v>-0.02</v>
      </c>
      <c r="R178">
        <v>8.0000000000000002E-3</v>
      </c>
    </row>
    <row r="179" spans="1:18" x14ac:dyDescent="0.3">
      <c r="A179" t="s">
        <v>2303</v>
      </c>
      <c r="B179" t="s">
        <v>39</v>
      </c>
      <c r="C179" t="s">
        <v>2129</v>
      </c>
      <c r="D179" t="s">
        <v>2119</v>
      </c>
      <c r="E179">
        <v>25</v>
      </c>
      <c r="F179">
        <v>72</v>
      </c>
      <c r="G179">
        <v>13.054</v>
      </c>
      <c r="H179">
        <v>0.76400000000000001</v>
      </c>
      <c r="I179">
        <v>8.7370000000000001</v>
      </c>
      <c r="J179">
        <v>0.502</v>
      </c>
      <c r="K179">
        <v>81.599999999999994</v>
      </c>
      <c r="L179">
        <v>63.6</v>
      </c>
      <c r="M179">
        <v>89.5</v>
      </c>
      <c r="N179">
        <v>89.4</v>
      </c>
      <c r="O179">
        <v>75.8</v>
      </c>
      <c r="P179" t="s">
        <v>2228</v>
      </c>
      <c r="Q179">
        <v>-0.02</v>
      </c>
      <c r="R179">
        <v>8.0000000000000002E-3</v>
      </c>
    </row>
    <row r="180" spans="1:18" x14ac:dyDescent="0.3">
      <c r="A180" t="s">
        <v>2304</v>
      </c>
      <c r="B180" t="s">
        <v>34</v>
      </c>
      <c r="C180" t="s">
        <v>2118</v>
      </c>
      <c r="D180" t="s">
        <v>2119</v>
      </c>
      <c r="E180">
        <v>42</v>
      </c>
      <c r="F180">
        <v>76</v>
      </c>
      <c r="G180">
        <v>13.193</v>
      </c>
      <c r="H180">
        <v>0.748</v>
      </c>
      <c r="I180">
        <v>8.1820000000000004</v>
      </c>
      <c r="J180">
        <v>0.48299999999999998</v>
      </c>
      <c r="K180">
        <v>79.599999999999994</v>
      </c>
      <c r="L180">
        <v>65.5</v>
      </c>
      <c r="M180">
        <v>88.9</v>
      </c>
      <c r="N180">
        <v>86.8</v>
      </c>
      <c r="O180">
        <v>75.7</v>
      </c>
      <c r="P180" t="s">
        <v>2228</v>
      </c>
      <c r="Q180">
        <v>-0.02</v>
      </c>
      <c r="R180">
        <v>8.0000000000000002E-3</v>
      </c>
    </row>
    <row r="181" spans="1:18" x14ac:dyDescent="0.3">
      <c r="A181" t="s">
        <v>2305</v>
      </c>
      <c r="B181" t="s">
        <v>42</v>
      </c>
      <c r="C181" t="s">
        <v>2136</v>
      </c>
      <c r="D181" t="s">
        <v>2119</v>
      </c>
      <c r="E181">
        <v>47</v>
      </c>
      <c r="F181">
        <v>80</v>
      </c>
      <c r="G181">
        <v>13.997</v>
      </c>
      <c r="H181">
        <v>0.48399999999999999</v>
      </c>
      <c r="I181">
        <v>5.9260000000000002</v>
      </c>
      <c r="J181">
        <v>0.48</v>
      </c>
      <c r="K181">
        <v>79.400000000000006</v>
      </c>
      <c r="L181">
        <v>80.599999999999994</v>
      </c>
      <c r="M181">
        <v>64.2</v>
      </c>
      <c r="N181">
        <v>70.599999999999994</v>
      </c>
      <c r="O181">
        <v>75.5</v>
      </c>
      <c r="P181" t="s">
        <v>2228</v>
      </c>
      <c r="Q181">
        <v>-0.02</v>
      </c>
      <c r="R181">
        <v>8.0000000000000002E-3</v>
      </c>
    </row>
    <row r="182" spans="1:18" x14ac:dyDescent="0.3">
      <c r="A182" t="s">
        <v>2306</v>
      </c>
      <c r="B182" t="s">
        <v>34</v>
      </c>
      <c r="C182" t="s">
        <v>2118</v>
      </c>
      <c r="D182" t="s">
        <v>2119</v>
      </c>
      <c r="E182">
        <v>22</v>
      </c>
      <c r="F182">
        <v>82</v>
      </c>
      <c r="G182">
        <v>13.526999999999999</v>
      </c>
      <c r="H182">
        <v>0.61799999999999999</v>
      </c>
      <c r="I182">
        <v>6.7640000000000002</v>
      </c>
      <c r="J182">
        <v>0.38800000000000001</v>
      </c>
      <c r="K182">
        <v>70.5</v>
      </c>
      <c r="L182">
        <v>73.900000000000006</v>
      </c>
      <c r="M182">
        <v>78.2</v>
      </c>
      <c r="N182">
        <v>77.7</v>
      </c>
      <c r="O182">
        <v>75.2</v>
      </c>
      <c r="P182" t="s">
        <v>2228</v>
      </c>
      <c r="Q182">
        <v>-0.02</v>
      </c>
      <c r="R182">
        <v>8.0000000000000002E-3</v>
      </c>
    </row>
    <row r="183" spans="1:18" x14ac:dyDescent="0.3">
      <c r="A183" t="s">
        <v>2307</v>
      </c>
      <c r="B183" t="s">
        <v>13</v>
      </c>
      <c r="C183" t="s">
        <v>2129</v>
      </c>
      <c r="D183" t="s">
        <v>2119</v>
      </c>
      <c r="E183">
        <v>20</v>
      </c>
      <c r="F183">
        <v>82</v>
      </c>
      <c r="G183">
        <v>12.962</v>
      </c>
      <c r="H183">
        <v>0.66700000000000004</v>
      </c>
      <c r="I183">
        <v>8.5210000000000008</v>
      </c>
      <c r="J183">
        <v>0.76400000000000001</v>
      </c>
      <c r="K183">
        <v>93.7</v>
      </c>
      <c r="L183">
        <v>62.2</v>
      </c>
      <c r="M183">
        <v>81.8</v>
      </c>
      <c r="N183">
        <v>88.6</v>
      </c>
      <c r="O183">
        <v>74.900000000000006</v>
      </c>
      <c r="P183" t="s">
        <v>2228</v>
      </c>
      <c r="Q183">
        <v>-0.02</v>
      </c>
      <c r="R183">
        <v>8.0000000000000002E-3</v>
      </c>
    </row>
    <row r="184" spans="1:18" x14ac:dyDescent="0.3">
      <c r="A184" t="s">
        <v>2308</v>
      </c>
      <c r="B184" t="s">
        <v>10</v>
      </c>
      <c r="C184" t="s">
        <v>2123</v>
      </c>
      <c r="D184" t="s">
        <v>2123</v>
      </c>
      <c r="E184">
        <v>40</v>
      </c>
      <c r="F184">
        <v>42</v>
      </c>
      <c r="G184">
        <v>16.850000000000001</v>
      </c>
      <c r="H184">
        <v>0.6</v>
      </c>
      <c r="I184">
        <v>7.5990000000000002</v>
      </c>
      <c r="J184">
        <v>0.45600000000000002</v>
      </c>
      <c r="K184">
        <v>86.9</v>
      </c>
      <c r="L184">
        <v>62.3</v>
      </c>
      <c r="M184">
        <v>92.3</v>
      </c>
      <c r="N184">
        <v>84.4</v>
      </c>
      <c r="O184">
        <v>74.8</v>
      </c>
      <c r="P184" t="s">
        <v>2228</v>
      </c>
      <c r="Q184">
        <v>-1.2E-2</v>
      </c>
      <c r="R184">
        <v>1.7999999999999999E-2</v>
      </c>
    </row>
    <row r="185" spans="1:18" x14ac:dyDescent="0.3">
      <c r="A185" t="s">
        <v>2309</v>
      </c>
      <c r="B185" t="s">
        <v>35</v>
      </c>
      <c r="C185" t="s">
        <v>2136</v>
      </c>
      <c r="D185" t="s">
        <v>2119</v>
      </c>
      <c r="E185">
        <v>45</v>
      </c>
      <c r="F185">
        <v>68</v>
      </c>
      <c r="G185">
        <v>13.552</v>
      </c>
      <c r="H185">
        <v>0.52500000000000002</v>
      </c>
      <c r="I185">
        <v>7.3470000000000004</v>
      </c>
      <c r="J185">
        <v>0.33500000000000002</v>
      </c>
      <c r="K185">
        <v>64</v>
      </c>
      <c r="L185">
        <v>74.5</v>
      </c>
      <c r="M185">
        <v>69.3</v>
      </c>
      <c r="N185">
        <v>82.8</v>
      </c>
      <c r="O185">
        <v>74.8</v>
      </c>
      <c r="P185" t="s">
        <v>2228</v>
      </c>
      <c r="Q185">
        <v>-0.02</v>
      </c>
      <c r="R185">
        <v>8.0000000000000002E-3</v>
      </c>
    </row>
    <row r="186" spans="1:18" x14ac:dyDescent="0.3">
      <c r="A186" t="s">
        <v>2310</v>
      </c>
      <c r="B186" t="s">
        <v>35</v>
      </c>
      <c r="C186" t="s">
        <v>2118</v>
      </c>
      <c r="D186" t="s">
        <v>2119</v>
      </c>
      <c r="E186">
        <v>46</v>
      </c>
      <c r="F186">
        <v>82</v>
      </c>
      <c r="G186">
        <v>13.497</v>
      </c>
      <c r="H186">
        <v>0.57599999999999996</v>
      </c>
      <c r="I186">
        <v>8.0679999999999996</v>
      </c>
      <c r="J186">
        <v>0.25900000000000001</v>
      </c>
      <c r="K186">
        <v>56.8</v>
      </c>
      <c r="L186">
        <v>72.3</v>
      </c>
      <c r="M186">
        <v>74.7</v>
      </c>
      <c r="N186">
        <v>86.1</v>
      </c>
      <c r="O186">
        <v>74.599999999999994</v>
      </c>
      <c r="P186" t="s">
        <v>2228</v>
      </c>
      <c r="Q186">
        <v>-0.02</v>
      </c>
      <c r="R186">
        <v>8.0000000000000002E-3</v>
      </c>
    </row>
    <row r="187" spans="1:18" x14ac:dyDescent="0.3">
      <c r="A187" t="s">
        <v>2311</v>
      </c>
      <c r="B187" t="s">
        <v>13</v>
      </c>
      <c r="C187" t="s">
        <v>2129</v>
      </c>
      <c r="D187" t="s">
        <v>2119</v>
      </c>
      <c r="E187">
        <v>25</v>
      </c>
      <c r="F187">
        <v>81</v>
      </c>
      <c r="G187">
        <v>14.03</v>
      </c>
      <c r="H187">
        <v>0.47899999999999998</v>
      </c>
      <c r="I187">
        <v>6.1130000000000004</v>
      </c>
      <c r="J187">
        <v>0.30399999999999999</v>
      </c>
      <c r="K187">
        <v>60.9</v>
      </c>
      <c r="L187">
        <v>81</v>
      </c>
      <c r="M187">
        <v>63.2</v>
      </c>
      <c r="N187">
        <v>73.5</v>
      </c>
      <c r="O187">
        <v>74.5</v>
      </c>
      <c r="P187" t="s">
        <v>2228</v>
      </c>
      <c r="Q187">
        <v>-0.02</v>
      </c>
      <c r="R187">
        <v>8.0000000000000002E-3</v>
      </c>
    </row>
    <row r="188" spans="1:18" x14ac:dyDescent="0.3">
      <c r="A188" t="s">
        <v>2312</v>
      </c>
      <c r="B188" t="s">
        <v>15</v>
      </c>
      <c r="C188" t="s">
        <v>2123</v>
      </c>
      <c r="D188" t="s">
        <v>2123</v>
      </c>
      <c r="E188">
        <v>26</v>
      </c>
      <c r="F188">
        <v>30</v>
      </c>
      <c r="G188">
        <v>17.856000000000002</v>
      </c>
      <c r="H188">
        <v>0.42599999999999999</v>
      </c>
      <c r="I188">
        <v>5.0709999999999997</v>
      </c>
      <c r="J188">
        <v>0.377</v>
      </c>
      <c r="K188">
        <v>80.8</v>
      </c>
      <c r="L188">
        <v>75.400000000000006</v>
      </c>
      <c r="M188">
        <v>81.5</v>
      </c>
      <c r="N188">
        <v>64.599999999999994</v>
      </c>
      <c r="O188">
        <v>74.2</v>
      </c>
      <c r="P188" t="s">
        <v>2228</v>
      </c>
      <c r="Q188">
        <v>-1.2E-2</v>
      </c>
      <c r="R188">
        <v>1.7999999999999999E-2</v>
      </c>
    </row>
    <row r="189" spans="1:18" x14ac:dyDescent="0.3">
      <c r="A189" t="s">
        <v>2313</v>
      </c>
      <c r="B189" t="s">
        <v>382</v>
      </c>
      <c r="C189" t="s">
        <v>2123</v>
      </c>
      <c r="D189" t="s">
        <v>2123</v>
      </c>
      <c r="E189">
        <v>41</v>
      </c>
      <c r="F189">
        <v>64</v>
      </c>
      <c r="G189">
        <v>17.689</v>
      </c>
      <c r="H189">
        <v>0.439</v>
      </c>
      <c r="I189">
        <v>5.6959999999999997</v>
      </c>
      <c r="J189">
        <v>0.35399999999999998</v>
      </c>
      <c r="K189">
        <v>78.099999999999994</v>
      </c>
      <c r="L189">
        <v>73.099999999999994</v>
      </c>
      <c r="M189">
        <v>83.1</v>
      </c>
      <c r="N189">
        <v>69.400000000000006</v>
      </c>
      <c r="O189">
        <v>74.2</v>
      </c>
      <c r="P189" t="s">
        <v>2228</v>
      </c>
      <c r="Q189">
        <v>-1.2E-2</v>
      </c>
      <c r="R189">
        <v>1.7999999999999999E-2</v>
      </c>
    </row>
    <row r="190" spans="1:18" x14ac:dyDescent="0.3">
      <c r="A190" t="s">
        <v>2314</v>
      </c>
      <c r="B190" t="s">
        <v>21</v>
      </c>
      <c r="C190" t="s">
        <v>2136</v>
      </c>
      <c r="D190" t="s">
        <v>2119</v>
      </c>
      <c r="E190">
        <v>45</v>
      </c>
      <c r="F190">
        <v>13</v>
      </c>
      <c r="G190">
        <v>12.651999999999999</v>
      </c>
      <c r="H190">
        <v>0.51500000000000001</v>
      </c>
      <c r="I190">
        <v>5.9589999999999996</v>
      </c>
      <c r="J190">
        <v>0.53</v>
      </c>
      <c r="K190">
        <v>83.8</v>
      </c>
      <c r="L190">
        <v>56.2</v>
      </c>
      <c r="M190">
        <v>68.3</v>
      </c>
      <c r="N190">
        <v>70.900000000000006</v>
      </c>
      <c r="O190">
        <v>74.099999999999994</v>
      </c>
      <c r="P190" t="s">
        <v>2228</v>
      </c>
      <c r="Q190">
        <v>-0.02</v>
      </c>
      <c r="R190">
        <v>8.0000000000000002E-3</v>
      </c>
    </row>
    <row r="191" spans="1:18" x14ac:dyDescent="0.3">
      <c r="A191" t="s">
        <v>2315</v>
      </c>
      <c r="B191" t="s">
        <v>43</v>
      </c>
      <c r="C191" t="s">
        <v>2136</v>
      </c>
      <c r="D191" t="s">
        <v>2119</v>
      </c>
      <c r="E191">
        <v>44</v>
      </c>
      <c r="F191">
        <v>77</v>
      </c>
      <c r="G191">
        <v>13.576000000000001</v>
      </c>
      <c r="H191">
        <v>0.50900000000000001</v>
      </c>
      <c r="I191">
        <v>6.9169999999999998</v>
      </c>
      <c r="J191">
        <v>0.35799999999999998</v>
      </c>
      <c r="K191">
        <v>67.900000000000006</v>
      </c>
      <c r="L191">
        <v>75.2</v>
      </c>
      <c r="M191">
        <v>67.099999999999994</v>
      </c>
      <c r="N191">
        <v>78.5</v>
      </c>
      <c r="O191">
        <v>74.099999999999994</v>
      </c>
      <c r="P191" t="s">
        <v>2228</v>
      </c>
      <c r="Q191">
        <v>-0.02</v>
      </c>
      <c r="R191">
        <v>8.0000000000000002E-3</v>
      </c>
    </row>
    <row r="192" spans="1:18" x14ac:dyDescent="0.3">
      <c r="A192" t="s">
        <v>2316</v>
      </c>
      <c r="B192" t="s">
        <v>383</v>
      </c>
      <c r="C192" t="s">
        <v>2129</v>
      </c>
      <c r="D192" t="s">
        <v>2119</v>
      </c>
      <c r="E192">
        <v>40</v>
      </c>
      <c r="F192">
        <v>22</v>
      </c>
      <c r="G192">
        <v>11.657999999999999</v>
      </c>
      <c r="H192">
        <v>0.66700000000000004</v>
      </c>
      <c r="I192">
        <v>8.9280000000000008</v>
      </c>
      <c r="J192">
        <v>0.69099999999999995</v>
      </c>
      <c r="K192">
        <v>91.3</v>
      </c>
      <c r="L192">
        <v>40.799999999999997</v>
      </c>
      <c r="M192">
        <v>81.599999999999994</v>
      </c>
      <c r="N192">
        <v>90.5</v>
      </c>
      <c r="O192">
        <v>74.099999999999994</v>
      </c>
      <c r="P192" t="s">
        <v>2228</v>
      </c>
      <c r="Q192">
        <v>-0.02</v>
      </c>
      <c r="R192">
        <v>8.0000000000000002E-3</v>
      </c>
    </row>
    <row r="193" spans="1:18" x14ac:dyDescent="0.3">
      <c r="A193" t="s">
        <v>2317</v>
      </c>
      <c r="B193" t="s">
        <v>23</v>
      </c>
      <c r="C193" t="s">
        <v>2136</v>
      </c>
      <c r="D193" t="s">
        <v>2119</v>
      </c>
      <c r="E193">
        <v>44</v>
      </c>
      <c r="F193">
        <v>75</v>
      </c>
      <c r="G193">
        <v>13.803000000000001</v>
      </c>
      <c r="H193">
        <v>0.55300000000000005</v>
      </c>
      <c r="I193">
        <v>7.1870000000000003</v>
      </c>
      <c r="J193">
        <v>5.3999999999999999E-2</v>
      </c>
      <c r="K193">
        <v>36.799999999999997</v>
      </c>
      <c r="L193">
        <v>78.400000000000006</v>
      </c>
      <c r="M193">
        <v>72.3</v>
      </c>
      <c r="N193">
        <v>80.7</v>
      </c>
      <c r="O193">
        <v>73.900000000000006</v>
      </c>
      <c r="P193" t="s">
        <v>2228</v>
      </c>
      <c r="Q193">
        <v>-0.02</v>
      </c>
      <c r="R193">
        <v>8.0000000000000002E-3</v>
      </c>
    </row>
    <row r="194" spans="1:18" x14ac:dyDescent="0.3">
      <c r="A194" t="s">
        <v>2318</v>
      </c>
      <c r="B194" t="s">
        <v>30</v>
      </c>
      <c r="C194" t="s">
        <v>2136</v>
      </c>
      <c r="D194" t="s">
        <v>2119</v>
      </c>
      <c r="E194">
        <v>33</v>
      </c>
      <c r="F194">
        <v>72</v>
      </c>
      <c r="G194">
        <v>13.157999999999999</v>
      </c>
      <c r="H194">
        <v>0.80200000000000005</v>
      </c>
      <c r="I194">
        <v>9.9510000000000005</v>
      </c>
      <c r="J194">
        <v>7.3999999999999996E-2</v>
      </c>
      <c r="K194">
        <v>39</v>
      </c>
      <c r="L194">
        <v>64.8</v>
      </c>
      <c r="M194">
        <v>90.9</v>
      </c>
      <c r="N194">
        <v>95</v>
      </c>
      <c r="O194">
        <v>73.7</v>
      </c>
      <c r="P194" t="s">
        <v>2228</v>
      </c>
      <c r="Q194">
        <v>-0.02</v>
      </c>
      <c r="R194">
        <v>8.0000000000000002E-3</v>
      </c>
    </row>
    <row r="195" spans="1:18" x14ac:dyDescent="0.3">
      <c r="A195" t="s">
        <v>2319</v>
      </c>
      <c r="B195" t="s">
        <v>14</v>
      </c>
      <c r="C195" t="s">
        <v>2118</v>
      </c>
      <c r="D195" t="s">
        <v>2119</v>
      </c>
      <c r="E195">
        <v>46</v>
      </c>
      <c r="F195">
        <v>80</v>
      </c>
      <c r="G195">
        <v>13.509</v>
      </c>
      <c r="H195">
        <v>0.54600000000000004</v>
      </c>
      <c r="I195">
        <v>7.0730000000000004</v>
      </c>
      <c r="J195">
        <v>0.33</v>
      </c>
      <c r="K195">
        <v>63.8</v>
      </c>
      <c r="L195">
        <v>72.900000000000006</v>
      </c>
      <c r="M195">
        <v>71.7</v>
      </c>
      <c r="N195">
        <v>79.7</v>
      </c>
      <c r="O195">
        <v>73.5</v>
      </c>
      <c r="P195" t="s">
        <v>2228</v>
      </c>
      <c r="Q195">
        <v>-0.02</v>
      </c>
      <c r="R195">
        <v>8.0000000000000002E-3</v>
      </c>
    </row>
    <row r="196" spans="1:18" x14ac:dyDescent="0.3">
      <c r="A196" t="s">
        <v>2320</v>
      </c>
      <c r="B196" t="s">
        <v>10</v>
      </c>
      <c r="C196" t="s">
        <v>2118</v>
      </c>
      <c r="D196" t="s">
        <v>2119</v>
      </c>
      <c r="E196">
        <v>45</v>
      </c>
      <c r="F196">
        <v>79</v>
      </c>
      <c r="G196">
        <v>13.441000000000001</v>
      </c>
      <c r="H196">
        <v>0.57099999999999995</v>
      </c>
      <c r="I196">
        <v>7.2249999999999996</v>
      </c>
      <c r="J196">
        <v>0.35899999999999999</v>
      </c>
      <c r="K196">
        <v>68.099999999999994</v>
      </c>
      <c r="L196">
        <v>70.5</v>
      </c>
      <c r="M196">
        <v>73.3</v>
      </c>
      <c r="N196">
        <v>81.3</v>
      </c>
      <c r="O196">
        <v>73.400000000000006</v>
      </c>
      <c r="P196" t="s">
        <v>2228</v>
      </c>
      <c r="Q196">
        <v>-0.02</v>
      </c>
      <c r="R196">
        <v>8.0000000000000002E-3</v>
      </c>
    </row>
    <row r="197" spans="1:18" x14ac:dyDescent="0.3">
      <c r="A197" t="s">
        <v>2321</v>
      </c>
      <c r="B197" t="s">
        <v>42</v>
      </c>
      <c r="C197" t="s">
        <v>2123</v>
      </c>
      <c r="D197" t="s">
        <v>2123</v>
      </c>
      <c r="E197">
        <v>35</v>
      </c>
      <c r="F197">
        <v>70</v>
      </c>
      <c r="G197">
        <v>16.225999999999999</v>
      </c>
      <c r="H197">
        <v>0.74099999999999999</v>
      </c>
      <c r="I197">
        <v>9.0709999999999997</v>
      </c>
      <c r="J197">
        <v>0.622</v>
      </c>
      <c r="K197">
        <v>95</v>
      </c>
      <c r="L197">
        <v>52.7</v>
      </c>
      <c r="M197">
        <v>96.9</v>
      </c>
      <c r="N197">
        <v>91.8</v>
      </c>
      <c r="O197">
        <v>73.3</v>
      </c>
      <c r="P197" t="s">
        <v>2228</v>
      </c>
      <c r="Q197">
        <v>-1.2E-2</v>
      </c>
      <c r="R197">
        <v>1.7999999999999999E-2</v>
      </c>
    </row>
    <row r="198" spans="1:18" x14ac:dyDescent="0.3">
      <c r="A198" t="s">
        <v>2322</v>
      </c>
      <c r="B198" t="s">
        <v>48</v>
      </c>
      <c r="C198" t="s">
        <v>2118</v>
      </c>
      <c r="D198" t="s">
        <v>2119</v>
      </c>
      <c r="E198">
        <v>46</v>
      </c>
      <c r="F198">
        <v>76</v>
      </c>
      <c r="G198">
        <v>13.798999999999999</v>
      </c>
      <c r="H198">
        <v>0.58399999999999996</v>
      </c>
      <c r="I198">
        <v>7.4850000000000003</v>
      </c>
      <c r="J198">
        <v>-0.186</v>
      </c>
      <c r="K198">
        <v>16.2</v>
      </c>
      <c r="L198">
        <v>78.2</v>
      </c>
      <c r="M198">
        <v>76</v>
      </c>
      <c r="N198">
        <v>83.8</v>
      </c>
      <c r="O198">
        <v>73.099999999999994</v>
      </c>
      <c r="P198" t="s">
        <v>2228</v>
      </c>
      <c r="Q198">
        <v>-0.02</v>
      </c>
      <c r="R198">
        <v>8.0000000000000002E-3</v>
      </c>
    </row>
    <row r="199" spans="1:18" x14ac:dyDescent="0.3">
      <c r="A199" t="s">
        <v>2323</v>
      </c>
      <c r="B199" t="s">
        <v>382</v>
      </c>
      <c r="C199" t="s">
        <v>2118</v>
      </c>
      <c r="D199" t="s">
        <v>2119</v>
      </c>
      <c r="E199">
        <v>46</v>
      </c>
      <c r="F199">
        <v>82</v>
      </c>
      <c r="G199">
        <v>14.396000000000001</v>
      </c>
      <c r="H199">
        <v>0.435</v>
      </c>
      <c r="I199">
        <v>5.6349999999999998</v>
      </c>
      <c r="J199">
        <v>5.1999999999999998E-2</v>
      </c>
      <c r="K199">
        <v>36.4</v>
      </c>
      <c r="L199">
        <v>86.1</v>
      </c>
      <c r="M199">
        <v>58.6</v>
      </c>
      <c r="N199">
        <v>69</v>
      </c>
      <c r="O199">
        <v>72.7</v>
      </c>
      <c r="P199" t="s">
        <v>2228</v>
      </c>
      <c r="Q199">
        <v>-0.02</v>
      </c>
      <c r="R199">
        <v>8.0000000000000002E-3</v>
      </c>
    </row>
    <row r="200" spans="1:18" x14ac:dyDescent="0.3">
      <c r="A200" t="s">
        <v>2324</v>
      </c>
      <c r="B200" t="s">
        <v>32</v>
      </c>
      <c r="C200" t="s">
        <v>2123</v>
      </c>
      <c r="D200" t="s">
        <v>2123</v>
      </c>
      <c r="E200">
        <v>45</v>
      </c>
      <c r="F200">
        <v>70</v>
      </c>
      <c r="G200">
        <v>18.190000000000001</v>
      </c>
      <c r="H200">
        <v>0.35299999999999998</v>
      </c>
      <c r="I200">
        <v>3.9249999999999998</v>
      </c>
      <c r="J200">
        <v>0.42199999999999999</v>
      </c>
      <c r="K200">
        <v>84.6</v>
      </c>
      <c r="L200">
        <v>80.8</v>
      </c>
      <c r="M200">
        <v>71.900000000000006</v>
      </c>
      <c r="N200">
        <v>50.1</v>
      </c>
      <c r="O200">
        <v>72.2</v>
      </c>
      <c r="P200" t="s">
        <v>2228</v>
      </c>
      <c r="Q200">
        <v>-1.2E-2</v>
      </c>
      <c r="R200">
        <v>1.7999999999999999E-2</v>
      </c>
    </row>
    <row r="201" spans="1:18" x14ac:dyDescent="0.3">
      <c r="A201" t="s">
        <v>2325</v>
      </c>
      <c r="B201" t="s">
        <v>24</v>
      </c>
      <c r="C201" t="s">
        <v>2136</v>
      </c>
      <c r="D201" t="s">
        <v>2119</v>
      </c>
      <c r="E201">
        <v>37</v>
      </c>
      <c r="F201">
        <v>43</v>
      </c>
      <c r="G201">
        <v>13.281000000000001</v>
      </c>
      <c r="H201">
        <v>0.59799999999999998</v>
      </c>
      <c r="I201">
        <v>6.1840000000000002</v>
      </c>
      <c r="J201">
        <v>0.52200000000000002</v>
      </c>
      <c r="K201">
        <v>83</v>
      </c>
      <c r="L201">
        <v>67.5</v>
      </c>
      <c r="M201">
        <v>76.400000000000006</v>
      </c>
      <c r="N201">
        <v>74</v>
      </c>
      <c r="O201">
        <v>72</v>
      </c>
      <c r="P201" t="s">
        <v>2228</v>
      </c>
      <c r="Q201">
        <v>-0.02</v>
      </c>
      <c r="R201">
        <v>8.0000000000000002E-3</v>
      </c>
    </row>
    <row r="202" spans="1:18" x14ac:dyDescent="0.3">
      <c r="A202" t="s">
        <v>2326</v>
      </c>
      <c r="B202" t="s">
        <v>382</v>
      </c>
      <c r="C202" t="s">
        <v>2136</v>
      </c>
      <c r="D202" t="s">
        <v>2119</v>
      </c>
      <c r="E202">
        <v>42</v>
      </c>
      <c r="F202">
        <v>0</v>
      </c>
      <c r="G202">
        <v>13.775</v>
      </c>
      <c r="H202">
        <v>0.40500000000000003</v>
      </c>
      <c r="I202">
        <v>5.2469999999999999</v>
      </c>
      <c r="J202">
        <v>0.51700000000000002</v>
      </c>
      <c r="K202">
        <v>82.2</v>
      </c>
      <c r="L202">
        <v>77.8</v>
      </c>
      <c r="M202">
        <v>55.2</v>
      </c>
      <c r="N202">
        <v>66.2</v>
      </c>
      <c r="O202">
        <v>71.900000000000006</v>
      </c>
      <c r="P202" t="s">
        <v>2228</v>
      </c>
      <c r="Q202">
        <v>-0.02</v>
      </c>
      <c r="R202">
        <v>8.0000000000000002E-3</v>
      </c>
    </row>
    <row r="203" spans="1:18" x14ac:dyDescent="0.3">
      <c r="A203" t="s">
        <v>2327</v>
      </c>
      <c r="B203" t="s">
        <v>43</v>
      </c>
      <c r="C203" t="s">
        <v>2118</v>
      </c>
      <c r="D203" t="s">
        <v>2119</v>
      </c>
      <c r="E203">
        <v>43</v>
      </c>
      <c r="F203">
        <v>82</v>
      </c>
      <c r="G203">
        <v>14.276999999999999</v>
      </c>
      <c r="H203">
        <v>0.42</v>
      </c>
      <c r="I203">
        <v>5.7140000000000004</v>
      </c>
      <c r="J203">
        <v>3.1E-2</v>
      </c>
      <c r="K203">
        <v>33.700000000000003</v>
      </c>
      <c r="L203">
        <v>84.6</v>
      </c>
      <c r="M203">
        <v>57.4</v>
      </c>
      <c r="N203">
        <v>69.8</v>
      </c>
      <c r="O203">
        <v>71.8</v>
      </c>
      <c r="P203" t="s">
        <v>2228</v>
      </c>
      <c r="Q203">
        <v>-0.02</v>
      </c>
      <c r="R203">
        <v>8.0000000000000002E-3</v>
      </c>
    </row>
    <row r="204" spans="1:18" x14ac:dyDescent="0.3">
      <c r="A204" t="s">
        <v>2328</v>
      </c>
      <c r="B204" t="s">
        <v>49</v>
      </c>
      <c r="C204" t="s">
        <v>2129</v>
      </c>
      <c r="D204" t="s">
        <v>2119</v>
      </c>
      <c r="E204">
        <v>47</v>
      </c>
      <c r="F204">
        <v>65</v>
      </c>
      <c r="G204">
        <v>12.823</v>
      </c>
      <c r="H204">
        <v>0.84899999999999998</v>
      </c>
      <c r="I204">
        <v>9.7289999999999992</v>
      </c>
      <c r="J204">
        <v>7.6999999999999999E-2</v>
      </c>
      <c r="K204">
        <v>39.6</v>
      </c>
      <c r="L204">
        <v>59.6</v>
      </c>
      <c r="M204">
        <v>93.3</v>
      </c>
      <c r="N204">
        <v>94.4</v>
      </c>
      <c r="O204">
        <v>71.400000000000006</v>
      </c>
      <c r="P204" t="s">
        <v>2228</v>
      </c>
      <c r="Q204">
        <v>-0.02</v>
      </c>
      <c r="R204">
        <v>8.0000000000000002E-3</v>
      </c>
    </row>
    <row r="205" spans="1:18" x14ac:dyDescent="0.3">
      <c r="A205" t="s">
        <v>2329</v>
      </c>
      <c r="B205" t="s">
        <v>49</v>
      </c>
      <c r="C205" t="s">
        <v>2123</v>
      </c>
      <c r="D205" t="s">
        <v>2123</v>
      </c>
      <c r="E205">
        <v>43</v>
      </c>
      <c r="F205">
        <v>79</v>
      </c>
      <c r="G205">
        <v>16.614999999999998</v>
      </c>
      <c r="H205">
        <v>0.63600000000000001</v>
      </c>
      <c r="I205">
        <v>7.2869999999999999</v>
      </c>
      <c r="J205">
        <v>0.28199999999999997</v>
      </c>
      <c r="K205">
        <v>69.2</v>
      </c>
      <c r="L205">
        <v>59.6</v>
      </c>
      <c r="M205">
        <v>94.2</v>
      </c>
      <c r="N205">
        <v>82</v>
      </c>
      <c r="O205">
        <v>71.400000000000006</v>
      </c>
      <c r="P205" t="s">
        <v>2228</v>
      </c>
      <c r="Q205">
        <v>-1.2E-2</v>
      </c>
      <c r="R205">
        <v>1.7999999999999999E-2</v>
      </c>
    </row>
    <row r="206" spans="1:18" x14ac:dyDescent="0.3">
      <c r="A206" t="s">
        <v>2330</v>
      </c>
      <c r="B206" t="s">
        <v>39</v>
      </c>
      <c r="C206" t="s">
        <v>2118</v>
      </c>
      <c r="D206" t="s">
        <v>2119</v>
      </c>
      <c r="E206">
        <v>35</v>
      </c>
      <c r="F206">
        <v>70</v>
      </c>
      <c r="G206">
        <v>13.507999999999999</v>
      </c>
      <c r="H206">
        <v>0.48599999999999999</v>
      </c>
      <c r="I206">
        <v>5.5609999999999999</v>
      </c>
      <c r="J206">
        <v>0.51</v>
      </c>
      <c r="K206">
        <v>81.8</v>
      </c>
      <c r="L206">
        <v>72.7</v>
      </c>
      <c r="M206">
        <v>64.599999999999994</v>
      </c>
      <c r="N206">
        <v>68.3</v>
      </c>
      <c r="O206">
        <v>71.3</v>
      </c>
      <c r="P206" t="s">
        <v>2228</v>
      </c>
      <c r="Q206">
        <v>-0.02</v>
      </c>
      <c r="R206">
        <v>8.0000000000000002E-3</v>
      </c>
    </row>
    <row r="207" spans="1:18" x14ac:dyDescent="0.3">
      <c r="A207" t="s">
        <v>2331</v>
      </c>
      <c r="B207" t="s">
        <v>33</v>
      </c>
      <c r="C207" t="s">
        <v>2129</v>
      </c>
      <c r="D207" t="s">
        <v>2119</v>
      </c>
      <c r="E207">
        <v>45</v>
      </c>
      <c r="F207">
        <v>72</v>
      </c>
      <c r="G207">
        <v>13.417</v>
      </c>
      <c r="H207">
        <v>0.51700000000000002</v>
      </c>
      <c r="I207">
        <v>6.5170000000000003</v>
      </c>
      <c r="J207">
        <v>0.36599999999999999</v>
      </c>
      <c r="K207">
        <v>68.7</v>
      </c>
      <c r="L207">
        <v>70.099999999999994</v>
      </c>
      <c r="M207">
        <v>68.900000000000006</v>
      </c>
      <c r="N207">
        <v>76.3</v>
      </c>
      <c r="O207">
        <v>71.3</v>
      </c>
      <c r="P207" t="s">
        <v>2228</v>
      </c>
      <c r="Q207">
        <v>-0.02</v>
      </c>
      <c r="R207">
        <v>8.0000000000000002E-3</v>
      </c>
    </row>
    <row r="208" spans="1:18" x14ac:dyDescent="0.3">
      <c r="A208" t="s">
        <v>2332</v>
      </c>
      <c r="B208" t="s">
        <v>13</v>
      </c>
      <c r="C208" t="s">
        <v>2136</v>
      </c>
      <c r="D208" t="s">
        <v>2119</v>
      </c>
      <c r="E208">
        <v>28</v>
      </c>
      <c r="F208">
        <v>30</v>
      </c>
      <c r="G208">
        <v>12.802</v>
      </c>
      <c r="H208">
        <v>0.52500000000000002</v>
      </c>
      <c r="I208">
        <v>6.7060000000000004</v>
      </c>
      <c r="J208">
        <v>-2.1000000000000001E-2</v>
      </c>
      <c r="K208">
        <v>26.9</v>
      </c>
      <c r="L208">
        <v>59</v>
      </c>
      <c r="M208">
        <v>69.7</v>
      </c>
      <c r="N208">
        <v>77.2</v>
      </c>
      <c r="O208">
        <v>71.2</v>
      </c>
      <c r="P208" t="s">
        <v>2228</v>
      </c>
      <c r="Q208">
        <v>-0.02</v>
      </c>
      <c r="R208">
        <v>8.0000000000000002E-3</v>
      </c>
    </row>
    <row r="209" spans="1:18" x14ac:dyDescent="0.3">
      <c r="A209" t="s">
        <v>2333</v>
      </c>
      <c r="B209" t="s">
        <v>42</v>
      </c>
      <c r="C209" t="s">
        <v>2129</v>
      </c>
      <c r="D209" t="s">
        <v>2119</v>
      </c>
      <c r="E209">
        <v>47</v>
      </c>
      <c r="F209">
        <v>31</v>
      </c>
      <c r="G209">
        <v>12.272</v>
      </c>
      <c r="H209">
        <v>0.50900000000000001</v>
      </c>
      <c r="I209">
        <v>6.2370000000000001</v>
      </c>
      <c r="J209">
        <v>0.38400000000000001</v>
      </c>
      <c r="K209">
        <v>70.3</v>
      </c>
      <c r="L209">
        <v>51.5</v>
      </c>
      <c r="M209">
        <v>67.3</v>
      </c>
      <c r="N209">
        <v>74.599999999999994</v>
      </c>
      <c r="O209">
        <v>70.7</v>
      </c>
      <c r="P209" t="s">
        <v>2228</v>
      </c>
      <c r="Q209">
        <v>-0.02</v>
      </c>
      <c r="R209">
        <v>8.0000000000000002E-3</v>
      </c>
    </row>
    <row r="210" spans="1:18" x14ac:dyDescent="0.3">
      <c r="A210" t="s">
        <v>2334</v>
      </c>
      <c r="B210" t="s">
        <v>49</v>
      </c>
      <c r="C210" t="s">
        <v>2136</v>
      </c>
      <c r="D210" t="s">
        <v>2119</v>
      </c>
      <c r="E210">
        <v>40</v>
      </c>
      <c r="F210">
        <v>9</v>
      </c>
      <c r="G210">
        <v>11.84</v>
      </c>
      <c r="H210">
        <v>0.71799999999999997</v>
      </c>
      <c r="I210">
        <v>8.2240000000000002</v>
      </c>
      <c r="J210">
        <v>0.106</v>
      </c>
      <c r="K210">
        <v>42.6</v>
      </c>
      <c r="L210">
        <v>44.8</v>
      </c>
      <c r="M210">
        <v>86.9</v>
      </c>
      <c r="N210">
        <v>86.9</v>
      </c>
      <c r="O210">
        <v>70.7</v>
      </c>
      <c r="P210" t="s">
        <v>2228</v>
      </c>
      <c r="Q210">
        <v>-0.02</v>
      </c>
      <c r="R210">
        <v>8.0000000000000002E-3</v>
      </c>
    </row>
    <row r="211" spans="1:18" x14ac:dyDescent="0.3">
      <c r="A211" t="s">
        <v>2335</v>
      </c>
      <c r="B211" t="s">
        <v>13</v>
      </c>
      <c r="C211" t="s">
        <v>2123</v>
      </c>
      <c r="D211" t="s">
        <v>2123</v>
      </c>
      <c r="E211">
        <v>44</v>
      </c>
      <c r="F211">
        <v>82</v>
      </c>
      <c r="G211">
        <v>18.937999999999999</v>
      </c>
      <c r="H211">
        <v>0.248</v>
      </c>
      <c r="I211">
        <v>3.1709999999999998</v>
      </c>
      <c r="J211">
        <v>-0.217</v>
      </c>
      <c r="K211">
        <v>13.8</v>
      </c>
      <c r="L211">
        <v>90.4</v>
      </c>
      <c r="M211">
        <v>51.9</v>
      </c>
      <c r="N211">
        <v>39.299999999999997</v>
      </c>
      <c r="O211">
        <v>70.599999999999994</v>
      </c>
      <c r="P211" t="s">
        <v>2228</v>
      </c>
      <c r="Q211">
        <v>-1.2E-2</v>
      </c>
      <c r="R211">
        <v>1.7999999999999999E-2</v>
      </c>
    </row>
    <row r="212" spans="1:18" x14ac:dyDescent="0.3">
      <c r="A212" t="s">
        <v>2336</v>
      </c>
      <c r="B212" t="s">
        <v>22</v>
      </c>
      <c r="C212" t="s">
        <v>2123</v>
      </c>
      <c r="D212" t="s">
        <v>2123</v>
      </c>
      <c r="E212">
        <v>32</v>
      </c>
      <c r="F212">
        <v>0</v>
      </c>
      <c r="G212">
        <v>18.561</v>
      </c>
      <c r="H212">
        <v>0.19400000000000001</v>
      </c>
      <c r="I212">
        <v>3.0409999999999999</v>
      </c>
      <c r="J212">
        <v>0.28399999999999997</v>
      </c>
      <c r="K212">
        <v>70.400000000000006</v>
      </c>
      <c r="L212">
        <v>85.8</v>
      </c>
      <c r="M212">
        <v>33.5</v>
      </c>
      <c r="N212">
        <v>36</v>
      </c>
      <c r="O212">
        <v>70.3</v>
      </c>
      <c r="P212" t="s">
        <v>2228</v>
      </c>
      <c r="Q212">
        <v>-1.2E-2</v>
      </c>
      <c r="R212">
        <v>1.7999999999999999E-2</v>
      </c>
    </row>
    <row r="213" spans="1:18" x14ac:dyDescent="0.3">
      <c r="A213" t="s">
        <v>2337</v>
      </c>
      <c r="B213" t="s">
        <v>39</v>
      </c>
      <c r="C213" t="s">
        <v>2129</v>
      </c>
      <c r="D213" t="s">
        <v>2119</v>
      </c>
      <c r="E213">
        <v>45</v>
      </c>
      <c r="F213">
        <v>20</v>
      </c>
      <c r="G213">
        <v>12.78</v>
      </c>
      <c r="H213">
        <v>0.52800000000000002</v>
      </c>
      <c r="I213">
        <v>6.0309999999999997</v>
      </c>
      <c r="J213">
        <v>4.8000000000000001E-2</v>
      </c>
      <c r="K213">
        <v>36</v>
      </c>
      <c r="L213">
        <v>58</v>
      </c>
      <c r="M213">
        <v>70.099999999999994</v>
      </c>
      <c r="N213">
        <v>72.099999999999994</v>
      </c>
      <c r="O213">
        <v>70.3</v>
      </c>
      <c r="P213" t="s">
        <v>2228</v>
      </c>
      <c r="Q213">
        <v>-0.02</v>
      </c>
      <c r="R213">
        <v>8.0000000000000002E-3</v>
      </c>
    </row>
    <row r="214" spans="1:18" x14ac:dyDescent="0.3">
      <c r="A214" t="s">
        <v>2338</v>
      </c>
      <c r="B214" t="s">
        <v>12</v>
      </c>
      <c r="C214" t="s">
        <v>2118</v>
      </c>
      <c r="D214" t="s">
        <v>2119</v>
      </c>
      <c r="E214">
        <v>47</v>
      </c>
      <c r="F214">
        <v>82</v>
      </c>
      <c r="G214">
        <v>14.097</v>
      </c>
      <c r="H214">
        <v>0.46500000000000002</v>
      </c>
      <c r="I214">
        <v>5.6909999999999998</v>
      </c>
      <c r="J214">
        <v>-4.2000000000000003E-2</v>
      </c>
      <c r="K214">
        <v>25.9</v>
      </c>
      <c r="L214">
        <v>82</v>
      </c>
      <c r="M214">
        <v>62</v>
      </c>
      <c r="N214">
        <v>69.3</v>
      </c>
      <c r="O214">
        <v>70.2</v>
      </c>
      <c r="P214" t="s">
        <v>2228</v>
      </c>
      <c r="Q214">
        <v>-0.02</v>
      </c>
      <c r="R214">
        <v>8.0000000000000002E-3</v>
      </c>
    </row>
    <row r="215" spans="1:18" x14ac:dyDescent="0.3">
      <c r="A215" t="s">
        <v>2339</v>
      </c>
      <c r="B215" t="s">
        <v>34</v>
      </c>
      <c r="C215" t="s">
        <v>2123</v>
      </c>
      <c r="D215" t="s">
        <v>2123</v>
      </c>
      <c r="E215">
        <v>47</v>
      </c>
      <c r="F215">
        <v>80</v>
      </c>
      <c r="G215">
        <v>18.465</v>
      </c>
      <c r="H215">
        <v>0.29899999999999999</v>
      </c>
      <c r="I215">
        <v>3.2669999999999999</v>
      </c>
      <c r="J215">
        <v>0.434</v>
      </c>
      <c r="K215">
        <v>85.4</v>
      </c>
      <c r="L215">
        <v>84.2</v>
      </c>
      <c r="M215">
        <v>61.5</v>
      </c>
      <c r="N215">
        <v>40.299999999999997</v>
      </c>
      <c r="O215">
        <v>70</v>
      </c>
      <c r="P215" t="s">
        <v>2340</v>
      </c>
      <c r="Q215">
        <v>-6.0000000000000001E-3</v>
      </c>
      <c r="R215">
        <v>0.01</v>
      </c>
    </row>
    <row r="216" spans="1:18" x14ac:dyDescent="0.3">
      <c r="A216" t="s">
        <v>2341</v>
      </c>
      <c r="B216" t="s">
        <v>383</v>
      </c>
      <c r="C216" t="s">
        <v>2136</v>
      </c>
      <c r="D216" t="s">
        <v>2119</v>
      </c>
      <c r="E216">
        <v>45</v>
      </c>
      <c r="F216">
        <v>77</v>
      </c>
      <c r="G216">
        <v>13.522</v>
      </c>
      <c r="H216">
        <v>0.47099999999999997</v>
      </c>
      <c r="I216">
        <v>6.2990000000000004</v>
      </c>
      <c r="J216">
        <v>0.17199999999999999</v>
      </c>
      <c r="K216">
        <v>49.1</v>
      </c>
      <c r="L216">
        <v>73.5</v>
      </c>
      <c r="M216">
        <v>62.8</v>
      </c>
      <c r="N216">
        <v>75.400000000000006</v>
      </c>
      <c r="O216">
        <v>69.900000000000006</v>
      </c>
      <c r="P216" t="s">
        <v>2340</v>
      </c>
      <c r="Q216">
        <v>-0.01</v>
      </c>
      <c r="R216">
        <v>5.0000000000000001E-3</v>
      </c>
    </row>
    <row r="217" spans="1:18" x14ac:dyDescent="0.3">
      <c r="A217" t="s">
        <v>2342</v>
      </c>
      <c r="B217" t="s">
        <v>23</v>
      </c>
      <c r="C217" t="s">
        <v>2129</v>
      </c>
      <c r="D217" t="s">
        <v>2119</v>
      </c>
      <c r="E217">
        <v>45</v>
      </c>
      <c r="F217">
        <v>0</v>
      </c>
      <c r="G217">
        <v>14.581</v>
      </c>
      <c r="H217">
        <v>0.40899999999999997</v>
      </c>
      <c r="I217">
        <v>5.32</v>
      </c>
      <c r="J217">
        <v>-0.46200000000000002</v>
      </c>
      <c r="K217">
        <v>5.0999999999999996</v>
      </c>
      <c r="L217">
        <v>88.3</v>
      </c>
      <c r="M217">
        <v>56.4</v>
      </c>
      <c r="N217">
        <v>67.2</v>
      </c>
      <c r="O217">
        <v>69.900000000000006</v>
      </c>
      <c r="P217" t="s">
        <v>2340</v>
      </c>
      <c r="Q217">
        <v>-0.01</v>
      </c>
      <c r="R217">
        <v>5.0000000000000001E-3</v>
      </c>
    </row>
    <row r="218" spans="1:18" x14ac:dyDescent="0.3">
      <c r="A218" t="s">
        <v>2343</v>
      </c>
      <c r="B218" t="s">
        <v>48</v>
      </c>
      <c r="C218" t="s">
        <v>2123</v>
      </c>
      <c r="D218" t="s">
        <v>2123</v>
      </c>
      <c r="E218">
        <v>45</v>
      </c>
      <c r="F218">
        <v>53</v>
      </c>
      <c r="G218">
        <v>18.149999999999999</v>
      </c>
      <c r="H218">
        <v>0.26900000000000002</v>
      </c>
      <c r="I218">
        <v>3.444</v>
      </c>
      <c r="J218">
        <v>5.5E-2</v>
      </c>
      <c r="K218">
        <v>40.4</v>
      </c>
      <c r="L218">
        <v>79.2</v>
      </c>
      <c r="M218">
        <v>58.5</v>
      </c>
      <c r="N218">
        <v>43.4</v>
      </c>
      <c r="O218">
        <v>69.599999999999994</v>
      </c>
      <c r="P218" t="s">
        <v>2340</v>
      </c>
      <c r="Q218">
        <v>-6.0000000000000001E-3</v>
      </c>
      <c r="R218">
        <v>0.01</v>
      </c>
    </row>
    <row r="219" spans="1:18" x14ac:dyDescent="0.3">
      <c r="A219" t="s">
        <v>2344</v>
      </c>
      <c r="B219" t="s">
        <v>12</v>
      </c>
      <c r="C219" t="s">
        <v>2129</v>
      </c>
      <c r="D219" t="s">
        <v>2119</v>
      </c>
      <c r="E219">
        <v>47</v>
      </c>
      <c r="F219">
        <v>76</v>
      </c>
      <c r="G219">
        <v>13.442</v>
      </c>
      <c r="H219">
        <v>0.57399999999999995</v>
      </c>
      <c r="I219">
        <v>7.0339999999999998</v>
      </c>
      <c r="J219">
        <v>1.9E-2</v>
      </c>
      <c r="K219">
        <v>31.7</v>
      </c>
      <c r="L219">
        <v>70.7</v>
      </c>
      <c r="M219">
        <v>74.3</v>
      </c>
      <c r="N219">
        <v>79.2</v>
      </c>
      <c r="O219">
        <v>69.5</v>
      </c>
      <c r="P219" t="s">
        <v>2340</v>
      </c>
      <c r="Q219">
        <v>-0.01</v>
      </c>
      <c r="R219">
        <v>5.0000000000000001E-3</v>
      </c>
    </row>
    <row r="220" spans="1:18" x14ac:dyDescent="0.3">
      <c r="A220" t="s">
        <v>2345</v>
      </c>
      <c r="B220" t="s">
        <v>384</v>
      </c>
      <c r="C220" t="s">
        <v>2123</v>
      </c>
      <c r="D220" t="s">
        <v>2123</v>
      </c>
      <c r="E220">
        <v>39</v>
      </c>
      <c r="F220">
        <v>73</v>
      </c>
      <c r="G220">
        <v>16.251999999999999</v>
      </c>
      <c r="H220">
        <v>0.67400000000000004</v>
      </c>
      <c r="I220">
        <v>6.726</v>
      </c>
      <c r="J220">
        <v>0.504</v>
      </c>
      <c r="K220">
        <v>90</v>
      </c>
      <c r="L220">
        <v>53.1</v>
      </c>
      <c r="M220">
        <v>96.2</v>
      </c>
      <c r="N220">
        <v>77.5</v>
      </c>
      <c r="O220">
        <v>69.3</v>
      </c>
      <c r="P220" t="s">
        <v>2340</v>
      </c>
      <c r="Q220">
        <v>-6.0000000000000001E-3</v>
      </c>
      <c r="R220">
        <v>0.01</v>
      </c>
    </row>
    <row r="221" spans="1:18" x14ac:dyDescent="0.3">
      <c r="A221" t="s">
        <v>2346</v>
      </c>
      <c r="B221" t="s">
        <v>43</v>
      </c>
      <c r="C221" t="s">
        <v>2123</v>
      </c>
      <c r="D221" t="s">
        <v>2123</v>
      </c>
      <c r="E221">
        <v>37</v>
      </c>
      <c r="F221">
        <v>66</v>
      </c>
      <c r="G221">
        <v>17.588000000000001</v>
      </c>
      <c r="H221">
        <v>0.35099999999999998</v>
      </c>
      <c r="I221">
        <v>4.774</v>
      </c>
      <c r="J221">
        <v>0.33700000000000002</v>
      </c>
      <c r="K221">
        <v>75.400000000000006</v>
      </c>
      <c r="L221">
        <v>70.8</v>
      </c>
      <c r="M221">
        <v>71.2</v>
      </c>
      <c r="N221">
        <v>61.9</v>
      </c>
      <c r="O221">
        <v>69.099999999999994</v>
      </c>
      <c r="P221" t="s">
        <v>2340</v>
      </c>
      <c r="Q221">
        <v>-6.0000000000000001E-3</v>
      </c>
      <c r="R221">
        <v>0.01</v>
      </c>
    </row>
    <row r="222" spans="1:18" x14ac:dyDescent="0.3">
      <c r="A222" t="s">
        <v>2347</v>
      </c>
      <c r="B222" t="s">
        <v>14</v>
      </c>
      <c r="C222" t="s">
        <v>2136</v>
      </c>
      <c r="D222" t="s">
        <v>2119</v>
      </c>
      <c r="E222">
        <v>41</v>
      </c>
      <c r="F222">
        <v>80</v>
      </c>
      <c r="G222">
        <v>14.433</v>
      </c>
      <c r="H222">
        <v>0.316</v>
      </c>
      <c r="I222">
        <v>4.0890000000000004</v>
      </c>
      <c r="J222">
        <v>0.32600000000000001</v>
      </c>
      <c r="K222">
        <v>63.4</v>
      </c>
      <c r="L222">
        <v>86.7</v>
      </c>
      <c r="M222">
        <v>40.4</v>
      </c>
      <c r="N222">
        <v>53</v>
      </c>
      <c r="O222">
        <v>69</v>
      </c>
      <c r="P222" t="s">
        <v>2340</v>
      </c>
      <c r="Q222">
        <v>-0.01</v>
      </c>
      <c r="R222">
        <v>5.0000000000000001E-3</v>
      </c>
    </row>
    <row r="223" spans="1:18" x14ac:dyDescent="0.3">
      <c r="A223" t="s">
        <v>2348</v>
      </c>
      <c r="B223" t="s">
        <v>7</v>
      </c>
      <c r="C223" t="s">
        <v>2123</v>
      </c>
      <c r="D223" t="s">
        <v>2123</v>
      </c>
      <c r="E223">
        <v>35</v>
      </c>
      <c r="F223">
        <v>50</v>
      </c>
      <c r="G223">
        <v>16.861999999999998</v>
      </c>
      <c r="H223">
        <v>0.56799999999999995</v>
      </c>
      <c r="I223">
        <v>6.8440000000000003</v>
      </c>
      <c r="J223">
        <v>8.3000000000000004E-2</v>
      </c>
      <c r="K223">
        <v>44.2</v>
      </c>
      <c r="L223">
        <v>62.7</v>
      </c>
      <c r="M223">
        <v>90.8</v>
      </c>
      <c r="N223">
        <v>78.3</v>
      </c>
      <c r="O223">
        <v>69</v>
      </c>
      <c r="P223" t="s">
        <v>2340</v>
      </c>
      <c r="Q223">
        <v>-6.0000000000000001E-3</v>
      </c>
      <c r="R223">
        <v>0.01</v>
      </c>
    </row>
    <row r="224" spans="1:18" x14ac:dyDescent="0.3">
      <c r="A224" t="s">
        <v>2349</v>
      </c>
      <c r="B224" t="s">
        <v>5</v>
      </c>
      <c r="C224" t="s">
        <v>2136</v>
      </c>
      <c r="D224" t="s">
        <v>2119</v>
      </c>
      <c r="E224">
        <v>44</v>
      </c>
      <c r="F224">
        <v>51</v>
      </c>
      <c r="G224">
        <v>13.026</v>
      </c>
      <c r="H224">
        <v>0.51600000000000001</v>
      </c>
      <c r="I224">
        <v>6.0330000000000004</v>
      </c>
      <c r="J224">
        <v>0.66500000000000004</v>
      </c>
      <c r="K224">
        <v>90.7</v>
      </c>
      <c r="L224">
        <v>63</v>
      </c>
      <c r="M224">
        <v>68.7</v>
      </c>
      <c r="N224">
        <v>72.2</v>
      </c>
      <c r="O224">
        <v>68.900000000000006</v>
      </c>
      <c r="P224" t="s">
        <v>2340</v>
      </c>
      <c r="Q224">
        <v>-0.01</v>
      </c>
      <c r="R224">
        <v>5.0000000000000001E-3</v>
      </c>
    </row>
    <row r="225" spans="1:18" x14ac:dyDescent="0.3">
      <c r="A225" t="s">
        <v>2350</v>
      </c>
      <c r="B225" t="s">
        <v>43</v>
      </c>
      <c r="C225" t="s">
        <v>2118</v>
      </c>
      <c r="D225" t="s">
        <v>2119</v>
      </c>
      <c r="E225">
        <v>43</v>
      </c>
      <c r="F225">
        <v>79</v>
      </c>
      <c r="G225">
        <v>13.372</v>
      </c>
      <c r="H225">
        <v>0.46100000000000002</v>
      </c>
      <c r="I225">
        <v>6.2729999999999997</v>
      </c>
      <c r="J225">
        <v>0.32</v>
      </c>
      <c r="K225">
        <v>62.6</v>
      </c>
      <c r="L225">
        <v>69.099999999999994</v>
      </c>
      <c r="M225">
        <v>61.6</v>
      </c>
      <c r="N225">
        <v>75.099999999999994</v>
      </c>
      <c r="O225">
        <v>68.8</v>
      </c>
      <c r="P225" t="s">
        <v>2340</v>
      </c>
      <c r="Q225">
        <v>-0.01</v>
      </c>
      <c r="R225">
        <v>5.0000000000000001E-3</v>
      </c>
    </row>
    <row r="226" spans="1:18" x14ac:dyDescent="0.3">
      <c r="A226" t="s">
        <v>2351</v>
      </c>
      <c r="B226" t="s">
        <v>17</v>
      </c>
      <c r="C226" t="s">
        <v>2136</v>
      </c>
      <c r="D226" t="s">
        <v>2119</v>
      </c>
      <c r="E226">
        <v>47</v>
      </c>
      <c r="F226">
        <v>82</v>
      </c>
      <c r="G226">
        <v>14.319000000000001</v>
      </c>
      <c r="H226">
        <v>0.35199999999999998</v>
      </c>
      <c r="I226">
        <v>3.806</v>
      </c>
      <c r="J226">
        <v>0.371</v>
      </c>
      <c r="K226">
        <v>69.099999999999994</v>
      </c>
      <c r="L226">
        <v>85.5</v>
      </c>
      <c r="M226">
        <v>47.9</v>
      </c>
      <c r="N226">
        <v>47.9</v>
      </c>
      <c r="O226">
        <v>68.8</v>
      </c>
      <c r="P226" t="s">
        <v>2340</v>
      </c>
      <c r="Q226">
        <v>-0.01</v>
      </c>
      <c r="R226">
        <v>5.0000000000000001E-3</v>
      </c>
    </row>
    <row r="227" spans="1:18" x14ac:dyDescent="0.3">
      <c r="A227" t="s">
        <v>2352</v>
      </c>
      <c r="B227" t="s">
        <v>22</v>
      </c>
      <c r="C227" t="s">
        <v>2136</v>
      </c>
      <c r="D227" t="s">
        <v>2119</v>
      </c>
      <c r="E227">
        <v>45</v>
      </c>
      <c r="F227">
        <v>77</v>
      </c>
      <c r="G227">
        <v>12.936</v>
      </c>
      <c r="H227">
        <v>0.54500000000000004</v>
      </c>
      <c r="I227">
        <v>8.5640000000000001</v>
      </c>
      <c r="J227">
        <v>0.14599999999999999</v>
      </c>
      <c r="K227">
        <v>46.9</v>
      </c>
      <c r="L227">
        <v>61.8</v>
      </c>
      <c r="M227">
        <v>71.5</v>
      </c>
      <c r="N227">
        <v>88.9</v>
      </c>
      <c r="O227">
        <v>68.5</v>
      </c>
      <c r="P227" t="s">
        <v>2340</v>
      </c>
      <c r="Q227">
        <v>-0.01</v>
      </c>
      <c r="R227">
        <v>5.0000000000000001E-3</v>
      </c>
    </row>
    <row r="228" spans="1:18" x14ac:dyDescent="0.3">
      <c r="A228" t="s">
        <v>2353</v>
      </c>
      <c r="B228" t="s">
        <v>18</v>
      </c>
      <c r="C228" t="s">
        <v>2118</v>
      </c>
      <c r="D228" t="s">
        <v>2119</v>
      </c>
      <c r="E228">
        <v>45</v>
      </c>
      <c r="F228">
        <v>74</v>
      </c>
      <c r="G228">
        <v>13.502000000000001</v>
      </c>
      <c r="H228">
        <v>0.45</v>
      </c>
      <c r="I228">
        <v>5.335</v>
      </c>
      <c r="J228">
        <v>0.33600000000000002</v>
      </c>
      <c r="K228">
        <v>64.2</v>
      </c>
      <c r="L228">
        <v>72.5</v>
      </c>
      <c r="M228">
        <v>60</v>
      </c>
      <c r="N228">
        <v>67.3</v>
      </c>
      <c r="O228">
        <v>68.5</v>
      </c>
      <c r="P228" t="s">
        <v>2340</v>
      </c>
      <c r="Q228">
        <v>-0.01</v>
      </c>
      <c r="R228">
        <v>5.0000000000000001E-3</v>
      </c>
    </row>
    <row r="229" spans="1:18" x14ac:dyDescent="0.3">
      <c r="A229" t="s">
        <v>2354</v>
      </c>
      <c r="B229" t="s">
        <v>37</v>
      </c>
      <c r="C229" t="s">
        <v>2129</v>
      </c>
      <c r="D229" t="s">
        <v>2119</v>
      </c>
      <c r="E229">
        <v>46</v>
      </c>
      <c r="F229">
        <v>82</v>
      </c>
      <c r="G229">
        <v>13.103999999999999</v>
      </c>
      <c r="H229">
        <v>0.54800000000000004</v>
      </c>
      <c r="I229">
        <v>7.1050000000000004</v>
      </c>
      <c r="J229">
        <v>0.20499999999999999</v>
      </c>
      <c r="K229">
        <v>51.9</v>
      </c>
      <c r="L229">
        <v>64.400000000000006</v>
      </c>
      <c r="M229">
        <v>72.099999999999994</v>
      </c>
      <c r="N229">
        <v>80</v>
      </c>
      <c r="O229">
        <v>68.2</v>
      </c>
      <c r="P229" t="s">
        <v>2340</v>
      </c>
      <c r="Q229">
        <v>-0.01</v>
      </c>
      <c r="R229">
        <v>5.0000000000000001E-3</v>
      </c>
    </row>
    <row r="230" spans="1:18" x14ac:dyDescent="0.3">
      <c r="A230" t="s">
        <v>2355</v>
      </c>
      <c r="B230" t="s">
        <v>381</v>
      </c>
      <c r="C230" t="s">
        <v>2123</v>
      </c>
      <c r="D230" t="s">
        <v>2123</v>
      </c>
      <c r="E230">
        <v>45</v>
      </c>
      <c r="F230">
        <v>76</v>
      </c>
      <c r="G230">
        <v>17.481000000000002</v>
      </c>
      <c r="H230">
        <v>0.40500000000000003</v>
      </c>
      <c r="I230">
        <v>5.1130000000000004</v>
      </c>
      <c r="J230">
        <v>0.17</v>
      </c>
      <c r="K230">
        <v>54.2</v>
      </c>
      <c r="L230">
        <v>68.8</v>
      </c>
      <c r="M230">
        <v>79.599999999999994</v>
      </c>
      <c r="N230">
        <v>65.3</v>
      </c>
      <c r="O230">
        <v>68.099999999999994</v>
      </c>
      <c r="P230" t="s">
        <v>2340</v>
      </c>
      <c r="Q230">
        <v>-6.0000000000000001E-3</v>
      </c>
      <c r="R230">
        <v>0.01</v>
      </c>
    </row>
    <row r="231" spans="1:18" x14ac:dyDescent="0.3">
      <c r="A231" t="s">
        <v>2356</v>
      </c>
      <c r="B231" t="s">
        <v>5</v>
      </c>
      <c r="C231" t="s">
        <v>2129</v>
      </c>
      <c r="D231" t="s">
        <v>2119</v>
      </c>
      <c r="E231">
        <v>25</v>
      </c>
      <c r="F231">
        <v>73</v>
      </c>
      <c r="G231">
        <v>12.291</v>
      </c>
      <c r="H231">
        <v>0.71599999999999997</v>
      </c>
      <c r="I231">
        <v>8.3710000000000004</v>
      </c>
      <c r="J231">
        <v>0.39200000000000002</v>
      </c>
      <c r="K231">
        <v>70.900000000000006</v>
      </c>
      <c r="L231">
        <v>52.1</v>
      </c>
      <c r="M231">
        <v>86.3</v>
      </c>
      <c r="N231">
        <v>87.8</v>
      </c>
      <c r="O231">
        <v>68</v>
      </c>
      <c r="P231" t="s">
        <v>2340</v>
      </c>
      <c r="Q231">
        <v>-0.01</v>
      </c>
      <c r="R231">
        <v>5.0000000000000001E-3</v>
      </c>
    </row>
    <row r="232" spans="1:18" x14ac:dyDescent="0.3">
      <c r="A232" t="s">
        <v>2357</v>
      </c>
      <c r="B232" t="s">
        <v>37</v>
      </c>
      <c r="C232" t="s">
        <v>2129</v>
      </c>
      <c r="D232" t="s">
        <v>2119</v>
      </c>
      <c r="E232">
        <v>46</v>
      </c>
      <c r="F232">
        <v>62</v>
      </c>
      <c r="G232">
        <v>13.993</v>
      </c>
      <c r="H232">
        <v>0.34499999999999997</v>
      </c>
      <c r="I232">
        <v>4.4749999999999996</v>
      </c>
      <c r="J232">
        <v>0.34</v>
      </c>
      <c r="K232">
        <v>65.2</v>
      </c>
      <c r="L232">
        <v>80.400000000000006</v>
      </c>
      <c r="M232">
        <v>45.9</v>
      </c>
      <c r="N232">
        <v>57.7</v>
      </c>
      <c r="O232">
        <v>68</v>
      </c>
      <c r="P232" t="s">
        <v>2340</v>
      </c>
      <c r="Q232">
        <v>-0.01</v>
      </c>
      <c r="R232">
        <v>5.0000000000000001E-3</v>
      </c>
    </row>
    <row r="233" spans="1:18" x14ac:dyDescent="0.3">
      <c r="A233" t="s">
        <v>2358</v>
      </c>
      <c r="B233" t="s">
        <v>42</v>
      </c>
      <c r="C233" t="s">
        <v>2123</v>
      </c>
      <c r="D233" t="s">
        <v>2123</v>
      </c>
      <c r="E233">
        <v>47</v>
      </c>
      <c r="F233">
        <v>82</v>
      </c>
      <c r="G233">
        <v>18.739999999999998</v>
      </c>
      <c r="H233">
        <v>0.20699999999999999</v>
      </c>
      <c r="I233">
        <v>2.532</v>
      </c>
      <c r="J233">
        <v>0.156</v>
      </c>
      <c r="K233">
        <v>52.3</v>
      </c>
      <c r="L233">
        <v>88.8</v>
      </c>
      <c r="M233">
        <v>37.700000000000003</v>
      </c>
      <c r="N233">
        <v>26.1</v>
      </c>
      <c r="O233">
        <v>68</v>
      </c>
      <c r="P233" t="s">
        <v>2340</v>
      </c>
      <c r="Q233">
        <v>-6.0000000000000001E-3</v>
      </c>
      <c r="R233">
        <v>0.01</v>
      </c>
    </row>
    <row r="234" spans="1:18" x14ac:dyDescent="0.3">
      <c r="A234" t="s">
        <v>2359</v>
      </c>
      <c r="B234" t="s">
        <v>5</v>
      </c>
      <c r="C234" t="s">
        <v>2123</v>
      </c>
      <c r="D234" t="s">
        <v>2123</v>
      </c>
      <c r="E234">
        <v>43</v>
      </c>
      <c r="F234">
        <v>79</v>
      </c>
      <c r="G234">
        <v>17.452999999999999</v>
      </c>
      <c r="H234">
        <v>0.38</v>
      </c>
      <c r="I234">
        <v>4.4480000000000004</v>
      </c>
      <c r="J234">
        <v>0.35799999999999998</v>
      </c>
      <c r="K234">
        <v>79.2</v>
      </c>
      <c r="L234">
        <v>68.5</v>
      </c>
      <c r="M234">
        <v>76.5</v>
      </c>
      <c r="N234">
        <v>57.5</v>
      </c>
      <c r="O234">
        <v>68</v>
      </c>
      <c r="P234" t="s">
        <v>2340</v>
      </c>
      <c r="Q234">
        <v>-6.0000000000000001E-3</v>
      </c>
      <c r="R234">
        <v>0.01</v>
      </c>
    </row>
    <row r="235" spans="1:18" x14ac:dyDescent="0.3">
      <c r="A235" t="s">
        <v>2360</v>
      </c>
      <c r="B235" t="s">
        <v>384</v>
      </c>
      <c r="C235" t="s">
        <v>2123</v>
      </c>
      <c r="D235" t="s">
        <v>2123</v>
      </c>
      <c r="E235">
        <v>43</v>
      </c>
      <c r="F235">
        <v>54</v>
      </c>
      <c r="G235">
        <v>18.510999999999999</v>
      </c>
      <c r="H235">
        <v>0.27500000000000002</v>
      </c>
      <c r="I235">
        <v>2.7410000000000001</v>
      </c>
      <c r="J235">
        <v>0.51100000000000001</v>
      </c>
      <c r="K235">
        <v>91.5</v>
      </c>
      <c r="L235">
        <v>84.6</v>
      </c>
      <c r="M235">
        <v>58.8</v>
      </c>
      <c r="N235">
        <v>30.6</v>
      </c>
      <c r="O235">
        <v>67.900000000000006</v>
      </c>
      <c r="P235" t="s">
        <v>2340</v>
      </c>
      <c r="Q235">
        <v>-6.0000000000000001E-3</v>
      </c>
      <c r="R235">
        <v>0.01</v>
      </c>
    </row>
    <row r="236" spans="1:18" x14ac:dyDescent="0.3">
      <c r="A236" t="s">
        <v>2361</v>
      </c>
      <c r="B236" t="s">
        <v>42</v>
      </c>
      <c r="C236" t="s">
        <v>2136</v>
      </c>
      <c r="D236" t="s">
        <v>2119</v>
      </c>
      <c r="E236">
        <v>47</v>
      </c>
      <c r="F236">
        <v>72</v>
      </c>
      <c r="G236">
        <v>13.228</v>
      </c>
      <c r="H236">
        <v>0.61099999999999999</v>
      </c>
      <c r="I236">
        <v>7.4859999999999998</v>
      </c>
      <c r="J236">
        <v>-0.15</v>
      </c>
      <c r="K236">
        <v>18.399999999999999</v>
      </c>
      <c r="L236">
        <v>66.900000000000006</v>
      </c>
      <c r="M236">
        <v>77</v>
      </c>
      <c r="N236">
        <v>84.1</v>
      </c>
      <c r="O236">
        <v>67.8</v>
      </c>
      <c r="P236" t="s">
        <v>2340</v>
      </c>
      <c r="Q236">
        <v>-0.01</v>
      </c>
      <c r="R236">
        <v>5.0000000000000001E-3</v>
      </c>
    </row>
    <row r="237" spans="1:18" x14ac:dyDescent="0.3">
      <c r="A237" t="s">
        <v>2362</v>
      </c>
      <c r="B237" t="s">
        <v>22</v>
      </c>
      <c r="C237" t="s">
        <v>2118</v>
      </c>
      <c r="D237" t="s">
        <v>2119</v>
      </c>
      <c r="E237">
        <v>46</v>
      </c>
      <c r="F237">
        <v>76</v>
      </c>
      <c r="G237">
        <v>13.712999999999999</v>
      </c>
      <c r="H237">
        <v>0.39300000000000002</v>
      </c>
      <c r="I237">
        <v>6.173</v>
      </c>
      <c r="J237">
        <v>-1.9E-2</v>
      </c>
      <c r="K237">
        <v>27.5</v>
      </c>
      <c r="L237">
        <v>77.2</v>
      </c>
      <c r="M237">
        <v>53.3</v>
      </c>
      <c r="N237">
        <v>73.900000000000006</v>
      </c>
      <c r="O237">
        <v>67.8</v>
      </c>
      <c r="P237" t="s">
        <v>2340</v>
      </c>
      <c r="Q237">
        <v>-0.01</v>
      </c>
      <c r="R237">
        <v>5.0000000000000001E-3</v>
      </c>
    </row>
    <row r="238" spans="1:18" x14ac:dyDescent="0.3">
      <c r="A238" t="s">
        <v>2363</v>
      </c>
      <c r="B238" t="s">
        <v>35</v>
      </c>
      <c r="C238" t="s">
        <v>2129</v>
      </c>
      <c r="D238" t="s">
        <v>2119</v>
      </c>
      <c r="E238">
        <v>46</v>
      </c>
      <c r="F238">
        <v>58</v>
      </c>
      <c r="G238">
        <v>12.355</v>
      </c>
      <c r="H238">
        <v>0.60499999999999998</v>
      </c>
      <c r="I238">
        <v>8.4730000000000008</v>
      </c>
      <c r="J238">
        <v>0.442</v>
      </c>
      <c r="K238">
        <v>76.599999999999994</v>
      </c>
      <c r="L238">
        <v>52.9</v>
      </c>
      <c r="M238">
        <v>76.599999999999994</v>
      </c>
      <c r="N238">
        <v>88.3</v>
      </c>
      <c r="O238">
        <v>67.7</v>
      </c>
      <c r="P238" t="s">
        <v>2340</v>
      </c>
      <c r="Q238">
        <v>-0.01</v>
      </c>
      <c r="R238">
        <v>5.0000000000000001E-3</v>
      </c>
    </row>
    <row r="239" spans="1:18" x14ac:dyDescent="0.3">
      <c r="A239" t="s">
        <v>2364</v>
      </c>
      <c r="B239" t="s">
        <v>7</v>
      </c>
      <c r="C239" t="s">
        <v>2123</v>
      </c>
      <c r="D239" t="s">
        <v>2123</v>
      </c>
      <c r="E239">
        <v>34</v>
      </c>
      <c r="F239">
        <v>17</v>
      </c>
      <c r="G239">
        <v>16.806999999999999</v>
      </c>
      <c r="H239">
        <v>0.39700000000000002</v>
      </c>
      <c r="I239">
        <v>4.7770000000000001</v>
      </c>
      <c r="J239">
        <v>0.626</v>
      </c>
      <c r="K239">
        <v>95.4</v>
      </c>
      <c r="L239">
        <v>61.5</v>
      </c>
      <c r="M239">
        <v>78.5</v>
      </c>
      <c r="N239">
        <v>62</v>
      </c>
      <c r="O239">
        <v>67.599999999999994</v>
      </c>
      <c r="P239" t="s">
        <v>2340</v>
      </c>
      <c r="Q239">
        <v>-6.0000000000000001E-3</v>
      </c>
      <c r="R239">
        <v>0.01</v>
      </c>
    </row>
    <row r="240" spans="1:18" x14ac:dyDescent="0.3">
      <c r="A240" t="s">
        <v>2365</v>
      </c>
      <c r="B240" t="s">
        <v>49</v>
      </c>
      <c r="C240" t="s">
        <v>2118</v>
      </c>
      <c r="D240" t="s">
        <v>2119</v>
      </c>
      <c r="E240">
        <v>47</v>
      </c>
      <c r="F240">
        <v>82</v>
      </c>
      <c r="G240">
        <v>13.138</v>
      </c>
      <c r="H240">
        <v>0.624</v>
      </c>
      <c r="I240">
        <v>7.1470000000000002</v>
      </c>
      <c r="J240">
        <v>3.2000000000000001E-2</v>
      </c>
      <c r="K240">
        <v>33.9</v>
      </c>
      <c r="L240">
        <v>64.599999999999994</v>
      </c>
      <c r="M240">
        <v>78.400000000000006</v>
      </c>
      <c r="N240">
        <v>80.3</v>
      </c>
      <c r="O240">
        <v>67.5</v>
      </c>
      <c r="P240" t="s">
        <v>2340</v>
      </c>
      <c r="Q240">
        <v>-0.01</v>
      </c>
      <c r="R240">
        <v>5.0000000000000001E-3</v>
      </c>
    </row>
    <row r="241" spans="1:18" x14ac:dyDescent="0.3">
      <c r="A241" t="s">
        <v>2366</v>
      </c>
      <c r="B241" t="s">
        <v>381</v>
      </c>
      <c r="C241" t="s">
        <v>2123</v>
      </c>
      <c r="D241" t="s">
        <v>2123</v>
      </c>
      <c r="E241">
        <v>32</v>
      </c>
      <c r="F241">
        <v>11</v>
      </c>
      <c r="G241">
        <v>17.573</v>
      </c>
      <c r="H241">
        <v>0.41599999999999998</v>
      </c>
      <c r="I241">
        <v>5.2569999999999997</v>
      </c>
      <c r="J241">
        <v>2E-3</v>
      </c>
      <c r="K241">
        <v>35</v>
      </c>
      <c r="L241">
        <v>70.400000000000006</v>
      </c>
      <c r="M241">
        <v>80.8</v>
      </c>
      <c r="N241">
        <v>66.5</v>
      </c>
      <c r="O241">
        <v>67.400000000000006</v>
      </c>
      <c r="P241" t="s">
        <v>2340</v>
      </c>
      <c r="Q241">
        <v>-6.0000000000000001E-3</v>
      </c>
      <c r="R241">
        <v>0.01</v>
      </c>
    </row>
    <row r="242" spans="1:18" x14ac:dyDescent="0.3">
      <c r="A242" t="s">
        <v>2367</v>
      </c>
      <c r="B242" t="s">
        <v>22</v>
      </c>
      <c r="C242" t="s">
        <v>2123</v>
      </c>
      <c r="D242" t="s">
        <v>2123</v>
      </c>
      <c r="E242">
        <v>45</v>
      </c>
      <c r="F242">
        <v>73</v>
      </c>
      <c r="G242">
        <v>18.231999999999999</v>
      </c>
      <c r="H242">
        <v>0.221</v>
      </c>
      <c r="I242">
        <v>3.476</v>
      </c>
      <c r="J242">
        <v>-9.2999999999999999E-2</v>
      </c>
      <c r="K242">
        <v>20.399999999999999</v>
      </c>
      <c r="L242">
        <v>82.3</v>
      </c>
      <c r="M242">
        <v>45.4</v>
      </c>
      <c r="N242">
        <v>44.4</v>
      </c>
      <c r="O242">
        <v>67.2</v>
      </c>
      <c r="P242" t="s">
        <v>2340</v>
      </c>
      <c r="Q242">
        <v>-6.0000000000000001E-3</v>
      </c>
      <c r="R242">
        <v>0.01</v>
      </c>
    </row>
    <row r="243" spans="1:18" x14ac:dyDescent="0.3">
      <c r="A243" t="s">
        <v>2368</v>
      </c>
      <c r="B243" t="s">
        <v>383</v>
      </c>
      <c r="C243" t="s">
        <v>2123</v>
      </c>
      <c r="D243" t="s">
        <v>2123</v>
      </c>
      <c r="E243">
        <v>45</v>
      </c>
      <c r="F243">
        <v>78</v>
      </c>
      <c r="G243">
        <v>16.509</v>
      </c>
      <c r="H243">
        <v>0.44900000000000001</v>
      </c>
      <c r="I243">
        <v>6.0090000000000003</v>
      </c>
      <c r="J243">
        <v>0.437</v>
      </c>
      <c r="K243">
        <v>85.8</v>
      </c>
      <c r="L243">
        <v>56.2</v>
      </c>
      <c r="M243">
        <v>83.8</v>
      </c>
      <c r="N243">
        <v>71.7</v>
      </c>
      <c r="O243">
        <v>67.099999999999994</v>
      </c>
      <c r="P243" t="s">
        <v>2340</v>
      </c>
      <c r="Q243">
        <v>-6.0000000000000001E-3</v>
      </c>
      <c r="R243">
        <v>0.01</v>
      </c>
    </row>
    <row r="244" spans="1:18" x14ac:dyDescent="0.3">
      <c r="A244" t="s">
        <v>2369</v>
      </c>
      <c r="B244" t="s">
        <v>16</v>
      </c>
      <c r="C244" t="s">
        <v>2123</v>
      </c>
      <c r="D244" t="s">
        <v>2123</v>
      </c>
      <c r="E244">
        <v>29</v>
      </c>
      <c r="F244">
        <v>60</v>
      </c>
      <c r="G244">
        <v>18.228000000000002</v>
      </c>
      <c r="H244">
        <v>0.249</v>
      </c>
      <c r="I244">
        <v>3.1360000000000001</v>
      </c>
      <c r="J244">
        <v>0.443</v>
      </c>
      <c r="K244">
        <v>86.2</v>
      </c>
      <c r="L244">
        <v>81.900000000000006</v>
      </c>
      <c r="M244">
        <v>52.3</v>
      </c>
      <c r="N244">
        <v>38.4</v>
      </c>
      <c r="O244">
        <v>67</v>
      </c>
      <c r="P244" t="s">
        <v>2340</v>
      </c>
      <c r="Q244">
        <v>-6.0000000000000001E-3</v>
      </c>
      <c r="R244">
        <v>0.01</v>
      </c>
    </row>
    <row r="245" spans="1:18" x14ac:dyDescent="0.3">
      <c r="A245" t="s">
        <v>2370</v>
      </c>
      <c r="B245" t="s">
        <v>5</v>
      </c>
      <c r="C245" t="s">
        <v>2118</v>
      </c>
      <c r="D245" t="s">
        <v>2119</v>
      </c>
      <c r="E245">
        <v>12</v>
      </c>
      <c r="F245">
        <v>62</v>
      </c>
      <c r="G245">
        <v>14.212</v>
      </c>
      <c r="H245">
        <v>0.35199999999999998</v>
      </c>
      <c r="I245">
        <v>4.117</v>
      </c>
      <c r="J245">
        <v>0.13900000000000001</v>
      </c>
      <c r="K245">
        <v>46</v>
      </c>
      <c r="L245">
        <v>83.8</v>
      </c>
      <c r="M245">
        <v>47.7</v>
      </c>
      <c r="N245">
        <v>53.1</v>
      </c>
      <c r="O245">
        <v>66.900000000000006</v>
      </c>
      <c r="P245" t="s">
        <v>2340</v>
      </c>
      <c r="Q245">
        <v>-0.01</v>
      </c>
      <c r="R245">
        <v>5.0000000000000001E-3</v>
      </c>
    </row>
    <row r="246" spans="1:18" x14ac:dyDescent="0.3">
      <c r="A246" t="s">
        <v>2371</v>
      </c>
      <c r="B246" t="s">
        <v>33</v>
      </c>
      <c r="C246" t="s">
        <v>2136</v>
      </c>
      <c r="D246" t="s">
        <v>2119</v>
      </c>
      <c r="E246">
        <v>43</v>
      </c>
      <c r="F246">
        <v>69</v>
      </c>
      <c r="G246">
        <v>13.82</v>
      </c>
      <c r="H246">
        <v>0.374</v>
      </c>
      <c r="I246">
        <v>4.7210000000000001</v>
      </c>
      <c r="J246">
        <v>0.152</v>
      </c>
      <c r="K246">
        <v>48.1</v>
      </c>
      <c r="L246">
        <v>79</v>
      </c>
      <c r="M246">
        <v>49.7</v>
      </c>
      <c r="N246">
        <v>60.7</v>
      </c>
      <c r="O246">
        <v>66.900000000000006</v>
      </c>
      <c r="P246" t="s">
        <v>2340</v>
      </c>
      <c r="Q246">
        <v>-0.01</v>
      </c>
      <c r="R246">
        <v>5.0000000000000001E-3</v>
      </c>
    </row>
    <row r="247" spans="1:18" x14ac:dyDescent="0.3">
      <c r="A247" t="s">
        <v>2372</v>
      </c>
      <c r="B247" t="s">
        <v>5</v>
      </c>
      <c r="C247" t="s">
        <v>2118</v>
      </c>
      <c r="D247" t="s">
        <v>2119</v>
      </c>
      <c r="E247">
        <v>18</v>
      </c>
      <c r="F247">
        <v>53</v>
      </c>
      <c r="G247">
        <v>12.465999999999999</v>
      </c>
      <c r="H247">
        <v>0.624</v>
      </c>
      <c r="I247">
        <v>7.3010000000000002</v>
      </c>
      <c r="J247">
        <v>0.44600000000000001</v>
      </c>
      <c r="K247">
        <v>77</v>
      </c>
      <c r="L247">
        <v>53.7</v>
      </c>
      <c r="M247">
        <v>78.599999999999994</v>
      </c>
      <c r="N247">
        <v>82.1</v>
      </c>
      <c r="O247">
        <v>66.900000000000006</v>
      </c>
      <c r="P247" t="s">
        <v>2340</v>
      </c>
      <c r="Q247">
        <v>-0.01</v>
      </c>
      <c r="R247">
        <v>5.0000000000000001E-3</v>
      </c>
    </row>
    <row r="248" spans="1:18" x14ac:dyDescent="0.3">
      <c r="A248" t="s">
        <v>2373</v>
      </c>
      <c r="B248" t="s">
        <v>39</v>
      </c>
      <c r="C248" t="s">
        <v>2136</v>
      </c>
      <c r="D248" t="s">
        <v>2119</v>
      </c>
      <c r="E248">
        <v>45</v>
      </c>
      <c r="F248">
        <v>72</v>
      </c>
      <c r="G248">
        <v>14.111000000000001</v>
      </c>
      <c r="H248">
        <v>0.32300000000000001</v>
      </c>
      <c r="I248">
        <v>3.694</v>
      </c>
      <c r="J248">
        <v>0.42899999999999999</v>
      </c>
      <c r="K248">
        <v>74.900000000000006</v>
      </c>
      <c r="L248">
        <v>82.4</v>
      </c>
      <c r="M248">
        <v>42.2</v>
      </c>
      <c r="N248">
        <v>46.6</v>
      </c>
      <c r="O248">
        <v>66.7</v>
      </c>
      <c r="P248" t="s">
        <v>2340</v>
      </c>
      <c r="Q248">
        <v>-0.01</v>
      </c>
      <c r="R248">
        <v>5.0000000000000001E-3</v>
      </c>
    </row>
    <row r="249" spans="1:18" x14ac:dyDescent="0.3">
      <c r="A249" t="s">
        <v>2374</v>
      </c>
      <c r="B249" t="s">
        <v>49</v>
      </c>
      <c r="C249" t="s">
        <v>2129</v>
      </c>
      <c r="D249" t="s">
        <v>2119</v>
      </c>
      <c r="E249">
        <v>47</v>
      </c>
      <c r="F249">
        <v>18</v>
      </c>
      <c r="G249">
        <v>14.085000000000001</v>
      </c>
      <c r="H249">
        <v>0.34599999999999997</v>
      </c>
      <c r="I249">
        <v>3.9649999999999999</v>
      </c>
      <c r="J249">
        <v>0.28299999999999997</v>
      </c>
      <c r="K249">
        <v>58.8</v>
      </c>
      <c r="L249">
        <v>81.8</v>
      </c>
      <c r="M249">
        <v>46.1</v>
      </c>
      <c r="N249">
        <v>50.7</v>
      </c>
      <c r="O249">
        <v>66.400000000000006</v>
      </c>
      <c r="P249" t="s">
        <v>2340</v>
      </c>
      <c r="Q249">
        <v>-0.01</v>
      </c>
      <c r="R249">
        <v>5.0000000000000001E-3</v>
      </c>
    </row>
    <row r="250" spans="1:18" x14ac:dyDescent="0.3">
      <c r="A250" t="s">
        <v>2375</v>
      </c>
      <c r="B250" t="s">
        <v>23</v>
      </c>
      <c r="C250" t="s">
        <v>2129</v>
      </c>
      <c r="D250" t="s">
        <v>2119</v>
      </c>
      <c r="E250">
        <v>44</v>
      </c>
      <c r="F250">
        <v>78</v>
      </c>
      <c r="G250">
        <v>12.827999999999999</v>
      </c>
      <c r="H250">
        <v>0.46899999999999997</v>
      </c>
      <c r="I250">
        <v>6.101</v>
      </c>
      <c r="J250">
        <v>0.56299999999999994</v>
      </c>
      <c r="K250">
        <v>86.7</v>
      </c>
      <c r="L250">
        <v>59.8</v>
      </c>
      <c r="M250">
        <v>62.6</v>
      </c>
      <c r="N250">
        <v>73.099999999999994</v>
      </c>
      <c r="O250">
        <v>66.2</v>
      </c>
      <c r="P250" t="s">
        <v>2340</v>
      </c>
      <c r="Q250">
        <v>-0.01</v>
      </c>
      <c r="R250">
        <v>5.0000000000000001E-3</v>
      </c>
    </row>
    <row r="251" spans="1:18" x14ac:dyDescent="0.3">
      <c r="A251" t="s">
        <v>2376</v>
      </c>
      <c r="B251" t="s">
        <v>30</v>
      </c>
      <c r="C251" t="s">
        <v>2118</v>
      </c>
      <c r="D251" t="s">
        <v>2119</v>
      </c>
      <c r="E251">
        <v>48</v>
      </c>
      <c r="F251">
        <v>0</v>
      </c>
      <c r="G251">
        <v>13.754</v>
      </c>
      <c r="H251">
        <v>0.38300000000000001</v>
      </c>
      <c r="I251">
        <v>4.7539999999999996</v>
      </c>
      <c r="J251">
        <v>0.10100000000000001</v>
      </c>
      <c r="K251">
        <v>41.7</v>
      </c>
      <c r="L251">
        <v>77.400000000000006</v>
      </c>
      <c r="M251">
        <v>52.7</v>
      </c>
      <c r="N251">
        <v>61.5</v>
      </c>
      <c r="O251">
        <v>66.099999999999994</v>
      </c>
      <c r="P251" t="s">
        <v>2340</v>
      </c>
      <c r="Q251">
        <v>-0.01</v>
      </c>
      <c r="R251">
        <v>5.0000000000000001E-3</v>
      </c>
    </row>
    <row r="252" spans="1:18" x14ac:dyDescent="0.3">
      <c r="A252" t="s">
        <v>2377</v>
      </c>
      <c r="B252" t="s">
        <v>12</v>
      </c>
      <c r="C252" t="s">
        <v>2129</v>
      </c>
      <c r="D252" t="s">
        <v>2119</v>
      </c>
      <c r="E252">
        <v>35</v>
      </c>
      <c r="F252">
        <v>82</v>
      </c>
      <c r="G252">
        <v>13.026</v>
      </c>
      <c r="H252">
        <v>0.498</v>
      </c>
      <c r="I252">
        <v>6.0960000000000001</v>
      </c>
      <c r="J252">
        <v>0.34399999999999997</v>
      </c>
      <c r="K252">
        <v>65.900000000000006</v>
      </c>
      <c r="L252">
        <v>62.8</v>
      </c>
      <c r="M252">
        <v>65.900000000000006</v>
      </c>
      <c r="N252">
        <v>72.8</v>
      </c>
      <c r="O252">
        <v>66.099999999999994</v>
      </c>
      <c r="P252" t="s">
        <v>2340</v>
      </c>
      <c r="Q252">
        <v>-0.01</v>
      </c>
      <c r="R252">
        <v>5.0000000000000001E-3</v>
      </c>
    </row>
    <row r="253" spans="1:18" x14ac:dyDescent="0.3">
      <c r="A253" t="s">
        <v>2378</v>
      </c>
      <c r="B253" t="s">
        <v>22</v>
      </c>
      <c r="C253" t="s">
        <v>2129</v>
      </c>
      <c r="D253" t="s">
        <v>2119</v>
      </c>
      <c r="E253">
        <v>44</v>
      </c>
      <c r="F253">
        <v>82</v>
      </c>
      <c r="G253">
        <v>13.375999999999999</v>
      </c>
      <c r="H253">
        <v>0.38300000000000001</v>
      </c>
      <c r="I253">
        <v>6.0140000000000002</v>
      </c>
      <c r="J253">
        <v>0.215</v>
      </c>
      <c r="K253">
        <v>54.1</v>
      </c>
      <c r="L253">
        <v>69.5</v>
      </c>
      <c r="M253">
        <v>52.5</v>
      </c>
      <c r="N253">
        <v>71.8</v>
      </c>
      <c r="O253">
        <v>66</v>
      </c>
      <c r="P253" t="s">
        <v>2340</v>
      </c>
      <c r="Q253">
        <v>-0.01</v>
      </c>
      <c r="R253">
        <v>5.0000000000000001E-3</v>
      </c>
    </row>
    <row r="254" spans="1:18" x14ac:dyDescent="0.3">
      <c r="A254" t="s">
        <v>2379</v>
      </c>
      <c r="B254" t="s">
        <v>10</v>
      </c>
      <c r="C254" t="s">
        <v>2118</v>
      </c>
      <c r="D254" t="s">
        <v>2119</v>
      </c>
      <c r="E254">
        <v>45</v>
      </c>
      <c r="F254">
        <v>82</v>
      </c>
      <c r="G254">
        <v>13.379</v>
      </c>
      <c r="H254">
        <v>0.40100000000000002</v>
      </c>
      <c r="I254">
        <v>5.0730000000000004</v>
      </c>
      <c r="J254">
        <v>0.34799999999999998</v>
      </c>
      <c r="K254">
        <v>66.3</v>
      </c>
      <c r="L254">
        <v>69.7</v>
      </c>
      <c r="M254">
        <v>54.9</v>
      </c>
      <c r="N254">
        <v>64.8</v>
      </c>
      <c r="O254">
        <v>65.900000000000006</v>
      </c>
      <c r="P254" t="s">
        <v>2340</v>
      </c>
      <c r="Q254">
        <v>-0.01</v>
      </c>
      <c r="R254">
        <v>5.0000000000000001E-3</v>
      </c>
    </row>
    <row r="255" spans="1:18" x14ac:dyDescent="0.3">
      <c r="A255" t="s">
        <v>2380</v>
      </c>
      <c r="B255" t="s">
        <v>384</v>
      </c>
      <c r="C255" t="s">
        <v>2123</v>
      </c>
      <c r="D255" t="s">
        <v>2123</v>
      </c>
      <c r="E255">
        <v>38</v>
      </c>
      <c r="F255">
        <v>0</v>
      </c>
      <c r="G255">
        <v>16.692</v>
      </c>
      <c r="H255">
        <v>0.432</v>
      </c>
      <c r="I255">
        <v>4.3170000000000002</v>
      </c>
      <c r="J255">
        <v>0.6</v>
      </c>
      <c r="K255">
        <v>93.5</v>
      </c>
      <c r="L255">
        <v>60.4</v>
      </c>
      <c r="M255">
        <v>82.7</v>
      </c>
      <c r="N255">
        <v>55.8</v>
      </c>
      <c r="O255">
        <v>65.900000000000006</v>
      </c>
      <c r="P255" t="s">
        <v>2340</v>
      </c>
      <c r="Q255">
        <v>-6.0000000000000001E-3</v>
      </c>
      <c r="R255">
        <v>0.01</v>
      </c>
    </row>
    <row r="256" spans="1:18" x14ac:dyDescent="0.3">
      <c r="A256" t="s">
        <v>2381</v>
      </c>
      <c r="B256" t="s">
        <v>20</v>
      </c>
      <c r="C256" t="s">
        <v>2129</v>
      </c>
      <c r="D256" t="s">
        <v>2119</v>
      </c>
      <c r="E256">
        <v>47</v>
      </c>
      <c r="F256">
        <v>82</v>
      </c>
      <c r="G256">
        <v>13.486000000000001</v>
      </c>
      <c r="H256">
        <v>0.45700000000000002</v>
      </c>
      <c r="I256">
        <v>5.7859999999999996</v>
      </c>
      <c r="J256">
        <v>2.1999999999999999E-2</v>
      </c>
      <c r="K256">
        <v>32.5</v>
      </c>
      <c r="L256">
        <v>71.5</v>
      </c>
      <c r="M256">
        <v>61.2</v>
      </c>
      <c r="N256">
        <v>70.099999999999994</v>
      </c>
      <c r="O256">
        <v>65.7</v>
      </c>
      <c r="P256" t="s">
        <v>2340</v>
      </c>
      <c r="Q256">
        <v>-0.01</v>
      </c>
      <c r="R256">
        <v>5.0000000000000001E-3</v>
      </c>
    </row>
    <row r="257" spans="1:18" x14ac:dyDescent="0.3">
      <c r="A257" t="s">
        <v>2382</v>
      </c>
      <c r="B257" t="s">
        <v>14</v>
      </c>
      <c r="C257" t="s">
        <v>2118</v>
      </c>
      <c r="D257" t="s">
        <v>2119</v>
      </c>
      <c r="E257">
        <v>33</v>
      </c>
      <c r="F257">
        <v>53</v>
      </c>
      <c r="G257">
        <v>13.419</v>
      </c>
      <c r="H257">
        <v>0.51</v>
      </c>
      <c r="I257">
        <v>6.6120000000000001</v>
      </c>
      <c r="J257">
        <v>-0.26</v>
      </c>
      <c r="K257">
        <v>12.3</v>
      </c>
      <c r="L257">
        <v>70.3</v>
      </c>
      <c r="M257">
        <v>67.5</v>
      </c>
      <c r="N257">
        <v>76.7</v>
      </c>
      <c r="O257">
        <v>65.7</v>
      </c>
      <c r="P257" t="s">
        <v>2340</v>
      </c>
      <c r="Q257">
        <v>-0.01</v>
      </c>
      <c r="R257">
        <v>5.0000000000000001E-3</v>
      </c>
    </row>
    <row r="258" spans="1:18" x14ac:dyDescent="0.3">
      <c r="A258" t="s">
        <v>2383</v>
      </c>
      <c r="B258" t="s">
        <v>5</v>
      </c>
      <c r="C258" t="s">
        <v>2118</v>
      </c>
      <c r="D258" t="s">
        <v>2119</v>
      </c>
      <c r="E258">
        <v>44</v>
      </c>
      <c r="F258">
        <v>79</v>
      </c>
      <c r="G258">
        <v>13.212999999999999</v>
      </c>
      <c r="H258">
        <v>0.48</v>
      </c>
      <c r="I258">
        <v>5.6109999999999998</v>
      </c>
      <c r="J258">
        <v>0.246</v>
      </c>
      <c r="K258">
        <v>55.3</v>
      </c>
      <c r="L258">
        <v>66.7</v>
      </c>
      <c r="M258">
        <v>63.4</v>
      </c>
      <c r="N258">
        <v>68.900000000000006</v>
      </c>
      <c r="O258">
        <v>65.599999999999994</v>
      </c>
      <c r="P258" t="s">
        <v>2340</v>
      </c>
      <c r="Q258">
        <v>-0.01</v>
      </c>
      <c r="R258">
        <v>5.0000000000000001E-3</v>
      </c>
    </row>
    <row r="259" spans="1:18" x14ac:dyDescent="0.3">
      <c r="A259" t="s">
        <v>2384</v>
      </c>
      <c r="B259" t="s">
        <v>384</v>
      </c>
      <c r="C259" t="s">
        <v>2118</v>
      </c>
      <c r="D259" t="s">
        <v>2119</v>
      </c>
      <c r="E259">
        <v>41</v>
      </c>
      <c r="F259">
        <v>80</v>
      </c>
      <c r="G259">
        <v>12.792</v>
      </c>
      <c r="H259">
        <v>0.53200000000000003</v>
      </c>
      <c r="I259">
        <v>5.31</v>
      </c>
      <c r="J259">
        <v>0.58399999999999996</v>
      </c>
      <c r="K259">
        <v>88.3</v>
      </c>
      <c r="L259">
        <v>58.6</v>
      </c>
      <c r="M259">
        <v>70.7</v>
      </c>
      <c r="N259">
        <v>67</v>
      </c>
      <c r="O259">
        <v>65.5</v>
      </c>
      <c r="P259" t="s">
        <v>2340</v>
      </c>
      <c r="Q259">
        <v>-0.01</v>
      </c>
      <c r="R259">
        <v>5.0000000000000001E-3</v>
      </c>
    </row>
    <row r="260" spans="1:18" x14ac:dyDescent="0.3">
      <c r="A260" t="s">
        <v>2385</v>
      </c>
      <c r="B260" t="s">
        <v>381</v>
      </c>
      <c r="C260" t="s">
        <v>2118</v>
      </c>
      <c r="D260" t="s">
        <v>2119</v>
      </c>
      <c r="E260">
        <v>45</v>
      </c>
      <c r="F260">
        <v>78</v>
      </c>
      <c r="G260">
        <v>12.189</v>
      </c>
      <c r="H260">
        <v>0.61699999999999999</v>
      </c>
      <c r="I260">
        <v>7.798</v>
      </c>
      <c r="J260">
        <v>0.40600000000000003</v>
      </c>
      <c r="K260">
        <v>72.400000000000006</v>
      </c>
      <c r="L260">
        <v>50.5</v>
      </c>
      <c r="M260">
        <v>77.8</v>
      </c>
      <c r="N260">
        <v>84.8</v>
      </c>
      <c r="O260">
        <v>65.400000000000006</v>
      </c>
      <c r="P260" t="s">
        <v>2340</v>
      </c>
      <c r="Q260">
        <v>-0.01</v>
      </c>
      <c r="R260">
        <v>5.0000000000000001E-3</v>
      </c>
    </row>
    <row r="261" spans="1:18" x14ac:dyDescent="0.3">
      <c r="A261" t="s">
        <v>2386</v>
      </c>
      <c r="B261" t="s">
        <v>35</v>
      </c>
      <c r="C261" t="s">
        <v>2136</v>
      </c>
      <c r="D261" t="s">
        <v>2119</v>
      </c>
      <c r="E261">
        <v>28</v>
      </c>
      <c r="F261">
        <v>78</v>
      </c>
      <c r="G261">
        <v>13.236000000000001</v>
      </c>
      <c r="H261">
        <v>0.48699999999999999</v>
      </c>
      <c r="I261">
        <v>6.8280000000000003</v>
      </c>
      <c r="J261">
        <v>-6.7000000000000004E-2</v>
      </c>
      <c r="K261">
        <v>23.5</v>
      </c>
      <c r="L261">
        <v>67.3</v>
      </c>
      <c r="M261">
        <v>64.8</v>
      </c>
      <c r="N261">
        <v>78.099999999999994</v>
      </c>
      <c r="O261">
        <v>65.3</v>
      </c>
      <c r="P261" t="s">
        <v>2340</v>
      </c>
      <c r="Q261">
        <v>-0.01</v>
      </c>
      <c r="R261">
        <v>5.0000000000000001E-3</v>
      </c>
    </row>
    <row r="262" spans="1:18" x14ac:dyDescent="0.3">
      <c r="A262" t="s">
        <v>2387</v>
      </c>
      <c r="B262" t="s">
        <v>14</v>
      </c>
      <c r="C262" t="s">
        <v>2118</v>
      </c>
      <c r="D262" t="s">
        <v>2119</v>
      </c>
      <c r="E262">
        <v>45</v>
      </c>
      <c r="F262">
        <v>82</v>
      </c>
      <c r="G262">
        <v>12.786</v>
      </c>
      <c r="H262">
        <v>0.54</v>
      </c>
      <c r="I262">
        <v>6.992</v>
      </c>
      <c r="J262">
        <v>0.25600000000000001</v>
      </c>
      <c r="K262">
        <v>56.2</v>
      </c>
      <c r="L262">
        <v>58.4</v>
      </c>
      <c r="M262">
        <v>71.099999999999994</v>
      </c>
      <c r="N262">
        <v>79.099999999999994</v>
      </c>
      <c r="O262">
        <v>65.2</v>
      </c>
      <c r="P262" t="s">
        <v>2340</v>
      </c>
      <c r="Q262">
        <v>-0.01</v>
      </c>
      <c r="R262">
        <v>5.0000000000000001E-3</v>
      </c>
    </row>
    <row r="263" spans="1:18" x14ac:dyDescent="0.3">
      <c r="A263" t="s">
        <v>2388</v>
      </c>
      <c r="B263" t="s">
        <v>32</v>
      </c>
      <c r="C263" t="s">
        <v>2129</v>
      </c>
      <c r="D263" t="s">
        <v>2119</v>
      </c>
      <c r="E263">
        <v>46</v>
      </c>
      <c r="F263">
        <v>73</v>
      </c>
      <c r="G263">
        <v>12.561999999999999</v>
      </c>
      <c r="H263">
        <v>0.60599999999999998</v>
      </c>
      <c r="I263">
        <v>6.7320000000000002</v>
      </c>
      <c r="J263">
        <v>0.34</v>
      </c>
      <c r="K263">
        <v>65.2</v>
      </c>
      <c r="L263">
        <v>55.6</v>
      </c>
      <c r="M263">
        <v>76.8</v>
      </c>
      <c r="N263">
        <v>77.599999999999994</v>
      </c>
      <c r="O263">
        <v>65.2</v>
      </c>
      <c r="P263" t="s">
        <v>2340</v>
      </c>
      <c r="Q263">
        <v>-0.01</v>
      </c>
      <c r="R263">
        <v>5.0000000000000001E-3</v>
      </c>
    </row>
    <row r="264" spans="1:18" x14ac:dyDescent="0.3">
      <c r="A264" t="s">
        <v>2389</v>
      </c>
      <c r="B264" t="s">
        <v>21</v>
      </c>
      <c r="C264" t="s">
        <v>2136</v>
      </c>
      <c r="D264" t="s">
        <v>2119</v>
      </c>
      <c r="E264">
        <v>31</v>
      </c>
      <c r="F264">
        <v>19</v>
      </c>
      <c r="G264">
        <v>11.962999999999999</v>
      </c>
      <c r="H264">
        <v>0.52800000000000002</v>
      </c>
      <c r="I264">
        <v>6.1120000000000001</v>
      </c>
      <c r="J264">
        <v>0.112</v>
      </c>
      <c r="K264">
        <v>43</v>
      </c>
      <c r="L264">
        <v>46.3</v>
      </c>
      <c r="M264">
        <v>70.3</v>
      </c>
      <c r="N264">
        <v>73.400000000000006</v>
      </c>
      <c r="O264">
        <v>64.8</v>
      </c>
      <c r="P264" t="s">
        <v>2340</v>
      </c>
      <c r="Q264">
        <v>-0.01</v>
      </c>
      <c r="R264">
        <v>5.0000000000000001E-3</v>
      </c>
    </row>
    <row r="265" spans="1:18" x14ac:dyDescent="0.3">
      <c r="A265" t="s">
        <v>2390</v>
      </c>
      <c r="B265" t="s">
        <v>43</v>
      </c>
      <c r="C265" t="s">
        <v>2136</v>
      </c>
      <c r="D265" t="s">
        <v>2119</v>
      </c>
      <c r="E265">
        <v>41</v>
      </c>
      <c r="F265">
        <v>79</v>
      </c>
      <c r="G265">
        <v>12.906000000000001</v>
      </c>
      <c r="H265">
        <v>0.47799999999999998</v>
      </c>
      <c r="I265">
        <v>6.5060000000000002</v>
      </c>
      <c r="J265">
        <v>0.25600000000000001</v>
      </c>
      <c r="K265">
        <v>56</v>
      </c>
      <c r="L265">
        <v>61.2</v>
      </c>
      <c r="M265">
        <v>63</v>
      </c>
      <c r="N265">
        <v>76.2</v>
      </c>
      <c r="O265">
        <v>64.7</v>
      </c>
      <c r="P265" t="s">
        <v>2340</v>
      </c>
      <c r="Q265">
        <v>-0.01</v>
      </c>
      <c r="R265">
        <v>5.0000000000000001E-3</v>
      </c>
    </row>
    <row r="266" spans="1:18" x14ac:dyDescent="0.3">
      <c r="A266" t="s">
        <v>2391</v>
      </c>
      <c r="B266" t="s">
        <v>5</v>
      </c>
      <c r="C266" t="s">
        <v>2129</v>
      </c>
      <c r="D266" t="s">
        <v>2119</v>
      </c>
      <c r="E266">
        <v>31</v>
      </c>
      <c r="F266">
        <v>75</v>
      </c>
      <c r="G266">
        <v>12.94</v>
      </c>
      <c r="H266">
        <v>0.438</v>
      </c>
      <c r="I266">
        <v>5.117</v>
      </c>
      <c r="J266">
        <v>0.53800000000000003</v>
      </c>
      <c r="K266">
        <v>84.2</v>
      </c>
      <c r="L266">
        <v>62</v>
      </c>
      <c r="M266">
        <v>59</v>
      </c>
      <c r="N266">
        <v>65.400000000000006</v>
      </c>
      <c r="O266">
        <v>64.599999999999994</v>
      </c>
      <c r="P266" t="s">
        <v>2340</v>
      </c>
      <c r="Q266">
        <v>-0.01</v>
      </c>
      <c r="R266">
        <v>5.0000000000000001E-3</v>
      </c>
    </row>
    <row r="267" spans="1:18" x14ac:dyDescent="0.3">
      <c r="A267" t="s">
        <v>2392</v>
      </c>
      <c r="B267" t="s">
        <v>32</v>
      </c>
      <c r="C267" t="s">
        <v>2123</v>
      </c>
      <c r="D267" t="s">
        <v>2123</v>
      </c>
      <c r="E267">
        <v>44</v>
      </c>
      <c r="F267">
        <v>45</v>
      </c>
      <c r="G267">
        <v>17.222999999999999</v>
      </c>
      <c r="H267">
        <v>0.36099999999999999</v>
      </c>
      <c r="I267">
        <v>4.0110000000000001</v>
      </c>
      <c r="J267">
        <v>0.34899999999999998</v>
      </c>
      <c r="K267">
        <v>77.3</v>
      </c>
      <c r="L267">
        <v>65.8</v>
      </c>
      <c r="M267">
        <v>72.7</v>
      </c>
      <c r="N267">
        <v>51.7</v>
      </c>
      <c r="O267">
        <v>64.400000000000006</v>
      </c>
      <c r="P267" t="s">
        <v>2340</v>
      </c>
      <c r="Q267">
        <v>-6.0000000000000001E-3</v>
      </c>
      <c r="R267">
        <v>0.01</v>
      </c>
    </row>
    <row r="268" spans="1:18" x14ac:dyDescent="0.3">
      <c r="A268" t="s">
        <v>2393</v>
      </c>
      <c r="B268" t="s">
        <v>16</v>
      </c>
      <c r="C268" t="s">
        <v>2123</v>
      </c>
      <c r="D268" t="s">
        <v>2123</v>
      </c>
      <c r="E268">
        <v>40</v>
      </c>
      <c r="F268">
        <v>69</v>
      </c>
      <c r="G268">
        <v>17.710999999999999</v>
      </c>
      <c r="H268">
        <v>0.34300000000000003</v>
      </c>
      <c r="I268">
        <v>4.3310000000000004</v>
      </c>
      <c r="J268">
        <v>-0.03</v>
      </c>
      <c r="K268">
        <v>30.8</v>
      </c>
      <c r="L268">
        <v>73.5</v>
      </c>
      <c r="M268">
        <v>69.2</v>
      </c>
      <c r="N268">
        <v>56.3</v>
      </c>
      <c r="O268">
        <v>64.3</v>
      </c>
      <c r="P268" t="s">
        <v>2340</v>
      </c>
      <c r="Q268">
        <v>-6.0000000000000001E-3</v>
      </c>
      <c r="R268">
        <v>0.01</v>
      </c>
    </row>
    <row r="269" spans="1:18" x14ac:dyDescent="0.3">
      <c r="A269" t="s">
        <v>2394</v>
      </c>
      <c r="B269" t="s">
        <v>382</v>
      </c>
      <c r="C269" t="s">
        <v>2136</v>
      </c>
      <c r="D269" t="s">
        <v>2119</v>
      </c>
      <c r="E269">
        <v>39</v>
      </c>
      <c r="F269">
        <v>82</v>
      </c>
      <c r="G269">
        <v>13.76</v>
      </c>
      <c r="H269">
        <v>0.34499999999999997</v>
      </c>
      <c r="I269">
        <v>4.4660000000000002</v>
      </c>
      <c r="J269">
        <v>0.112</v>
      </c>
      <c r="K269">
        <v>42.8</v>
      </c>
      <c r="L269">
        <v>77.599999999999994</v>
      </c>
      <c r="M269">
        <v>45.3</v>
      </c>
      <c r="N269">
        <v>57.6</v>
      </c>
      <c r="O269">
        <v>64.3</v>
      </c>
      <c r="P269" t="s">
        <v>2340</v>
      </c>
      <c r="Q269">
        <v>-0.01</v>
      </c>
      <c r="R269">
        <v>5.0000000000000001E-3</v>
      </c>
    </row>
    <row r="270" spans="1:18" x14ac:dyDescent="0.3">
      <c r="A270" t="s">
        <v>2395</v>
      </c>
      <c r="B270" t="s">
        <v>7</v>
      </c>
      <c r="C270" t="s">
        <v>2118</v>
      </c>
      <c r="D270" t="s">
        <v>2119</v>
      </c>
      <c r="E270">
        <v>37</v>
      </c>
      <c r="F270">
        <v>82</v>
      </c>
      <c r="G270">
        <v>12.808999999999999</v>
      </c>
      <c r="H270">
        <v>0.61699999999999999</v>
      </c>
      <c r="I270">
        <v>7.4329999999999998</v>
      </c>
      <c r="J270">
        <v>-8.7999999999999995E-2</v>
      </c>
      <c r="K270">
        <v>21.6</v>
      </c>
      <c r="L270">
        <v>59.2</v>
      </c>
      <c r="M270">
        <v>77.599999999999994</v>
      </c>
      <c r="N270">
        <v>83.3</v>
      </c>
      <c r="O270">
        <v>64.2</v>
      </c>
      <c r="P270" t="s">
        <v>2340</v>
      </c>
      <c r="Q270">
        <v>-0.01</v>
      </c>
      <c r="R270">
        <v>5.0000000000000001E-3</v>
      </c>
    </row>
    <row r="271" spans="1:18" x14ac:dyDescent="0.3">
      <c r="A271" t="s">
        <v>2396</v>
      </c>
      <c r="B271" t="s">
        <v>384</v>
      </c>
      <c r="C271" t="s">
        <v>2118</v>
      </c>
      <c r="D271" t="s">
        <v>2119</v>
      </c>
      <c r="E271">
        <v>45</v>
      </c>
      <c r="F271">
        <v>21</v>
      </c>
      <c r="G271">
        <v>13.64</v>
      </c>
      <c r="H271">
        <v>0.41399999999999998</v>
      </c>
      <c r="I271">
        <v>4.133</v>
      </c>
      <c r="J271">
        <v>6.4000000000000001E-2</v>
      </c>
      <c r="K271">
        <v>38</v>
      </c>
      <c r="L271">
        <v>76.400000000000006</v>
      </c>
      <c r="M271">
        <v>56.6</v>
      </c>
      <c r="N271">
        <v>53.2</v>
      </c>
      <c r="O271">
        <v>63.8</v>
      </c>
      <c r="P271" t="s">
        <v>2340</v>
      </c>
      <c r="Q271">
        <v>-0.01</v>
      </c>
      <c r="R271">
        <v>5.0000000000000001E-3</v>
      </c>
    </row>
    <row r="272" spans="1:18" x14ac:dyDescent="0.3">
      <c r="A272" t="s">
        <v>2397</v>
      </c>
      <c r="B272" t="s">
        <v>43</v>
      </c>
      <c r="C272" t="s">
        <v>2136</v>
      </c>
      <c r="D272" t="s">
        <v>2119</v>
      </c>
      <c r="E272">
        <v>43</v>
      </c>
      <c r="F272">
        <v>80</v>
      </c>
      <c r="G272">
        <v>12.247999999999999</v>
      </c>
      <c r="H272">
        <v>0.59599999999999997</v>
      </c>
      <c r="I272">
        <v>8.1069999999999993</v>
      </c>
      <c r="J272">
        <v>0.20300000000000001</v>
      </c>
      <c r="K272">
        <v>51.7</v>
      </c>
      <c r="L272">
        <v>50.9</v>
      </c>
      <c r="M272">
        <v>76.2</v>
      </c>
      <c r="N272">
        <v>86.5</v>
      </c>
      <c r="O272">
        <v>63.7</v>
      </c>
      <c r="P272" t="s">
        <v>2340</v>
      </c>
      <c r="Q272">
        <v>-0.01</v>
      </c>
      <c r="R272">
        <v>5.0000000000000001E-3</v>
      </c>
    </row>
    <row r="273" spans="1:18" x14ac:dyDescent="0.3">
      <c r="A273" t="s">
        <v>2398</v>
      </c>
      <c r="B273" t="s">
        <v>7</v>
      </c>
      <c r="C273" t="s">
        <v>2118</v>
      </c>
      <c r="D273" t="s">
        <v>2119</v>
      </c>
      <c r="E273">
        <v>46</v>
      </c>
      <c r="F273">
        <v>82</v>
      </c>
      <c r="G273">
        <v>12.481999999999999</v>
      </c>
      <c r="H273">
        <v>0.57799999999999996</v>
      </c>
      <c r="I273">
        <v>6.9619999999999997</v>
      </c>
      <c r="J273">
        <v>0.26300000000000001</v>
      </c>
      <c r="K273">
        <v>57</v>
      </c>
      <c r="L273">
        <v>53.9</v>
      </c>
      <c r="M273">
        <v>74.900000000000006</v>
      </c>
      <c r="N273">
        <v>78.900000000000006</v>
      </c>
      <c r="O273">
        <v>63.6</v>
      </c>
      <c r="P273" t="s">
        <v>2340</v>
      </c>
      <c r="Q273">
        <v>-0.01</v>
      </c>
      <c r="R273">
        <v>5.0000000000000001E-3</v>
      </c>
    </row>
    <row r="274" spans="1:18" x14ac:dyDescent="0.3">
      <c r="A274" t="s">
        <v>2399</v>
      </c>
      <c r="B274" t="s">
        <v>17</v>
      </c>
      <c r="C274" t="s">
        <v>2136</v>
      </c>
      <c r="D274" t="s">
        <v>2119</v>
      </c>
      <c r="E274">
        <v>11</v>
      </c>
      <c r="F274">
        <v>10</v>
      </c>
      <c r="G274">
        <v>13.212</v>
      </c>
      <c r="H274">
        <v>0.49099999999999999</v>
      </c>
      <c r="I274">
        <v>5.2990000000000004</v>
      </c>
      <c r="J274">
        <v>6.9000000000000006E-2</v>
      </c>
      <c r="K274">
        <v>38.700000000000003</v>
      </c>
      <c r="L274">
        <v>66.5</v>
      </c>
      <c r="M274">
        <v>65.5</v>
      </c>
      <c r="N274">
        <v>66.900000000000006</v>
      </c>
      <c r="O274">
        <v>63.6</v>
      </c>
      <c r="P274" t="s">
        <v>2340</v>
      </c>
      <c r="Q274">
        <v>-0.01</v>
      </c>
      <c r="R274">
        <v>5.0000000000000001E-3</v>
      </c>
    </row>
    <row r="275" spans="1:18" x14ac:dyDescent="0.3">
      <c r="A275" t="s">
        <v>2400</v>
      </c>
      <c r="B275" t="s">
        <v>37</v>
      </c>
      <c r="C275" t="s">
        <v>2118</v>
      </c>
      <c r="D275" t="s">
        <v>2119</v>
      </c>
      <c r="E275">
        <v>25</v>
      </c>
      <c r="F275">
        <v>82</v>
      </c>
      <c r="G275">
        <v>12.782999999999999</v>
      </c>
      <c r="H275">
        <v>0.55600000000000005</v>
      </c>
      <c r="I275">
        <v>7.2069999999999999</v>
      </c>
      <c r="J275">
        <v>1.9E-2</v>
      </c>
      <c r="K275">
        <v>31.5</v>
      </c>
      <c r="L275">
        <v>58.2</v>
      </c>
      <c r="M275">
        <v>72.5</v>
      </c>
      <c r="N275">
        <v>81.099999999999994</v>
      </c>
      <c r="O275">
        <v>63.4</v>
      </c>
      <c r="P275" t="s">
        <v>2340</v>
      </c>
      <c r="Q275">
        <v>-0.01</v>
      </c>
      <c r="R275">
        <v>5.0000000000000001E-3</v>
      </c>
    </row>
    <row r="276" spans="1:18" x14ac:dyDescent="0.3">
      <c r="A276" t="s">
        <v>2401</v>
      </c>
      <c r="B276" t="s">
        <v>49</v>
      </c>
      <c r="C276" t="s">
        <v>2136</v>
      </c>
      <c r="D276" t="s">
        <v>2119</v>
      </c>
      <c r="E276">
        <v>45</v>
      </c>
      <c r="F276">
        <v>0</v>
      </c>
      <c r="G276">
        <v>13.292</v>
      </c>
      <c r="H276">
        <v>0.378</v>
      </c>
      <c r="I276">
        <v>4.3280000000000003</v>
      </c>
      <c r="J276">
        <v>0.46500000000000002</v>
      </c>
      <c r="K276">
        <v>78</v>
      </c>
      <c r="L276">
        <v>67.7</v>
      </c>
      <c r="M276">
        <v>51.1</v>
      </c>
      <c r="N276">
        <v>56</v>
      </c>
      <c r="O276">
        <v>63.3</v>
      </c>
      <c r="P276" t="s">
        <v>2340</v>
      </c>
      <c r="Q276">
        <v>-0.01</v>
      </c>
      <c r="R276">
        <v>5.0000000000000001E-3</v>
      </c>
    </row>
    <row r="277" spans="1:18" x14ac:dyDescent="0.3">
      <c r="A277" t="s">
        <v>2402</v>
      </c>
      <c r="B277" t="s">
        <v>43</v>
      </c>
      <c r="C277" t="s">
        <v>2129</v>
      </c>
      <c r="D277" t="s">
        <v>2119</v>
      </c>
      <c r="E277">
        <v>44</v>
      </c>
      <c r="F277">
        <v>78</v>
      </c>
      <c r="G277">
        <v>12.452999999999999</v>
      </c>
      <c r="H277">
        <v>0.46100000000000002</v>
      </c>
      <c r="I277">
        <v>6.2720000000000002</v>
      </c>
      <c r="J277">
        <v>0.52400000000000002</v>
      </c>
      <c r="K277">
        <v>83.6</v>
      </c>
      <c r="L277">
        <v>53.3</v>
      </c>
      <c r="M277">
        <v>61.4</v>
      </c>
      <c r="N277">
        <v>75</v>
      </c>
      <c r="O277">
        <v>63</v>
      </c>
      <c r="P277" t="s">
        <v>2340</v>
      </c>
      <c r="Q277">
        <v>-0.01</v>
      </c>
      <c r="R277">
        <v>5.0000000000000001E-3</v>
      </c>
    </row>
    <row r="278" spans="1:18" x14ac:dyDescent="0.3">
      <c r="A278" t="s">
        <v>2403</v>
      </c>
      <c r="B278" t="s">
        <v>381</v>
      </c>
      <c r="C278" t="s">
        <v>2118</v>
      </c>
      <c r="D278" t="s">
        <v>2119</v>
      </c>
      <c r="E278">
        <v>31</v>
      </c>
      <c r="F278">
        <v>51</v>
      </c>
      <c r="G278">
        <v>13.176</v>
      </c>
      <c r="H278">
        <v>0.379</v>
      </c>
      <c r="I278">
        <v>4.7850000000000001</v>
      </c>
      <c r="J278">
        <v>0.36599999999999999</v>
      </c>
      <c r="K278">
        <v>68.900000000000006</v>
      </c>
      <c r="L278">
        <v>65.3</v>
      </c>
      <c r="M278">
        <v>51.5</v>
      </c>
      <c r="N278">
        <v>62.1</v>
      </c>
      <c r="O278">
        <v>62.8</v>
      </c>
      <c r="P278" t="s">
        <v>2340</v>
      </c>
      <c r="Q278">
        <v>-0.01</v>
      </c>
      <c r="R278">
        <v>5.0000000000000001E-3</v>
      </c>
    </row>
    <row r="279" spans="1:18" x14ac:dyDescent="0.3">
      <c r="A279" t="s">
        <v>2404</v>
      </c>
      <c r="B279" t="s">
        <v>15</v>
      </c>
      <c r="C279" t="s">
        <v>2118</v>
      </c>
      <c r="D279" t="s">
        <v>2119</v>
      </c>
      <c r="E279">
        <v>42</v>
      </c>
      <c r="F279">
        <v>82</v>
      </c>
      <c r="G279">
        <v>13.077</v>
      </c>
      <c r="H279">
        <v>0.40799999999999997</v>
      </c>
      <c r="I279">
        <v>4.8579999999999997</v>
      </c>
      <c r="J279">
        <v>0.33900000000000002</v>
      </c>
      <c r="K279">
        <v>64.8</v>
      </c>
      <c r="L279">
        <v>64</v>
      </c>
      <c r="M279">
        <v>56.2</v>
      </c>
      <c r="N279">
        <v>62.6</v>
      </c>
      <c r="O279">
        <v>62.6</v>
      </c>
      <c r="P279" t="s">
        <v>2340</v>
      </c>
      <c r="Q279">
        <v>-0.01</v>
      </c>
      <c r="R279">
        <v>5.0000000000000001E-3</v>
      </c>
    </row>
    <row r="280" spans="1:18" x14ac:dyDescent="0.3">
      <c r="A280" t="s">
        <v>2405</v>
      </c>
      <c r="B280" t="s">
        <v>21</v>
      </c>
      <c r="C280" t="s">
        <v>2118</v>
      </c>
      <c r="D280" t="s">
        <v>2119</v>
      </c>
      <c r="E280">
        <v>42</v>
      </c>
      <c r="F280">
        <v>0</v>
      </c>
      <c r="G280">
        <v>12.779</v>
      </c>
      <c r="H280">
        <v>0.46300000000000002</v>
      </c>
      <c r="I280">
        <v>5.3650000000000002</v>
      </c>
      <c r="J280">
        <v>0.40500000000000003</v>
      </c>
      <c r="K280">
        <v>72.099999999999994</v>
      </c>
      <c r="L280">
        <v>57.8</v>
      </c>
      <c r="M280">
        <v>61.8</v>
      </c>
      <c r="N280">
        <v>67.400000000000006</v>
      </c>
      <c r="O280">
        <v>62.2</v>
      </c>
      <c r="P280" t="s">
        <v>2340</v>
      </c>
      <c r="Q280">
        <v>-0.01</v>
      </c>
      <c r="R280">
        <v>5.0000000000000001E-3</v>
      </c>
    </row>
    <row r="281" spans="1:18" x14ac:dyDescent="0.3">
      <c r="A281" t="s">
        <v>2406</v>
      </c>
      <c r="B281" t="s">
        <v>12</v>
      </c>
      <c r="C281" t="s">
        <v>2118</v>
      </c>
      <c r="D281" t="s">
        <v>2119</v>
      </c>
      <c r="E281">
        <v>37</v>
      </c>
      <c r="F281">
        <v>81</v>
      </c>
      <c r="G281">
        <v>13.054</v>
      </c>
      <c r="H281">
        <v>0.36599999999999999</v>
      </c>
      <c r="I281">
        <v>4.4800000000000004</v>
      </c>
      <c r="J281">
        <v>0.54800000000000004</v>
      </c>
      <c r="K281">
        <v>84.9</v>
      </c>
      <c r="L281">
        <v>63.4</v>
      </c>
      <c r="M281">
        <v>49.3</v>
      </c>
      <c r="N281">
        <v>57.9</v>
      </c>
      <c r="O281">
        <v>62.1</v>
      </c>
      <c r="P281" t="s">
        <v>2340</v>
      </c>
      <c r="Q281">
        <v>-0.01</v>
      </c>
      <c r="R281">
        <v>5.0000000000000001E-3</v>
      </c>
    </row>
    <row r="282" spans="1:18" x14ac:dyDescent="0.3">
      <c r="A282" t="s">
        <v>2407</v>
      </c>
      <c r="B282" t="s">
        <v>39</v>
      </c>
      <c r="C282" t="s">
        <v>2123</v>
      </c>
      <c r="D282" t="s">
        <v>2123</v>
      </c>
      <c r="E282">
        <v>36</v>
      </c>
      <c r="F282">
        <v>79</v>
      </c>
      <c r="G282">
        <v>16.521000000000001</v>
      </c>
      <c r="H282">
        <v>0.35699999999999998</v>
      </c>
      <c r="I282">
        <v>4.0759999999999996</v>
      </c>
      <c r="J282">
        <v>0.64900000000000002</v>
      </c>
      <c r="K282">
        <v>96.5</v>
      </c>
      <c r="L282">
        <v>56.9</v>
      </c>
      <c r="M282">
        <v>72.3</v>
      </c>
      <c r="N282">
        <v>52.5</v>
      </c>
      <c r="O282">
        <v>62.1</v>
      </c>
      <c r="P282" t="s">
        <v>2340</v>
      </c>
      <c r="Q282">
        <v>-6.0000000000000001E-3</v>
      </c>
      <c r="R282">
        <v>0.01</v>
      </c>
    </row>
    <row r="283" spans="1:18" x14ac:dyDescent="0.3">
      <c r="A283" t="s">
        <v>2408</v>
      </c>
      <c r="B283" t="s">
        <v>5</v>
      </c>
      <c r="C283" t="s">
        <v>2136</v>
      </c>
      <c r="D283" t="s">
        <v>2119</v>
      </c>
      <c r="E283">
        <v>44</v>
      </c>
      <c r="F283">
        <v>74</v>
      </c>
      <c r="G283">
        <v>13.193</v>
      </c>
      <c r="H283">
        <v>0.51100000000000001</v>
      </c>
      <c r="I283">
        <v>5.9770000000000003</v>
      </c>
      <c r="J283">
        <v>-0.27600000000000002</v>
      </c>
      <c r="K283">
        <v>11.7</v>
      </c>
      <c r="L283">
        <v>65.7</v>
      </c>
      <c r="M283">
        <v>67.900000000000006</v>
      </c>
      <c r="N283">
        <v>71.3</v>
      </c>
      <c r="O283">
        <v>62</v>
      </c>
      <c r="P283" t="s">
        <v>2340</v>
      </c>
      <c r="Q283">
        <v>-0.01</v>
      </c>
      <c r="R283">
        <v>5.0000000000000001E-3</v>
      </c>
    </row>
    <row r="284" spans="1:18" x14ac:dyDescent="0.3">
      <c r="A284" t="s">
        <v>2409</v>
      </c>
      <c r="B284" t="s">
        <v>25</v>
      </c>
      <c r="C284" t="s">
        <v>2136</v>
      </c>
      <c r="D284" t="s">
        <v>2119</v>
      </c>
      <c r="E284">
        <v>28</v>
      </c>
      <c r="F284">
        <v>0</v>
      </c>
      <c r="G284">
        <v>12.917</v>
      </c>
      <c r="H284">
        <v>0.5</v>
      </c>
      <c r="I284">
        <v>5.2229999999999999</v>
      </c>
      <c r="J284">
        <v>0.151</v>
      </c>
      <c r="K284">
        <v>47.7</v>
      </c>
      <c r="L284">
        <v>61.4</v>
      </c>
      <c r="M284">
        <v>66.599999999999994</v>
      </c>
      <c r="N284">
        <v>66.099999999999994</v>
      </c>
      <c r="O284">
        <v>62</v>
      </c>
      <c r="P284" t="s">
        <v>2340</v>
      </c>
      <c r="Q284">
        <v>-0.01</v>
      </c>
      <c r="R284">
        <v>5.0000000000000001E-3</v>
      </c>
    </row>
    <row r="285" spans="1:18" x14ac:dyDescent="0.3">
      <c r="A285" t="s">
        <v>2410</v>
      </c>
      <c r="B285" t="s">
        <v>32</v>
      </c>
      <c r="C285" t="s">
        <v>2118</v>
      </c>
      <c r="D285" t="s">
        <v>2119</v>
      </c>
      <c r="E285">
        <v>45</v>
      </c>
      <c r="F285">
        <v>66</v>
      </c>
      <c r="G285">
        <v>13.67</v>
      </c>
      <c r="H285">
        <v>0.40500000000000003</v>
      </c>
      <c r="I285">
        <v>4.4989999999999997</v>
      </c>
      <c r="J285">
        <v>-0.42599999999999999</v>
      </c>
      <c r="K285">
        <v>6.3</v>
      </c>
      <c r="L285">
        <v>76.8</v>
      </c>
      <c r="M285">
        <v>55.6</v>
      </c>
      <c r="N285">
        <v>58.3</v>
      </c>
      <c r="O285">
        <v>61.9</v>
      </c>
      <c r="P285" t="s">
        <v>2340</v>
      </c>
      <c r="Q285">
        <v>-0.01</v>
      </c>
      <c r="R285">
        <v>5.0000000000000001E-3</v>
      </c>
    </row>
    <row r="286" spans="1:18" x14ac:dyDescent="0.3">
      <c r="A286" t="s">
        <v>2411</v>
      </c>
      <c r="B286" t="s">
        <v>25</v>
      </c>
      <c r="C286" t="s">
        <v>2118</v>
      </c>
      <c r="D286" t="s">
        <v>2119</v>
      </c>
      <c r="E286">
        <v>39</v>
      </c>
      <c r="F286">
        <v>80</v>
      </c>
      <c r="G286">
        <v>13.326000000000001</v>
      </c>
      <c r="H286">
        <v>0.38</v>
      </c>
      <c r="I286">
        <v>3.9649999999999999</v>
      </c>
      <c r="J286">
        <v>0.39</v>
      </c>
      <c r="K286">
        <v>70.7</v>
      </c>
      <c r="L286">
        <v>68.5</v>
      </c>
      <c r="M286">
        <v>51.7</v>
      </c>
      <c r="N286">
        <v>50.9</v>
      </c>
      <c r="O286">
        <v>61.8</v>
      </c>
      <c r="P286" t="s">
        <v>2340</v>
      </c>
      <c r="Q286">
        <v>-0.01</v>
      </c>
      <c r="R286">
        <v>5.0000000000000001E-3</v>
      </c>
    </row>
    <row r="287" spans="1:18" x14ac:dyDescent="0.3">
      <c r="A287" t="s">
        <v>2412</v>
      </c>
      <c r="B287" t="s">
        <v>13</v>
      </c>
      <c r="C287" t="s">
        <v>2136</v>
      </c>
      <c r="D287" t="s">
        <v>2119</v>
      </c>
      <c r="E287">
        <v>43</v>
      </c>
      <c r="F287">
        <v>81</v>
      </c>
      <c r="G287">
        <v>13.166</v>
      </c>
      <c r="H287">
        <v>0.42899999999999999</v>
      </c>
      <c r="I287">
        <v>5.4790000000000001</v>
      </c>
      <c r="J287">
        <v>3.4000000000000002E-2</v>
      </c>
      <c r="K287">
        <v>34.1</v>
      </c>
      <c r="L287">
        <v>65.099999999999994</v>
      </c>
      <c r="M287">
        <v>58.4</v>
      </c>
      <c r="N287">
        <v>67.8</v>
      </c>
      <c r="O287">
        <v>61.7</v>
      </c>
      <c r="P287" t="s">
        <v>2340</v>
      </c>
      <c r="Q287">
        <v>-0.01</v>
      </c>
      <c r="R287">
        <v>5.0000000000000001E-3</v>
      </c>
    </row>
    <row r="288" spans="1:18" x14ac:dyDescent="0.3">
      <c r="A288" t="s">
        <v>2413</v>
      </c>
      <c r="B288" t="s">
        <v>37</v>
      </c>
      <c r="C288" t="s">
        <v>2136</v>
      </c>
      <c r="D288" t="s">
        <v>2119</v>
      </c>
      <c r="E288">
        <v>45</v>
      </c>
      <c r="F288">
        <v>75</v>
      </c>
      <c r="G288">
        <v>12.673</v>
      </c>
      <c r="H288">
        <v>0.45100000000000001</v>
      </c>
      <c r="I288">
        <v>5.8390000000000004</v>
      </c>
      <c r="J288">
        <v>0.35599999999999998</v>
      </c>
      <c r="K288">
        <v>67.5</v>
      </c>
      <c r="L288">
        <v>56.4</v>
      </c>
      <c r="M288">
        <v>60.2</v>
      </c>
      <c r="N288">
        <v>70.3</v>
      </c>
      <c r="O288">
        <v>61.5</v>
      </c>
      <c r="P288" t="s">
        <v>2340</v>
      </c>
      <c r="Q288">
        <v>-0.01</v>
      </c>
      <c r="R288">
        <v>5.0000000000000001E-3</v>
      </c>
    </row>
    <row r="289" spans="1:18" x14ac:dyDescent="0.3">
      <c r="A289" t="s">
        <v>2414</v>
      </c>
      <c r="B289" t="s">
        <v>49</v>
      </c>
      <c r="C289" t="s">
        <v>2123</v>
      </c>
      <c r="D289" t="s">
        <v>2123</v>
      </c>
      <c r="E289">
        <v>47</v>
      </c>
      <c r="F289">
        <v>69</v>
      </c>
      <c r="G289">
        <v>17.983000000000001</v>
      </c>
      <c r="H289">
        <v>0.29699999999999999</v>
      </c>
      <c r="I289">
        <v>3.4</v>
      </c>
      <c r="J289">
        <v>-3.4000000000000002E-2</v>
      </c>
      <c r="K289">
        <v>30</v>
      </c>
      <c r="L289">
        <v>77.3</v>
      </c>
      <c r="M289">
        <v>60.8</v>
      </c>
      <c r="N289">
        <v>42.6</v>
      </c>
      <c r="O289">
        <v>61.4</v>
      </c>
      <c r="P289" t="s">
        <v>2340</v>
      </c>
      <c r="Q289">
        <v>-6.0000000000000001E-3</v>
      </c>
      <c r="R289">
        <v>0.01</v>
      </c>
    </row>
    <row r="290" spans="1:18" x14ac:dyDescent="0.3">
      <c r="A290" t="s">
        <v>2415</v>
      </c>
      <c r="B290" t="s">
        <v>39</v>
      </c>
      <c r="C290" t="s">
        <v>2136</v>
      </c>
      <c r="D290" t="s">
        <v>2119</v>
      </c>
      <c r="E290">
        <v>45</v>
      </c>
      <c r="F290">
        <v>81</v>
      </c>
      <c r="G290">
        <v>12.161</v>
      </c>
      <c r="H290">
        <v>0.57099999999999995</v>
      </c>
      <c r="I290">
        <v>6.5279999999999996</v>
      </c>
      <c r="J290">
        <v>0.29599999999999999</v>
      </c>
      <c r="K290">
        <v>60.2</v>
      </c>
      <c r="L290">
        <v>49.3</v>
      </c>
      <c r="M290">
        <v>73.900000000000006</v>
      </c>
      <c r="N290">
        <v>76.400000000000006</v>
      </c>
      <c r="O290">
        <v>60.9</v>
      </c>
      <c r="P290" t="s">
        <v>2340</v>
      </c>
      <c r="Q290">
        <v>-0.01</v>
      </c>
      <c r="R290">
        <v>5.0000000000000001E-3</v>
      </c>
    </row>
    <row r="291" spans="1:18" x14ac:dyDescent="0.3">
      <c r="A291" t="s">
        <v>2416</v>
      </c>
      <c r="B291" t="s">
        <v>383</v>
      </c>
      <c r="C291" t="s">
        <v>2129</v>
      </c>
      <c r="D291" t="s">
        <v>2119</v>
      </c>
      <c r="E291">
        <v>37</v>
      </c>
      <c r="F291">
        <v>71</v>
      </c>
      <c r="G291">
        <v>13.101000000000001</v>
      </c>
      <c r="H291">
        <v>0.38100000000000001</v>
      </c>
      <c r="I291">
        <v>5.0979999999999999</v>
      </c>
      <c r="J291">
        <v>0.14199999999999999</v>
      </c>
      <c r="K291">
        <v>46.3</v>
      </c>
      <c r="L291">
        <v>64.2</v>
      </c>
      <c r="M291">
        <v>51.9</v>
      </c>
      <c r="N291">
        <v>65</v>
      </c>
      <c r="O291">
        <v>60.8</v>
      </c>
      <c r="P291" t="s">
        <v>2340</v>
      </c>
      <c r="Q291">
        <v>-0.01</v>
      </c>
      <c r="R291">
        <v>5.0000000000000001E-3</v>
      </c>
    </row>
    <row r="292" spans="1:18" x14ac:dyDescent="0.3">
      <c r="A292" t="s">
        <v>2417</v>
      </c>
      <c r="B292" t="s">
        <v>10</v>
      </c>
      <c r="C292" t="s">
        <v>2123</v>
      </c>
      <c r="D292" t="s">
        <v>2123</v>
      </c>
      <c r="E292">
        <v>44</v>
      </c>
      <c r="F292">
        <v>56</v>
      </c>
      <c r="G292">
        <v>16.603999999999999</v>
      </c>
      <c r="H292">
        <v>0.441</v>
      </c>
      <c r="I292">
        <v>5.5860000000000003</v>
      </c>
      <c r="J292">
        <v>-0.154</v>
      </c>
      <c r="K292">
        <v>16.7</v>
      </c>
      <c r="L292">
        <v>58.8</v>
      </c>
      <c r="M292">
        <v>83.5</v>
      </c>
      <c r="N292">
        <v>68.599999999999994</v>
      </c>
      <c r="O292">
        <v>60.8</v>
      </c>
      <c r="P292" t="s">
        <v>2340</v>
      </c>
      <c r="Q292">
        <v>-6.0000000000000001E-3</v>
      </c>
      <c r="R292">
        <v>0.01</v>
      </c>
    </row>
    <row r="293" spans="1:18" x14ac:dyDescent="0.3">
      <c r="A293" t="s">
        <v>2418</v>
      </c>
      <c r="B293" t="s">
        <v>37</v>
      </c>
      <c r="C293" t="s">
        <v>2123</v>
      </c>
      <c r="D293" t="s">
        <v>2123</v>
      </c>
      <c r="E293">
        <v>46</v>
      </c>
      <c r="F293">
        <v>35</v>
      </c>
      <c r="G293">
        <v>16.265000000000001</v>
      </c>
      <c r="H293">
        <v>0.46899999999999997</v>
      </c>
      <c r="I293">
        <v>6.0730000000000004</v>
      </c>
      <c r="J293">
        <v>-2.5000000000000001E-2</v>
      </c>
      <c r="K293">
        <v>31.2</v>
      </c>
      <c r="L293">
        <v>53.5</v>
      </c>
      <c r="M293">
        <v>85</v>
      </c>
      <c r="N293">
        <v>72.599999999999994</v>
      </c>
      <c r="O293">
        <v>60.7</v>
      </c>
      <c r="P293" t="s">
        <v>2340</v>
      </c>
      <c r="Q293">
        <v>-6.0000000000000001E-3</v>
      </c>
      <c r="R293">
        <v>0.01</v>
      </c>
    </row>
    <row r="294" spans="1:18" x14ac:dyDescent="0.3">
      <c r="A294" t="s">
        <v>2419</v>
      </c>
      <c r="B294" t="s">
        <v>382</v>
      </c>
      <c r="C294" t="s">
        <v>2118</v>
      </c>
      <c r="D294" t="s">
        <v>2119</v>
      </c>
      <c r="E294">
        <v>35</v>
      </c>
      <c r="F294">
        <v>51</v>
      </c>
      <c r="G294">
        <v>12.731999999999999</v>
      </c>
      <c r="H294">
        <v>0.40500000000000003</v>
      </c>
      <c r="I294">
        <v>5.2519999999999998</v>
      </c>
      <c r="J294">
        <v>0.39400000000000002</v>
      </c>
      <c r="K294">
        <v>71.400000000000006</v>
      </c>
      <c r="L294">
        <v>57</v>
      </c>
      <c r="M294">
        <v>55.8</v>
      </c>
      <c r="N294">
        <v>66.400000000000006</v>
      </c>
      <c r="O294">
        <v>60.6</v>
      </c>
      <c r="P294" t="s">
        <v>2340</v>
      </c>
      <c r="Q294">
        <v>-0.01</v>
      </c>
      <c r="R294">
        <v>5.0000000000000001E-3</v>
      </c>
    </row>
    <row r="295" spans="1:18" x14ac:dyDescent="0.3">
      <c r="A295" t="s">
        <v>2420</v>
      </c>
      <c r="B295" t="s">
        <v>14</v>
      </c>
      <c r="C295" t="s">
        <v>2118</v>
      </c>
      <c r="D295" t="s">
        <v>2119</v>
      </c>
      <c r="E295">
        <v>46</v>
      </c>
      <c r="F295">
        <v>0</v>
      </c>
      <c r="G295">
        <v>13.536</v>
      </c>
      <c r="H295">
        <v>0.34799999999999998</v>
      </c>
      <c r="I295">
        <v>4.5069999999999997</v>
      </c>
      <c r="J295">
        <v>-0.161</v>
      </c>
      <c r="K295">
        <v>17.8</v>
      </c>
      <c r="L295">
        <v>74.3</v>
      </c>
      <c r="M295">
        <v>46.3</v>
      </c>
      <c r="N295">
        <v>58.5</v>
      </c>
      <c r="O295">
        <v>60.5</v>
      </c>
      <c r="P295" t="s">
        <v>2340</v>
      </c>
      <c r="Q295">
        <v>-0.01</v>
      </c>
      <c r="R295">
        <v>5.0000000000000001E-3</v>
      </c>
    </row>
    <row r="296" spans="1:18" x14ac:dyDescent="0.3">
      <c r="A296" t="s">
        <v>2421</v>
      </c>
      <c r="B296" t="s">
        <v>19</v>
      </c>
      <c r="C296" t="s">
        <v>2123</v>
      </c>
      <c r="D296" t="s">
        <v>2123</v>
      </c>
      <c r="E296">
        <v>7</v>
      </c>
      <c r="F296">
        <v>55</v>
      </c>
      <c r="G296">
        <v>17.433</v>
      </c>
      <c r="H296">
        <v>0.28899999999999998</v>
      </c>
      <c r="I296">
        <v>3.17</v>
      </c>
      <c r="J296">
        <v>0.34200000000000003</v>
      </c>
      <c r="K296">
        <v>76.2</v>
      </c>
      <c r="L296">
        <v>67.7</v>
      </c>
      <c r="M296">
        <v>60.4</v>
      </c>
      <c r="N296">
        <v>39.200000000000003</v>
      </c>
      <c r="O296">
        <v>60.3</v>
      </c>
      <c r="P296" t="s">
        <v>2340</v>
      </c>
      <c r="Q296">
        <v>-6.0000000000000001E-3</v>
      </c>
      <c r="R296">
        <v>0.01</v>
      </c>
    </row>
    <row r="297" spans="1:18" x14ac:dyDescent="0.3">
      <c r="A297" t="s">
        <v>2422</v>
      </c>
      <c r="B297" t="s">
        <v>23</v>
      </c>
      <c r="C297" t="s">
        <v>2129</v>
      </c>
      <c r="D297" t="s">
        <v>2119</v>
      </c>
      <c r="E297">
        <v>45</v>
      </c>
      <c r="F297">
        <v>82</v>
      </c>
      <c r="G297">
        <v>12.138999999999999</v>
      </c>
      <c r="H297">
        <v>0.53100000000000003</v>
      </c>
      <c r="I297">
        <v>6.9020000000000001</v>
      </c>
      <c r="J297">
        <v>0.249</v>
      </c>
      <c r="K297">
        <v>55.6</v>
      </c>
      <c r="L297">
        <v>48.9</v>
      </c>
      <c r="M297">
        <v>70.5</v>
      </c>
      <c r="N297">
        <v>78.400000000000006</v>
      </c>
      <c r="O297">
        <v>60.2</v>
      </c>
      <c r="P297" t="s">
        <v>2340</v>
      </c>
      <c r="Q297">
        <v>-0.01</v>
      </c>
      <c r="R297">
        <v>5.0000000000000001E-3</v>
      </c>
    </row>
    <row r="298" spans="1:18" x14ac:dyDescent="0.3">
      <c r="A298" t="s">
        <v>2423</v>
      </c>
      <c r="B298" t="s">
        <v>37</v>
      </c>
      <c r="C298" t="s">
        <v>2123</v>
      </c>
      <c r="D298" t="s">
        <v>2123</v>
      </c>
      <c r="E298">
        <v>46</v>
      </c>
      <c r="F298">
        <v>74</v>
      </c>
      <c r="G298">
        <v>17.753</v>
      </c>
      <c r="H298">
        <v>0.311</v>
      </c>
      <c r="I298">
        <v>4.024</v>
      </c>
      <c r="J298">
        <v>-0.33300000000000002</v>
      </c>
      <c r="K298">
        <v>5.8</v>
      </c>
      <c r="L298">
        <v>74.2</v>
      </c>
      <c r="M298">
        <v>63.1</v>
      </c>
      <c r="N298">
        <v>51.9</v>
      </c>
      <c r="O298">
        <v>60.1</v>
      </c>
      <c r="P298" t="s">
        <v>2340</v>
      </c>
      <c r="Q298">
        <v>-6.0000000000000001E-3</v>
      </c>
      <c r="R298">
        <v>0.01</v>
      </c>
    </row>
    <row r="299" spans="1:18" x14ac:dyDescent="0.3">
      <c r="A299" t="s">
        <v>2424</v>
      </c>
      <c r="B299" t="s">
        <v>30</v>
      </c>
      <c r="C299" t="s">
        <v>2123</v>
      </c>
      <c r="D299" t="s">
        <v>2123</v>
      </c>
      <c r="E299">
        <v>48</v>
      </c>
      <c r="F299">
        <v>81</v>
      </c>
      <c r="G299">
        <v>18.62</v>
      </c>
      <c r="H299">
        <v>0.191</v>
      </c>
      <c r="I299">
        <v>2.3730000000000002</v>
      </c>
      <c r="J299">
        <v>-0.44</v>
      </c>
      <c r="K299">
        <v>5</v>
      </c>
      <c r="L299">
        <v>86.5</v>
      </c>
      <c r="M299">
        <v>33.1</v>
      </c>
      <c r="N299">
        <v>23</v>
      </c>
      <c r="O299">
        <v>59.9</v>
      </c>
      <c r="P299" t="s">
        <v>2340</v>
      </c>
      <c r="Q299">
        <v>-6.0000000000000001E-3</v>
      </c>
      <c r="R299">
        <v>0.01</v>
      </c>
    </row>
    <row r="300" spans="1:18" x14ac:dyDescent="0.3">
      <c r="A300" t="s">
        <v>2425</v>
      </c>
      <c r="B300" t="s">
        <v>21</v>
      </c>
      <c r="C300" t="s">
        <v>2118</v>
      </c>
      <c r="D300" t="s">
        <v>2119</v>
      </c>
      <c r="E300">
        <v>45</v>
      </c>
      <c r="F300">
        <v>52</v>
      </c>
      <c r="G300">
        <v>12.262</v>
      </c>
      <c r="H300">
        <v>0.441</v>
      </c>
      <c r="I300">
        <v>5.1029999999999998</v>
      </c>
      <c r="J300">
        <v>0.60699999999999998</v>
      </c>
      <c r="K300">
        <v>88.9</v>
      </c>
      <c r="L300">
        <v>51.3</v>
      </c>
      <c r="M300">
        <v>59.4</v>
      </c>
      <c r="N300">
        <v>65.2</v>
      </c>
      <c r="O300">
        <v>59.7</v>
      </c>
      <c r="P300" t="s">
        <v>2340</v>
      </c>
      <c r="Q300">
        <v>-0.01</v>
      </c>
      <c r="R300">
        <v>5.0000000000000001E-3</v>
      </c>
    </row>
    <row r="301" spans="1:18" x14ac:dyDescent="0.3">
      <c r="A301" t="s">
        <v>2426</v>
      </c>
      <c r="B301" t="s">
        <v>15</v>
      </c>
      <c r="C301" t="s">
        <v>2123</v>
      </c>
      <c r="D301" t="s">
        <v>2123</v>
      </c>
      <c r="E301">
        <v>47</v>
      </c>
      <c r="F301">
        <v>80</v>
      </c>
      <c r="G301">
        <v>17.082999999999998</v>
      </c>
      <c r="H301">
        <v>0.26</v>
      </c>
      <c r="I301">
        <v>3.0920000000000001</v>
      </c>
      <c r="J301">
        <v>0.61499999999999999</v>
      </c>
      <c r="K301">
        <v>94.2</v>
      </c>
      <c r="L301">
        <v>65.400000000000006</v>
      </c>
      <c r="M301">
        <v>55</v>
      </c>
      <c r="N301">
        <v>37.1</v>
      </c>
      <c r="O301">
        <v>59.6</v>
      </c>
      <c r="P301" t="s">
        <v>2340</v>
      </c>
      <c r="Q301">
        <v>-6.0000000000000001E-3</v>
      </c>
      <c r="R301">
        <v>0.01</v>
      </c>
    </row>
    <row r="302" spans="1:18" x14ac:dyDescent="0.3">
      <c r="A302" t="s">
        <v>2427</v>
      </c>
      <c r="B302" t="s">
        <v>23</v>
      </c>
      <c r="C302" t="s">
        <v>2123</v>
      </c>
      <c r="D302" t="s">
        <v>2123</v>
      </c>
      <c r="E302">
        <v>46</v>
      </c>
      <c r="F302">
        <v>47</v>
      </c>
      <c r="G302">
        <v>17.57</v>
      </c>
      <c r="H302">
        <v>0.25800000000000001</v>
      </c>
      <c r="I302">
        <v>3.36</v>
      </c>
      <c r="J302">
        <v>0.20399999999999999</v>
      </c>
      <c r="K302">
        <v>58.8</v>
      </c>
      <c r="L302">
        <v>70</v>
      </c>
      <c r="M302">
        <v>54.6</v>
      </c>
      <c r="N302">
        <v>42</v>
      </c>
      <c r="O302">
        <v>59.6</v>
      </c>
      <c r="P302" t="s">
        <v>2340</v>
      </c>
      <c r="Q302">
        <v>-6.0000000000000001E-3</v>
      </c>
      <c r="R302">
        <v>0.01</v>
      </c>
    </row>
    <row r="303" spans="1:18" x14ac:dyDescent="0.3">
      <c r="A303" t="s">
        <v>2428</v>
      </c>
      <c r="B303" t="s">
        <v>384</v>
      </c>
      <c r="C303" t="s">
        <v>2136</v>
      </c>
      <c r="D303" t="s">
        <v>2119</v>
      </c>
      <c r="E303">
        <v>45</v>
      </c>
      <c r="F303">
        <v>18</v>
      </c>
      <c r="G303">
        <v>10.417999999999999</v>
      </c>
      <c r="H303">
        <v>0.625</v>
      </c>
      <c r="I303">
        <v>6.2430000000000003</v>
      </c>
      <c r="J303">
        <v>0.624</v>
      </c>
      <c r="K303">
        <v>89.5</v>
      </c>
      <c r="L303">
        <v>24.6</v>
      </c>
      <c r="M303">
        <v>79</v>
      </c>
      <c r="N303">
        <v>74.7</v>
      </c>
      <c r="O303">
        <v>59.6</v>
      </c>
      <c r="P303" t="s">
        <v>2340</v>
      </c>
      <c r="Q303">
        <v>-0.01</v>
      </c>
      <c r="R303">
        <v>5.0000000000000001E-3</v>
      </c>
    </row>
    <row r="304" spans="1:18" x14ac:dyDescent="0.3">
      <c r="A304" t="s">
        <v>2429</v>
      </c>
      <c r="B304" t="s">
        <v>7</v>
      </c>
      <c r="C304" t="s">
        <v>2123</v>
      </c>
      <c r="D304" t="s">
        <v>2123</v>
      </c>
      <c r="E304">
        <v>47</v>
      </c>
      <c r="F304">
        <v>81</v>
      </c>
      <c r="G304">
        <v>17.948</v>
      </c>
      <c r="H304">
        <v>0.26200000000000001</v>
      </c>
      <c r="I304">
        <v>3.15</v>
      </c>
      <c r="J304">
        <v>-7.1999999999999995E-2</v>
      </c>
      <c r="K304">
        <v>25.4</v>
      </c>
      <c r="L304">
        <v>76.900000000000006</v>
      </c>
      <c r="M304">
        <v>55.8</v>
      </c>
      <c r="N304">
        <v>38.700000000000003</v>
      </c>
      <c r="O304">
        <v>59</v>
      </c>
      <c r="P304" t="s">
        <v>2340</v>
      </c>
      <c r="Q304">
        <v>-6.0000000000000001E-3</v>
      </c>
      <c r="R304">
        <v>0.01</v>
      </c>
    </row>
    <row r="305" spans="1:18" x14ac:dyDescent="0.3">
      <c r="A305" t="s">
        <v>2430</v>
      </c>
      <c r="B305" t="s">
        <v>14</v>
      </c>
      <c r="C305" t="s">
        <v>2123</v>
      </c>
      <c r="D305" t="s">
        <v>2123</v>
      </c>
      <c r="E305">
        <v>45</v>
      </c>
      <c r="F305">
        <v>82</v>
      </c>
      <c r="G305">
        <v>17.440000000000001</v>
      </c>
      <c r="H305">
        <v>0.28299999999999997</v>
      </c>
      <c r="I305">
        <v>3.6619999999999999</v>
      </c>
      <c r="J305">
        <v>7.0000000000000007E-2</v>
      </c>
      <c r="K305">
        <v>42.3</v>
      </c>
      <c r="L305">
        <v>68.099999999999994</v>
      </c>
      <c r="M305">
        <v>59.6</v>
      </c>
      <c r="N305">
        <v>46.4</v>
      </c>
      <c r="O305">
        <v>58.8</v>
      </c>
      <c r="P305" t="s">
        <v>2340</v>
      </c>
      <c r="Q305">
        <v>-6.0000000000000001E-3</v>
      </c>
      <c r="R305">
        <v>0.01</v>
      </c>
    </row>
    <row r="306" spans="1:18" x14ac:dyDescent="0.3">
      <c r="A306" t="s">
        <v>2431</v>
      </c>
      <c r="B306" t="s">
        <v>37</v>
      </c>
      <c r="C306" t="s">
        <v>2123</v>
      </c>
      <c r="D306" t="s">
        <v>2123</v>
      </c>
      <c r="E306">
        <v>46</v>
      </c>
      <c r="F306">
        <v>60</v>
      </c>
      <c r="G306">
        <v>17.634</v>
      </c>
      <c r="H306">
        <v>0.216</v>
      </c>
      <c r="I306">
        <v>2.8039999999999998</v>
      </c>
      <c r="J306">
        <v>0.40100000000000002</v>
      </c>
      <c r="K306">
        <v>83.5</v>
      </c>
      <c r="L306">
        <v>71.900000000000006</v>
      </c>
      <c r="M306">
        <v>42.7</v>
      </c>
      <c r="N306">
        <v>31.9</v>
      </c>
      <c r="O306">
        <v>58.7</v>
      </c>
      <c r="P306" t="s">
        <v>2340</v>
      </c>
      <c r="Q306">
        <v>-6.0000000000000001E-3</v>
      </c>
      <c r="R306">
        <v>0.01</v>
      </c>
    </row>
    <row r="307" spans="1:18" x14ac:dyDescent="0.3">
      <c r="A307" t="s">
        <v>2432</v>
      </c>
      <c r="B307" t="s">
        <v>382</v>
      </c>
      <c r="C307" t="s">
        <v>2123</v>
      </c>
      <c r="D307" t="s">
        <v>2123</v>
      </c>
      <c r="E307">
        <v>22</v>
      </c>
      <c r="F307">
        <v>72</v>
      </c>
      <c r="G307">
        <v>17.367000000000001</v>
      </c>
      <c r="H307">
        <v>0.24</v>
      </c>
      <c r="I307">
        <v>3.117</v>
      </c>
      <c r="J307">
        <v>0.41799999999999998</v>
      </c>
      <c r="K307">
        <v>83.8</v>
      </c>
      <c r="L307">
        <v>66.900000000000006</v>
      </c>
      <c r="M307">
        <v>49.2</v>
      </c>
      <c r="N307">
        <v>37.6</v>
      </c>
      <c r="O307">
        <v>58.6</v>
      </c>
      <c r="P307" t="s">
        <v>2340</v>
      </c>
      <c r="Q307">
        <v>-6.0000000000000001E-3</v>
      </c>
      <c r="R307">
        <v>0.01</v>
      </c>
    </row>
    <row r="308" spans="1:18" x14ac:dyDescent="0.3">
      <c r="A308" t="s">
        <v>2433</v>
      </c>
      <c r="B308" t="s">
        <v>42</v>
      </c>
      <c r="C308" t="s">
        <v>2118</v>
      </c>
      <c r="D308" t="s">
        <v>2119</v>
      </c>
      <c r="E308">
        <v>44</v>
      </c>
      <c r="F308">
        <v>75</v>
      </c>
      <c r="G308">
        <v>12.587</v>
      </c>
      <c r="H308">
        <v>0.39600000000000002</v>
      </c>
      <c r="I308">
        <v>4.8499999999999996</v>
      </c>
      <c r="J308">
        <v>0.38200000000000001</v>
      </c>
      <c r="K308">
        <v>70.099999999999994</v>
      </c>
      <c r="L308">
        <v>55.8</v>
      </c>
      <c r="M308">
        <v>53.7</v>
      </c>
      <c r="N308">
        <v>62.5</v>
      </c>
      <c r="O308">
        <v>58.6</v>
      </c>
      <c r="P308" t="s">
        <v>2340</v>
      </c>
      <c r="Q308">
        <v>-0.01</v>
      </c>
      <c r="R308">
        <v>5.0000000000000001E-3</v>
      </c>
    </row>
    <row r="309" spans="1:18" x14ac:dyDescent="0.3">
      <c r="A309" t="s">
        <v>2434</v>
      </c>
      <c r="B309" t="s">
        <v>13</v>
      </c>
      <c r="C309" t="s">
        <v>2118</v>
      </c>
      <c r="D309" t="s">
        <v>2119</v>
      </c>
      <c r="E309">
        <v>31</v>
      </c>
      <c r="F309">
        <v>82</v>
      </c>
      <c r="G309">
        <v>13.628</v>
      </c>
      <c r="H309">
        <v>0.316</v>
      </c>
      <c r="I309">
        <v>4.0380000000000003</v>
      </c>
      <c r="J309">
        <v>-0.25600000000000001</v>
      </c>
      <c r="K309">
        <v>12.9</v>
      </c>
      <c r="L309">
        <v>76.2</v>
      </c>
      <c r="M309">
        <v>40.6</v>
      </c>
      <c r="N309">
        <v>52.1</v>
      </c>
      <c r="O309">
        <v>58.5</v>
      </c>
      <c r="P309" t="s">
        <v>2340</v>
      </c>
      <c r="Q309">
        <v>-0.01</v>
      </c>
      <c r="R309">
        <v>5.0000000000000001E-3</v>
      </c>
    </row>
    <row r="310" spans="1:18" x14ac:dyDescent="0.3">
      <c r="A310" t="s">
        <v>2435</v>
      </c>
      <c r="B310" t="s">
        <v>34</v>
      </c>
      <c r="C310" t="s">
        <v>2118</v>
      </c>
      <c r="D310" t="s">
        <v>2119</v>
      </c>
      <c r="E310">
        <v>47</v>
      </c>
      <c r="F310">
        <v>79</v>
      </c>
      <c r="G310">
        <v>13.371</v>
      </c>
      <c r="H310">
        <v>0.32200000000000001</v>
      </c>
      <c r="I310">
        <v>3.5249999999999999</v>
      </c>
      <c r="J310">
        <v>0.34399999999999997</v>
      </c>
      <c r="K310">
        <v>65.7</v>
      </c>
      <c r="L310">
        <v>68.900000000000006</v>
      </c>
      <c r="M310">
        <v>41.6</v>
      </c>
      <c r="N310">
        <v>44.8</v>
      </c>
      <c r="O310">
        <v>58.4</v>
      </c>
      <c r="P310" t="s">
        <v>2340</v>
      </c>
      <c r="Q310">
        <v>-0.01</v>
      </c>
      <c r="R310">
        <v>5.0000000000000001E-3</v>
      </c>
    </row>
    <row r="311" spans="1:18" x14ac:dyDescent="0.3">
      <c r="A311" t="s">
        <v>2436</v>
      </c>
      <c r="B311" t="s">
        <v>24</v>
      </c>
      <c r="C311" t="s">
        <v>2123</v>
      </c>
      <c r="D311" t="s">
        <v>2123</v>
      </c>
      <c r="E311">
        <v>45</v>
      </c>
      <c r="F311">
        <v>82</v>
      </c>
      <c r="G311">
        <v>15.984</v>
      </c>
      <c r="H311">
        <v>0.40699999999999997</v>
      </c>
      <c r="I311">
        <v>4.21</v>
      </c>
      <c r="J311">
        <v>0.37</v>
      </c>
      <c r="K311">
        <v>80</v>
      </c>
      <c r="L311">
        <v>49.6</v>
      </c>
      <c r="M311">
        <v>80</v>
      </c>
      <c r="N311">
        <v>54.2</v>
      </c>
      <c r="O311">
        <v>58.4</v>
      </c>
      <c r="P311" t="s">
        <v>2340</v>
      </c>
      <c r="Q311">
        <v>-6.0000000000000001E-3</v>
      </c>
      <c r="R311">
        <v>0.01</v>
      </c>
    </row>
    <row r="312" spans="1:18" x14ac:dyDescent="0.3">
      <c r="A312" t="s">
        <v>2437</v>
      </c>
      <c r="B312" t="s">
        <v>22</v>
      </c>
      <c r="C312" t="s">
        <v>2129</v>
      </c>
      <c r="D312" t="s">
        <v>2119</v>
      </c>
      <c r="E312">
        <v>46</v>
      </c>
      <c r="F312">
        <v>50</v>
      </c>
      <c r="G312">
        <v>13.315</v>
      </c>
      <c r="H312">
        <v>0.30599999999999999</v>
      </c>
      <c r="I312">
        <v>4.8079999999999998</v>
      </c>
      <c r="J312">
        <v>-1.2E-2</v>
      </c>
      <c r="K312">
        <v>28.3</v>
      </c>
      <c r="L312">
        <v>68.099999999999994</v>
      </c>
      <c r="M312">
        <v>38.4</v>
      </c>
      <c r="N312">
        <v>62.4</v>
      </c>
      <c r="O312">
        <v>58.2</v>
      </c>
      <c r="P312" t="s">
        <v>2340</v>
      </c>
      <c r="Q312">
        <v>-0.01</v>
      </c>
      <c r="R312">
        <v>5.0000000000000001E-3</v>
      </c>
    </row>
    <row r="313" spans="1:18" x14ac:dyDescent="0.3">
      <c r="A313" t="s">
        <v>2438</v>
      </c>
      <c r="B313" t="s">
        <v>382</v>
      </c>
      <c r="C313" t="s">
        <v>2123</v>
      </c>
      <c r="D313" t="s">
        <v>2123</v>
      </c>
      <c r="E313">
        <v>33</v>
      </c>
      <c r="F313">
        <v>27</v>
      </c>
      <c r="G313">
        <v>17.919</v>
      </c>
      <c r="H313">
        <v>0.26500000000000001</v>
      </c>
      <c r="I313">
        <v>3.4329999999999998</v>
      </c>
      <c r="J313">
        <v>-0.26800000000000002</v>
      </c>
      <c r="K313">
        <v>8.1</v>
      </c>
      <c r="L313">
        <v>76.2</v>
      </c>
      <c r="M313">
        <v>56.9</v>
      </c>
      <c r="N313">
        <v>43.2</v>
      </c>
      <c r="O313">
        <v>58.2</v>
      </c>
      <c r="P313" t="s">
        <v>2340</v>
      </c>
      <c r="Q313">
        <v>-6.0000000000000001E-3</v>
      </c>
      <c r="R313">
        <v>0.01</v>
      </c>
    </row>
    <row r="314" spans="1:18" x14ac:dyDescent="0.3">
      <c r="A314" t="s">
        <v>2439</v>
      </c>
      <c r="B314" t="s">
        <v>10</v>
      </c>
      <c r="C314" t="s">
        <v>2118</v>
      </c>
      <c r="D314" t="s">
        <v>2119</v>
      </c>
      <c r="E314">
        <v>37</v>
      </c>
      <c r="F314">
        <v>80</v>
      </c>
      <c r="G314">
        <v>12.962</v>
      </c>
      <c r="H314">
        <v>0.33500000000000002</v>
      </c>
      <c r="I314">
        <v>4.2460000000000004</v>
      </c>
      <c r="J314">
        <v>0.33800000000000002</v>
      </c>
      <c r="K314">
        <v>64.599999999999994</v>
      </c>
      <c r="L314">
        <v>62.4</v>
      </c>
      <c r="M314">
        <v>44.2</v>
      </c>
      <c r="N314">
        <v>54.7</v>
      </c>
      <c r="O314">
        <v>58</v>
      </c>
      <c r="P314" t="s">
        <v>2340</v>
      </c>
      <c r="Q314">
        <v>-0.01</v>
      </c>
      <c r="R314">
        <v>5.0000000000000001E-3</v>
      </c>
    </row>
    <row r="315" spans="1:18" x14ac:dyDescent="0.3">
      <c r="A315" t="s">
        <v>2440</v>
      </c>
      <c r="B315" t="s">
        <v>12</v>
      </c>
      <c r="C315" t="s">
        <v>2136</v>
      </c>
      <c r="D315" t="s">
        <v>2119</v>
      </c>
      <c r="E315">
        <v>35</v>
      </c>
      <c r="F315">
        <v>7</v>
      </c>
      <c r="G315">
        <v>13.196</v>
      </c>
      <c r="H315">
        <v>0.40600000000000003</v>
      </c>
      <c r="I315">
        <v>4.9660000000000002</v>
      </c>
      <c r="J315">
        <v>-0.39900000000000002</v>
      </c>
      <c r="K315">
        <v>6.7</v>
      </c>
      <c r="L315">
        <v>65.900000000000006</v>
      </c>
      <c r="M315">
        <v>56</v>
      </c>
      <c r="N315">
        <v>63.7</v>
      </c>
      <c r="O315">
        <v>57.9</v>
      </c>
      <c r="P315" t="s">
        <v>2340</v>
      </c>
      <c r="Q315">
        <v>-0.01</v>
      </c>
      <c r="R315">
        <v>5.0000000000000001E-3</v>
      </c>
    </row>
    <row r="316" spans="1:18" x14ac:dyDescent="0.3">
      <c r="A316" t="s">
        <v>2441</v>
      </c>
      <c r="B316" t="s">
        <v>35</v>
      </c>
      <c r="C316" t="s">
        <v>2123</v>
      </c>
      <c r="D316" t="s">
        <v>2123</v>
      </c>
      <c r="E316">
        <v>46</v>
      </c>
      <c r="F316">
        <v>82</v>
      </c>
      <c r="G316">
        <v>16.731999999999999</v>
      </c>
      <c r="H316">
        <v>0.32200000000000001</v>
      </c>
      <c r="I316">
        <v>4.508</v>
      </c>
      <c r="J316">
        <v>-5.3999999999999999E-2</v>
      </c>
      <c r="K316">
        <v>29.2</v>
      </c>
      <c r="L316">
        <v>60.8</v>
      </c>
      <c r="M316">
        <v>65</v>
      </c>
      <c r="N316">
        <v>58.7</v>
      </c>
      <c r="O316">
        <v>57.7</v>
      </c>
      <c r="P316" t="s">
        <v>2340</v>
      </c>
      <c r="Q316">
        <v>-6.0000000000000001E-3</v>
      </c>
      <c r="R316">
        <v>0.01</v>
      </c>
    </row>
    <row r="317" spans="1:18" x14ac:dyDescent="0.3">
      <c r="A317" t="s">
        <v>2442</v>
      </c>
      <c r="B317" t="s">
        <v>30</v>
      </c>
      <c r="C317" t="s">
        <v>2118</v>
      </c>
      <c r="D317" t="s">
        <v>2119</v>
      </c>
      <c r="E317">
        <v>48</v>
      </c>
      <c r="F317">
        <v>56</v>
      </c>
      <c r="G317">
        <v>12.461</v>
      </c>
      <c r="H317">
        <v>0.435</v>
      </c>
      <c r="I317">
        <v>5.4020000000000001</v>
      </c>
      <c r="J317">
        <v>0.20699999999999999</v>
      </c>
      <c r="K317">
        <v>52.3</v>
      </c>
      <c r="L317">
        <v>53.5</v>
      </c>
      <c r="M317">
        <v>58.8</v>
      </c>
      <c r="N317">
        <v>67.5</v>
      </c>
      <c r="O317">
        <v>57.7</v>
      </c>
      <c r="P317" t="s">
        <v>2340</v>
      </c>
      <c r="Q317">
        <v>-0.01</v>
      </c>
      <c r="R317">
        <v>5.0000000000000001E-3</v>
      </c>
    </row>
    <row r="318" spans="1:18" x14ac:dyDescent="0.3">
      <c r="A318" t="s">
        <v>2443</v>
      </c>
      <c r="B318" t="s">
        <v>383</v>
      </c>
      <c r="C318" t="s">
        <v>2118</v>
      </c>
      <c r="D318" t="s">
        <v>2119</v>
      </c>
      <c r="E318">
        <v>30</v>
      </c>
      <c r="F318">
        <v>80</v>
      </c>
      <c r="G318">
        <v>13.488</v>
      </c>
      <c r="H318">
        <v>0.28799999999999998</v>
      </c>
      <c r="I318">
        <v>3.8490000000000002</v>
      </c>
      <c r="J318">
        <v>8.4000000000000005E-2</v>
      </c>
      <c r="K318">
        <v>40.299999999999997</v>
      </c>
      <c r="L318">
        <v>71.7</v>
      </c>
      <c r="M318">
        <v>36</v>
      </c>
      <c r="N318">
        <v>48.6</v>
      </c>
      <c r="O318">
        <v>57.4</v>
      </c>
      <c r="P318" t="s">
        <v>2340</v>
      </c>
      <c r="Q318">
        <v>-0.01</v>
      </c>
      <c r="R318">
        <v>5.0000000000000001E-3</v>
      </c>
    </row>
    <row r="319" spans="1:18" x14ac:dyDescent="0.3">
      <c r="A319" t="s">
        <v>2444</v>
      </c>
      <c r="B319" t="s">
        <v>18</v>
      </c>
      <c r="C319" t="s">
        <v>2136</v>
      </c>
      <c r="D319" t="s">
        <v>2119</v>
      </c>
      <c r="E319">
        <v>35</v>
      </c>
      <c r="F319">
        <v>0</v>
      </c>
      <c r="G319">
        <v>12.324</v>
      </c>
      <c r="H319">
        <v>0.38200000000000001</v>
      </c>
      <c r="I319">
        <v>4.5330000000000004</v>
      </c>
      <c r="J319">
        <v>0.55200000000000005</v>
      </c>
      <c r="K319">
        <v>85.5</v>
      </c>
      <c r="L319">
        <v>52.5</v>
      </c>
      <c r="M319">
        <v>52.3</v>
      </c>
      <c r="N319">
        <v>58.9</v>
      </c>
      <c r="O319">
        <v>57.4</v>
      </c>
      <c r="P319" t="s">
        <v>2340</v>
      </c>
      <c r="Q319">
        <v>-0.01</v>
      </c>
      <c r="R319">
        <v>5.0000000000000001E-3</v>
      </c>
    </row>
    <row r="320" spans="1:18" x14ac:dyDescent="0.3">
      <c r="A320" t="s">
        <v>2445</v>
      </c>
      <c r="B320" t="s">
        <v>383</v>
      </c>
      <c r="C320" t="s">
        <v>2129</v>
      </c>
      <c r="D320" t="s">
        <v>2119</v>
      </c>
      <c r="E320">
        <v>37</v>
      </c>
      <c r="F320">
        <v>82</v>
      </c>
      <c r="G320">
        <v>12.518000000000001</v>
      </c>
      <c r="H320">
        <v>0.35099999999999998</v>
      </c>
      <c r="I320">
        <v>4.6989999999999998</v>
      </c>
      <c r="J320">
        <v>0.441</v>
      </c>
      <c r="K320">
        <v>76.400000000000006</v>
      </c>
      <c r="L320">
        <v>55.2</v>
      </c>
      <c r="M320">
        <v>47.3</v>
      </c>
      <c r="N320">
        <v>60.3</v>
      </c>
      <c r="O320">
        <v>57.4</v>
      </c>
      <c r="P320" t="s">
        <v>2340</v>
      </c>
      <c r="Q320">
        <v>-0.01</v>
      </c>
      <c r="R320">
        <v>5.0000000000000001E-3</v>
      </c>
    </row>
    <row r="321" spans="1:18" x14ac:dyDescent="0.3">
      <c r="A321" t="s">
        <v>2446</v>
      </c>
      <c r="B321" t="s">
        <v>22</v>
      </c>
      <c r="C321" t="s">
        <v>2118</v>
      </c>
      <c r="D321" t="s">
        <v>2119</v>
      </c>
      <c r="E321">
        <v>44</v>
      </c>
      <c r="F321">
        <v>54</v>
      </c>
      <c r="G321">
        <v>12.276</v>
      </c>
      <c r="H321">
        <v>0.39400000000000002</v>
      </c>
      <c r="I321">
        <v>6.1920000000000002</v>
      </c>
      <c r="J321">
        <v>0.15</v>
      </c>
      <c r="K321">
        <v>47.5</v>
      </c>
      <c r="L321">
        <v>51.7</v>
      </c>
      <c r="M321">
        <v>53.5</v>
      </c>
      <c r="N321">
        <v>74.2</v>
      </c>
      <c r="O321">
        <v>57.2</v>
      </c>
      <c r="P321" t="s">
        <v>2340</v>
      </c>
      <c r="Q321">
        <v>-0.01</v>
      </c>
      <c r="R321">
        <v>5.0000000000000001E-3</v>
      </c>
    </row>
    <row r="322" spans="1:18" x14ac:dyDescent="0.3">
      <c r="A322" t="s">
        <v>2447</v>
      </c>
      <c r="B322" t="s">
        <v>24</v>
      </c>
      <c r="C322" t="s">
        <v>2129</v>
      </c>
      <c r="D322" t="s">
        <v>2119</v>
      </c>
      <c r="E322">
        <v>41</v>
      </c>
      <c r="F322">
        <v>0</v>
      </c>
      <c r="G322">
        <v>12.881</v>
      </c>
      <c r="H322">
        <v>0.439</v>
      </c>
      <c r="I322">
        <v>4.5380000000000003</v>
      </c>
      <c r="J322">
        <v>1.6E-2</v>
      </c>
      <c r="K322">
        <v>31.1</v>
      </c>
      <c r="L322">
        <v>60.6</v>
      </c>
      <c r="M322">
        <v>59.2</v>
      </c>
      <c r="N322">
        <v>59.1</v>
      </c>
      <c r="O322">
        <v>57.1</v>
      </c>
      <c r="P322" t="s">
        <v>2340</v>
      </c>
      <c r="Q322">
        <v>-0.01</v>
      </c>
      <c r="R322">
        <v>5.0000000000000001E-3</v>
      </c>
    </row>
    <row r="323" spans="1:18" x14ac:dyDescent="0.3">
      <c r="A323" t="s">
        <v>2448</v>
      </c>
      <c r="B323" t="s">
        <v>33</v>
      </c>
      <c r="C323" t="s">
        <v>2123</v>
      </c>
      <c r="D323" t="s">
        <v>2123</v>
      </c>
      <c r="E323">
        <v>47</v>
      </c>
      <c r="F323">
        <v>66</v>
      </c>
      <c r="G323">
        <v>16.364000000000001</v>
      </c>
      <c r="H323">
        <v>0.32900000000000001</v>
      </c>
      <c r="I323">
        <v>4.1529999999999996</v>
      </c>
      <c r="J323">
        <v>0.23200000000000001</v>
      </c>
      <c r="K323">
        <v>63.5</v>
      </c>
      <c r="L323">
        <v>54.6</v>
      </c>
      <c r="M323">
        <v>66.2</v>
      </c>
      <c r="N323">
        <v>53.6</v>
      </c>
      <c r="O323">
        <v>57</v>
      </c>
      <c r="P323" t="s">
        <v>2340</v>
      </c>
      <c r="Q323">
        <v>-6.0000000000000001E-3</v>
      </c>
      <c r="R323">
        <v>0.01</v>
      </c>
    </row>
    <row r="324" spans="1:18" x14ac:dyDescent="0.3">
      <c r="A324" t="s">
        <v>2449</v>
      </c>
      <c r="B324" t="s">
        <v>49</v>
      </c>
      <c r="C324" t="s">
        <v>2123</v>
      </c>
      <c r="D324" t="s">
        <v>2123</v>
      </c>
      <c r="E324">
        <v>41</v>
      </c>
      <c r="F324">
        <v>82</v>
      </c>
      <c r="G324">
        <v>16.388000000000002</v>
      </c>
      <c r="H324">
        <v>0.33900000000000002</v>
      </c>
      <c r="I324">
        <v>3.8820000000000001</v>
      </c>
      <c r="J324">
        <v>0.248</v>
      </c>
      <c r="K324">
        <v>66.5</v>
      </c>
      <c r="L324">
        <v>55.4</v>
      </c>
      <c r="M324">
        <v>68.5</v>
      </c>
      <c r="N324">
        <v>49.4</v>
      </c>
      <c r="O324">
        <v>57</v>
      </c>
      <c r="P324" t="s">
        <v>2340</v>
      </c>
      <c r="Q324">
        <v>-6.0000000000000001E-3</v>
      </c>
      <c r="R324">
        <v>0.01</v>
      </c>
    </row>
    <row r="325" spans="1:18" x14ac:dyDescent="0.3">
      <c r="A325" t="s">
        <v>2450</v>
      </c>
      <c r="B325" t="s">
        <v>384</v>
      </c>
      <c r="C325" t="s">
        <v>2123</v>
      </c>
      <c r="D325" t="s">
        <v>2123</v>
      </c>
      <c r="E325">
        <v>18</v>
      </c>
      <c r="F325">
        <v>79</v>
      </c>
      <c r="G325">
        <v>15.224</v>
      </c>
      <c r="H325">
        <v>0.66600000000000004</v>
      </c>
      <c r="I325">
        <v>6.6459999999999999</v>
      </c>
      <c r="J325">
        <v>-1.2999999999999999E-2</v>
      </c>
      <c r="K325">
        <v>32.700000000000003</v>
      </c>
      <c r="L325">
        <v>40</v>
      </c>
      <c r="M325">
        <v>95.8</v>
      </c>
      <c r="N325">
        <v>77</v>
      </c>
      <c r="O325">
        <v>56.9</v>
      </c>
      <c r="P325" t="s">
        <v>2340</v>
      </c>
      <c r="Q325">
        <v>-6.0000000000000001E-3</v>
      </c>
      <c r="R325">
        <v>0.01</v>
      </c>
    </row>
    <row r="326" spans="1:18" x14ac:dyDescent="0.3">
      <c r="A326" t="s">
        <v>2451</v>
      </c>
      <c r="B326" t="s">
        <v>33</v>
      </c>
      <c r="C326" t="s">
        <v>2136</v>
      </c>
      <c r="D326" t="s">
        <v>2119</v>
      </c>
      <c r="E326">
        <v>40</v>
      </c>
      <c r="F326">
        <v>0</v>
      </c>
      <c r="G326">
        <v>12.18</v>
      </c>
      <c r="H326">
        <v>0.4</v>
      </c>
      <c r="I326">
        <v>5.0439999999999996</v>
      </c>
      <c r="J326">
        <v>0.41499999999999998</v>
      </c>
      <c r="K326">
        <v>73.7</v>
      </c>
      <c r="L326">
        <v>50.3</v>
      </c>
      <c r="M326">
        <v>54.7</v>
      </c>
      <c r="N326">
        <v>64.400000000000006</v>
      </c>
      <c r="O326">
        <v>56.8</v>
      </c>
      <c r="P326" t="s">
        <v>2340</v>
      </c>
      <c r="Q326">
        <v>-0.01</v>
      </c>
      <c r="R326">
        <v>5.0000000000000001E-3</v>
      </c>
    </row>
    <row r="327" spans="1:18" x14ac:dyDescent="0.3">
      <c r="A327" t="s">
        <v>2452</v>
      </c>
      <c r="B327" t="s">
        <v>20</v>
      </c>
      <c r="C327" t="s">
        <v>2123</v>
      </c>
      <c r="D327" t="s">
        <v>2123</v>
      </c>
      <c r="E327">
        <v>20</v>
      </c>
      <c r="F327">
        <v>5</v>
      </c>
      <c r="G327">
        <v>13.372</v>
      </c>
      <c r="H327">
        <v>0.51700000000000002</v>
      </c>
      <c r="I327">
        <v>6.5579999999999998</v>
      </c>
      <c r="J327">
        <v>0.34699999999999998</v>
      </c>
      <c r="K327">
        <v>76.900000000000006</v>
      </c>
      <c r="L327">
        <v>18.8</v>
      </c>
      <c r="M327">
        <v>87.7</v>
      </c>
      <c r="N327">
        <v>76.599999999999994</v>
      </c>
      <c r="O327">
        <v>56.8</v>
      </c>
      <c r="P327" t="s">
        <v>2340</v>
      </c>
      <c r="Q327">
        <v>-6.0000000000000001E-3</v>
      </c>
      <c r="R327">
        <v>0.01</v>
      </c>
    </row>
    <row r="328" spans="1:18" x14ac:dyDescent="0.3">
      <c r="A328" t="s">
        <v>2453</v>
      </c>
      <c r="B328" t="s">
        <v>30</v>
      </c>
      <c r="C328" t="s">
        <v>2129</v>
      </c>
      <c r="D328" t="s">
        <v>2119</v>
      </c>
      <c r="E328">
        <v>48</v>
      </c>
      <c r="F328">
        <v>76</v>
      </c>
      <c r="G328">
        <v>13.031000000000001</v>
      </c>
      <c r="H328">
        <v>0.38100000000000001</v>
      </c>
      <c r="I328">
        <v>4.7309999999999999</v>
      </c>
      <c r="J328">
        <v>-0.09</v>
      </c>
      <c r="K328">
        <v>21.4</v>
      </c>
      <c r="L328">
        <v>63.2</v>
      </c>
      <c r="M328">
        <v>52.1</v>
      </c>
      <c r="N328">
        <v>60.9</v>
      </c>
      <c r="O328">
        <v>56.8</v>
      </c>
      <c r="P328" t="s">
        <v>2340</v>
      </c>
      <c r="Q328">
        <v>-0.01</v>
      </c>
      <c r="R328">
        <v>5.0000000000000001E-3</v>
      </c>
    </row>
    <row r="329" spans="1:18" x14ac:dyDescent="0.3">
      <c r="A329" t="s">
        <v>2454</v>
      </c>
      <c r="B329" t="s">
        <v>22</v>
      </c>
      <c r="C329" t="s">
        <v>2118</v>
      </c>
      <c r="D329" t="s">
        <v>2119</v>
      </c>
      <c r="E329">
        <v>42</v>
      </c>
      <c r="F329">
        <v>73</v>
      </c>
      <c r="G329">
        <v>12.871</v>
      </c>
      <c r="H329">
        <v>0.35</v>
      </c>
      <c r="I329">
        <v>5.4960000000000004</v>
      </c>
      <c r="J329">
        <v>-0.04</v>
      </c>
      <c r="K329">
        <v>26.1</v>
      </c>
      <c r="L329">
        <v>60.2</v>
      </c>
      <c r="M329">
        <v>46.9</v>
      </c>
      <c r="N329">
        <v>67.900000000000006</v>
      </c>
      <c r="O329">
        <v>56.7</v>
      </c>
      <c r="P329" t="s">
        <v>2340</v>
      </c>
      <c r="Q329">
        <v>-0.01</v>
      </c>
      <c r="R329">
        <v>5.0000000000000001E-3</v>
      </c>
    </row>
    <row r="330" spans="1:18" x14ac:dyDescent="0.3">
      <c r="A330" t="s">
        <v>2455</v>
      </c>
      <c r="B330" t="s">
        <v>18</v>
      </c>
      <c r="C330" t="s">
        <v>2123</v>
      </c>
      <c r="D330" t="s">
        <v>2123</v>
      </c>
      <c r="E330">
        <v>27</v>
      </c>
      <c r="F330">
        <v>66</v>
      </c>
      <c r="G330">
        <v>17.678999999999998</v>
      </c>
      <c r="H330">
        <v>0.22600000000000001</v>
      </c>
      <c r="I330">
        <v>2.6850000000000001</v>
      </c>
      <c r="J330">
        <v>0.218</v>
      </c>
      <c r="K330">
        <v>61.7</v>
      </c>
      <c r="L330">
        <v>72.3</v>
      </c>
      <c r="M330">
        <v>46.5</v>
      </c>
      <c r="N330">
        <v>29</v>
      </c>
      <c r="O330">
        <v>56.6</v>
      </c>
      <c r="P330" t="s">
        <v>2340</v>
      </c>
      <c r="Q330">
        <v>-6.0000000000000001E-3</v>
      </c>
      <c r="R330">
        <v>0.01</v>
      </c>
    </row>
    <row r="331" spans="1:18" x14ac:dyDescent="0.3">
      <c r="A331" t="s">
        <v>2456</v>
      </c>
      <c r="B331" t="s">
        <v>19</v>
      </c>
      <c r="C331" t="s">
        <v>2118</v>
      </c>
      <c r="D331" t="s">
        <v>2119</v>
      </c>
      <c r="E331">
        <v>17</v>
      </c>
      <c r="F331">
        <v>82</v>
      </c>
      <c r="G331">
        <v>12.112</v>
      </c>
      <c r="H331">
        <v>0.48199999999999998</v>
      </c>
      <c r="I331">
        <v>5.2949999999999999</v>
      </c>
      <c r="J331">
        <v>0.30399999999999999</v>
      </c>
      <c r="K331">
        <v>60.9</v>
      </c>
      <c r="L331">
        <v>48.3</v>
      </c>
      <c r="M331">
        <v>64</v>
      </c>
      <c r="N331">
        <v>66.8</v>
      </c>
      <c r="O331">
        <v>56.5</v>
      </c>
      <c r="P331" t="s">
        <v>2340</v>
      </c>
      <c r="Q331">
        <v>-0.01</v>
      </c>
      <c r="R331">
        <v>5.0000000000000001E-3</v>
      </c>
    </row>
    <row r="332" spans="1:18" x14ac:dyDescent="0.3">
      <c r="A332" t="s">
        <v>2457</v>
      </c>
      <c r="B332" t="s">
        <v>13</v>
      </c>
      <c r="C332" t="s">
        <v>2118</v>
      </c>
      <c r="D332" t="s">
        <v>2119</v>
      </c>
      <c r="E332">
        <v>44</v>
      </c>
      <c r="F332">
        <v>79</v>
      </c>
      <c r="G332">
        <v>12.162000000000001</v>
      </c>
      <c r="H332">
        <v>0.45400000000000001</v>
      </c>
      <c r="I332">
        <v>5.7949999999999999</v>
      </c>
      <c r="J332">
        <v>0.16400000000000001</v>
      </c>
      <c r="K332">
        <v>48.5</v>
      </c>
      <c r="L332">
        <v>49.7</v>
      </c>
      <c r="M332">
        <v>60.8</v>
      </c>
      <c r="N332">
        <v>70.2</v>
      </c>
      <c r="O332">
        <v>56.4</v>
      </c>
      <c r="P332" t="s">
        <v>2340</v>
      </c>
      <c r="Q332">
        <v>-0.01</v>
      </c>
      <c r="R332">
        <v>5.0000000000000001E-3</v>
      </c>
    </row>
    <row r="333" spans="1:18" x14ac:dyDescent="0.3">
      <c r="A333" t="s">
        <v>2458</v>
      </c>
      <c r="B333" t="s">
        <v>10</v>
      </c>
      <c r="C333" t="s">
        <v>2123</v>
      </c>
      <c r="D333" t="s">
        <v>2123</v>
      </c>
      <c r="E333">
        <v>45</v>
      </c>
      <c r="F333">
        <v>76</v>
      </c>
      <c r="G333">
        <v>17.541</v>
      </c>
      <c r="H333">
        <v>0.20899999999999999</v>
      </c>
      <c r="I333">
        <v>2.6509999999999998</v>
      </c>
      <c r="J333">
        <v>0.42</v>
      </c>
      <c r="K333">
        <v>84.2</v>
      </c>
      <c r="L333">
        <v>69.599999999999994</v>
      </c>
      <c r="M333">
        <v>38.5</v>
      </c>
      <c r="N333">
        <v>28.2</v>
      </c>
      <c r="O333">
        <v>56.1</v>
      </c>
      <c r="P333" t="s">
        <v>2340</v>
      </c>
      <c r="Q333">
        <v>-6.0000000000000001E-3</v>
      </c>
      <c r="R333">
        <v>0.01</v>
      </c>
    </row>
    <row r="334" spans="1:18" x14ac:dyDescent="0.3">
      <c r="A334" t="s">
        <v>2459</v>
      </c>
      <c r="B334" t="s">
        <v>12</v>
      </c>
      <c r="C334" t="s">
        <v>2118</v>
      </c>
      <c r="D334" t="s">
        <v>2119</v>
      </c>
      <c r="E334">
        <v>13</v>
      </c>
      <c r="F334">
        <v>0</v>
      </c>
      <c r="G334">
        <v>12.335000000000001</v>
      </c>
      <c r="H334">
        <v>0.5</v>
      </c>
      <c r="I334">
        <v>6.1219999999999999</v>
      </c>
      <c r="J334">
        <v>-0.29699999999999999</v>
      </c>
      <c r="K334">
        <v>10.7</v>
      </c>
      <c r="L334">
        <v>52.7</v>
      </c>
      <c r="M334">
        <v>66.599999999999994</v>
      </c>
      <c r="N334">
        <v>73.8</v>
      </c>
      <c r="O334">
        <v>55.9</v>
      </c>
      <c r="P334" t="s">
        <v>2340</v>
      </c>
      <c r="Q334">
        <v>-0.01</v>
      </c>
      <c r="R334">
        <v>5.0000000000000001E-3</v>
      </c>
    </row>
    <row r="335" spans="1:18" x14ac:dyDescent="0.3">
      <c r="A335" t="s">
        <v>2460</v>
      </c>
      <c r="B335" t="s">
        <v>19</v>
      </c>
      <c r="C335" t="s">
        <v>2118</v>
      </c>
      <c r="D335" t="s">
        <v>2119</v>
      </c>
      <c r="E335">
        <v>15</v>
      </c>
      <c r="F335">
        <v>57</v>
      </c>
      <c r="G335">
        <v>12.26</v>
      </c>
      <c r="H335">
        <v>0.41799999999999998</v>
      </c>
      <c r="I335">
        <v>4.5860000000000003</v>
      </c>
      <c r="J335">
        <v>0.35699999999999998</v>
      </c>
      <c r="K335">
        <v>67.7</v>
      </c>
      <c r="L335">
        <v>51.1</v>
      </c>
      <c r="M335">
        <v>57.2</v>
      </c>
      <c r="N335">
        <v>59.6</v>
      </c>
      <c r="O335">
        <v>55.8</v>
      </c>
      <c r="P335" t="s">
        <v>2340</v>
      </c>
      <c r="Q335">
        <v>-0.01</v>
      </c>
      <c r="R335">
        <v>5.0000000000000001E-3</v>
      </c>
    </row>
    <row r="336" spans="1:18" x14ac:dyDescent="0.3">
      <c r="A336" t="s">
        <v>2461</v>
      </c>
      <c r="B336" t="s">
        <v>16</v>
      </c>
      <c r="C336" t="s">
        <v>2118</v>
      </c>
      <c r="D336" t="s">
        <v>2119</v>
      </c>
      <c r="E336">
        <v>31</v>
      </c>
      <c r="F336">
        <v>82</v>
      </c>
      <c r="G336">
        <v>12.055999999999999</v>
      </c>
      <c r="H336">
        <v>0.48499999999999999</v>
      </c>
      <c r="I336">
        <v>6.1210000000000004</v>
      </c>
      <c r="J336">
        <v>7.5999999999999998E-2</v>
      </c>
      <c r="K336">
        <v>39.4</v>
      </c>
      <c r="L336">
        <v>47.5</v>
      </c>
      <c r="M336">
        <v>64.400000000000006</v>
      </c>
      <c r="N336">
        <v>73.599999999999994</v>
      </c>
      <c r="O336">
        <v>55.8</v>
      </c>
      <c r="P336" t="s">
        <v>2340</v>
      </c>
      <c r="Q336">
        <v>-0.01</v>
      </c>
      <c r="R336">
        <v>5.0000000000000001E-3</v>
      </c>
    </row>
    <row r="337" spans="1:18" x14ac:dyDescent="0.3">
      <c r="A337" t="s">
        <v>2462</v>
      </c>
      <c r="B337" t="s">
        <v>42</v>
      </c>
      <c r="C337" t="s">
        <v>2123</v>
      </c>
      <c r="D337" t="s">
        <v>2123</v>
      </c>
      <c r="E337">
        <v>46</v>
      </c>
      <c r="F337">
        <v>0</v>
      </c>
      <c r="G337">
        <v>16.001999999999999</v>
      </c>
      <c r="H337">
        <v>0.378</v>
      </c>
      <c r="I337">
        <v>4.625</v>
      </c>
      <c r="J337">
        <v>7.3999999999999996E-2</v>
      </c>
      <c r="K337">
        <v>42.7</v>
      </c>
      <c r="L337">
        <v>50</v>
      </c>
      <c r="M337">
        <v>76.2</v>
      </c>
      <c r="N337">
        <v>60</v>
      </c>
      <c r="O337">
        <v>55.7</v>
      </c>
      <c r="P337" t="s">
        <v>2340</v>
      </c>
      <c r="Q337">
        <v>-6.0000000000000001E-3</v>
      </c>
      <c r="R337">
        <v>0.01</v>
      </c>
    </row>
    <row r="338" spans="1:18" x14ac:dyDescent="0.3">
      <c r="A338" t="s">
        <v>2463</v>
      </c>
      <c r="B338" t="s">
        <v>48</v>
      </c>
      <c r="C338" t="s">
        <v>2123</v>
      </c>
      <c r="D338" t="s">
        <v>2123</v>
      </c>
      <c r="E338">
        <v>45</v>
      </c>
      <c r="F338">
        <v>62</v>
      </c>
      <c r="G338">
        <v>16.13</v>
      </c>
      <c r="H338">
        <v>0.33900000000000002</v>
      </c>
      <c r="I338">
        <v>4.3419999999999996</v>
      </c>
      <c r="J338">
        <v>0.18</v>
      </c>
      <c r="K338">
        <v>55.4</v>
      </c>
      <c r="L338">
        <v>50.8</v>
      </c>
      <c r="M338">
        <v>68.8</v>
      </c>
      <c r="N338">
        <v>56.4</v>
      </c>
      <c r="O338">
        <v>55.4</v>
      </c>
      <c r="P338" t="s">
        <v>2340</v>
      </c>
      <c r="Q338">
        <v>-6.0000000000000001E-3</v>
      </c>
      <c r="R338">
        <v>0.01</v>
      </c>
    </row>
    <row r="339" spans="1:18" x14ac:dyDescent="0.3">
      <c r="A339" t="s">
        <v>2464</v>
      </c>
      <c r="B339" t="s">
        <v>18</v>
      </c>
      <c r="C339" t="s">
        <v>2118</v>
      </c>
      <c r="D339" t="s">
        <v>2119</v>
      </c>
      <c r="E339">
        <v>44</v>
      </c>
      <c r="F339">
        <v>74</v>
      </c>
      <c r="G339">
        <v>12.696</v>
      </c>
      <c r="H339">
        <v>0.42599999999999999</v>
      </c>
      <c r="I339">
        <v>5.048</v>
      </c>
      <c r="J339">
        <v>-0.112</v>
      </c>
      <c r="K339">
        <v>20.6</v>
      </c>
      <c r="L339">
        <v>56.8</v>
      </c>
      <c r="M339">
        <v>58</v>
      </c>
      <c r="N339">
        <v>64.5</v>
      </c>
      <c r="O339">
        <v>55.3</v>
      </c>
      <c r="P339" t="s">
        <v>2340</v>
      </c>
      <c r="Q339">
        <v>-0.01</v>
      </c>
      <c r="R339">
        <v>5.0000000000000001E-3</v>
      </c>
    </row>
    <row r="340" spans="1:18" x14ac:dyDescent="0.3">
      <c r="A340" t="s">
        <v>2465</v>
      </c>
      <c r="B340" t="s">
        <v>48</v>
      </c>
      <c r="C340" t="s">
        <v>2129</v>
      </c>
      <c r="D340" t="s">
        <v>2119</v>
      </c>
      <c r="E340">
        <v>42</v>
      </c>
      <c r="F340">
        <v>68</v>
      </c>
      <c r="G340">
        <v>12.743</v>
      </c>
      <c r="H340">
        <v>0.38600000000000001</v>
      </c>
      <c r="I340">
        <v>4.9459999999999997</v>
      </c>
      <c r="J340">
        <v>-2.8000000000000001E-2</v>
      </c>
      <c r="K340">
        <v>26.7</v>
      </c>
      <c r="L340">
        <v>57.4</v>
      </c>
      <c r="M340">
        <v>52.9</v>
      </c>
      <c r="N340">
        <v>63.6</v>
      </c>
      <c r="O340">
        <v>55.2</v>
      </c>
      <c r="P340" t="s">
        <v>2340</v>
      </c>
      <c r="Q340">
        <v>-0.01</v>
      </c>
      <c r="R340">
        <v>5.0000000000000001E-3</v>
      </c>
    </row>
    <row r="341" spans="1:18" x14ac:dyDescent="0.3">
      <c r="A341" t="s">
        <v>2466</v>
      </c>
      <c r="B341" t="s">
        <v>37</v>
      </c>
      <c r="C341" t="s">
        <v>2136</v>
      </c>
      <c r="D341" t="s">
        <v>2119</v>
      </c>
      <c r="E341">
        <v>33</v>
      </c>
      <c r="F341">
        <v>0</v>
      </c>
      <c r="G341">
        <v>12.162000000000001</v>
      </c>
      <c r="H341">
        <v>0.46899999999999997</v>
      </c>
      <c r="I341">
        <v>6.0730000000000004</v>
      </c>
      <c r="J341">
        <v>-5.0000000000000001E-3</v>
      </c>
      <c r="K341">
        <v>28.7</v>
      </c>
      <c r="L341">
        <v>49.5</v>
      </c>
      <c r="M341">
        <v>62.4</v>
      </c>
      <c r="N341">
        <v>72.5</v>
      </c>
      <c r="O341">
        <v>55.1</v>
      </c>
      <c r="P341" t="s">
        <v>2340</v>
      </c>
      <c r="Q341">
        <v>-0.01</v>
      </c>
      <c r="R341">
        <v>5.0000000000000001E-3</v>
      </c>
    </row>
    <row r="342" spans="1:18" x14ac:dyDescent="0.3">
      <c r="A342" t="s">
        <v>2467</v>
      </c>
      <c r="B342" t="s">
        <v>10</v>
      </c>
      <c r="C342" t="s">
        <v>2136</v>
      </c>
      <c r="D342" t="s">
        <v>2119</v>
      </c>
      <c r="E342">
        <v>43</v>
      </c>
      <c r="F342">
        <v>72</v>
      </c>
      <c r="G342">
        <v>12.077999999999999</v>
      </c>
      <c r="H342">
        <v>0.41699999999999998</v>
      </c>
      <c r="I342">
        <v>5.2830000000000004</v>
      </c>
      <c r="J342">
        <v>0.26700000000000002</v>
      </c>
      <c r="K342">
        <v>57.5</v>
      </c>
      <c r="L342">
        <v>48.1</v>
      </c>
      <c r="M342">
        <v>57</v>
      </c>
      <c r="N342">
        <v>66.599999999999994</v>
      </c>
      <c r="O342">
        <v>55</v>
      </c>
      <c r="P342" t="s">
        <v>2340</v>
      </c>
      <c r="Q342">
        <v>-0.01</v>
      </c>
      <c r="R342">
        <v>5.0000000000000001E-3</v>
      </c>
    </row>
    <row r="343" spans="1:18" x14ac:dyDescent="0.3">
      <c r="A343" t="s">
        <v>2468</v>
      </c>
      <c r="B343" t="s">
        <v>32</v>
      </c>
      <c r="C343" t="s">
        <v>2123</v>
      </c>
      <c r="D343" t="s">
        <v>2123</v>
      </c>
      <c r="E343">
        <v>46</v>
      </c>
      <c r="F343">
        <v>62</v>
      </c>
      <c r="G343">
        <v>14.266</v>
      </c>
      <c r="H343">
        <v>0.63800000000000001</v>
      </c>
      <c r="I343">
        <v>7.0919999999999996</v>
      </c>
      <c r="J343">
        <v>0.253</v>
      </c>
      <c r="K343">
        <v>66.900000000000006</v>
      </c>
      <c r="L343">
        <v>27.7</v>
      </c>
      <c r="M343">
        <v>94.6</v>
      </c>
      <c r="N343">
        <v>79.900000000000006</v>
      </c>
      <c r="O343">
        <v>54.7</v>
      </c>
      <c r="P343" t="s">
        <v>2340</v>
      </c>
      <c r="Q343">
        <v>-6.0000000000000001E-3</v>
      </c>
      <c r="R343">
        <v>0.01</v>
      </c>
    </row>
    <row r="344" spans="1:18" x14ac:dyDescent="0.3">
      <c r="A344" t="s">
        <v>2469</v>
      </c>
      <c r="B344" t="s">
        <v>25</v>
      </c>
      <c r="C344" t="s">
        <v>2123</v>
      </c>
      <c r="D344" t="s">
        <v>2123</v>
      </c>
      <c r="E344">
        <v>38</v>
      </c>
      <c r="F344">
        <v>82</v>
      </c>
      <c r="G344">
        <v>18.138999999999999</v>
      </c>
      <c r="H344">
        <v>0.13600000000000001</v>
      </c>
      <c r="I344">
        <v>1.425</v>
      </c>
      <c r="J344">
        <v>0.20599999999999999</v>
      </c>
      <c r="K344">
        <v>59.6</v>
      </c>
      <c r="L344">
        <v>78.5</v>
      </c>
      <c r="M344">
        <v>16.899999999999999</v>
      </c>
      <c r="N344">
        <v>7.8</v>
      </c>
      <c r="O344">
        <v>54.7</v>
      </c>
      <c r="P344" t="s">
        <v>2340</v>
      </c>
      <c r="Q344">
        <v>-6.0000000000000001E-3</v>
      </c>
      <c r="R344">
        <v>0.01</v>
      </c>
    </row>
    <row r="345" spans="1:18" x14ac:dyDescent="0.3">
      <c r="A345" t="s">
        <v>2470</v>
      </c>
      <c r="B345" t="s">
        <v>18</v>
      </c>
      <c r="C345" t="s">
        <v>2129</v>
      </c>
      <c r="D345" t="s">
        <v>2119</v>
      </c>
      <c r="E345">
        <v>35</v>
      </c>
      <c r="F345">
        <v>55</v>
      </c>
      <c r="G345">
        <v>12.057</v>
      </c>
      <c r="H345">
        <v>0.39900000000000002</v>
      </c>
      <c r="I345">
        <v>4.7290000000000001</v>
      </c>
      <c r="J345">
        <v>0.39400000000000002</v>
      </c>
      <c r="K345">
        <v>71.400000000000006</v>
      </c>
      <c r="L345">
        <v>47.9</v>
      </c>
      <c r="M345">
        <v>54.3</v>
      </c>
      <c r="N345">
        <v>60.8</v>
      </c>
      <c r="O345">
        <v>54.4</v>
      </c>
      <c r="P345" t="s">
        <v>2340</v>
      </c>
      <c r="Q345">
        <v>-0.01</v>
      </c>
      <c r="R345">
        <v>5.0000000000000001E-3</v>
      </c>
    </row>
    <row r="346" spans="1:18" x14ac:dyDescent="0.3">
      <c r="A346" t="s">
        <v>2471</v>
      </c>
      <c r="B346" t="s">
        <v>5</v>
      </c>
      <c r="C346" t="s">
        <v>2118</v>
      </c>
      <c r="D346" t="s">
        <v>2119</v>
      </c>
      <c r="E346">
        <v>44</v>
      </c>
      <c r="F346">
        <v>81</v>
      </c>
      <c r="G346">
        <v>13.493</v>
      </c>
      <c r="H346">
        <v>0.29099999999999998</v>
      </c>
      <c r="I346">
        <v>3.4</v>
      </c>
      <c r="J346">
        <v>-8.3000000000000004E-2</v>
      </c>
      <c r="K346">
        <v>22</v>
      </c>
      <c r="L346">
        <v>71.900000000000006</v>
      </c>
      <c r="M346">
        <v>37</v>
      </c>
      <c r="N346">
        <v>42.8</v>
      </c>
      <c r="O346">
        <v>54.4</v>
      </c>
      <c r="P346" t="s">
        <v>2340</v>
      </c>
      <c r="Q346">
        <v>-0.01</v>
      </c>
      <c r="R346">
        <v>5.0000000000000001E-3</v>
      </c>
    </row>
    <row r="347" spans="1:18" x14ac:dyDescent="0.3">
      <c r="A347" t="s">
        <v>2472</v>
      </c>
      <c r="B347" t="s">
        <v>22</v>
      </c>
      <c r="C347" t="s">
        <v>2118</v>
      </c>
      <c r="D347" t="s">
        <v>2119</v>
      </c>
      <c r="E347">
        <v>46</v>
      </c>
      <c r="F347">
        <v>32</v>
      </c>
      <c r="G347">
        <v>12.025</v>
      </c>
      <c r="H347">
        <v>0.44900000000000001</v>
      </c>
      <c r="I347">
        <v>7.048</v>
      </c>
      <c r="J347">
        <v>-0.128</v>
      </c>
      <c r="K347">
        <v>20</v>
      </c>
      <c r="L347">
        <v>47.1</v>
      </c>
      <c r="M347">
        <v>59.8</v>
      </c>
      <c r="N347">
        <v>79.5</v>
      </c>
      <c r="O347">
        <v>54.4</v>
      </c>
      <c r="P347" t="s">
        <v>2340</v>
      </c>
      <c r="Q347">
        <v>-0.01</v>
      </c>
      <c r="R347">
        <v>5.0000000000000001E-3</v>
      </c>
    </row>
    <row r="348" spans="1:18" x14ac:dyDescent="0.3">
      <c r="A348" t="s">
        <v>2473</v>
      </c>
      <c r="B348" t="s">
        <v>381</v>
      </c>
      <c r="C348" t="s">
        <v>2136</v>
      </c>
      <c r="D348" t="s">
        <v>2119</v>
      </c>
      <c r="E348">
        <v>44</v>
      </c>
      <c r="F348">
        <v>33</v>
      </c>
      <c r="G348">
        <v>12.484</v>
      </c>
      <c r="H348">
        <v>0.34499999999999997</v>
      </c>
      <c r="I348">
        <v>4.3600000000000003</v>
      </c>
      <c r="J348">
        <v>0.31</v>
      </c>
      <c r="K348">
        <v>62.2</v>
      </c>
      <c r="L348">
        <v>54.1</v>
      </c>
      <c r="M348">
        <v>45.7</v>
      </c>
      <c r="N348">
        <v>56.6</v>
      </c>
      <c r="O348">
        <v>54.3</v>
      </c>
      <c r="P348" t="s">
        <v>2340</v>
      </c>
      <c r="Q348">
        <v>-0.01</v>
      </c>
      <c r="R348">
        <v>5.0000000000000001E-3</v>
      </c>
    </row>
    <row r="349" spans="1:18" x14ac:dyDescent="0.3">
      <c r="A349" t="s">
        <v>2474</v>
      </c>
      <c r="B349" t="s">
        <v>13</v>
      </c>
      <c r="C349" t="s">
        <v>2123</v>
      </c>
      <c r="D349" t="s">
        <v>2123</v>
      </c>
      <c r="E349">
        <v>30</v>
      </c>
      <c r="F349">
        <v>73</v>
      </c>
      <c r="G349">
        <v>15.98</v>
      </c>
      <c r="H349">
        <v>0.311</v>
      </c>
      <c r="I349">
        <v>3.968</v>
      </c>
      <c r="J349">
        <v>0.33400000000000002</v>
      </c>
      <c r="K349">
        <v>75</v>
      </c>
      <c r="L349">
        <v>48.8</v>
      </c>
      <c r="M349">
        <v>63.5</v>
      </c>
      <c r="N349">
        <v>51</v>
      </c>
      <c r="O349">
        <v>54.2</v>
      </c>
      <c r="P349" t="s">
        <v>2340</v>
      </c>
      <c r="Q349">
        <v>-6.0000000000000001E-3</v>
      </c>
      <c r="R349">
        <v>0.01</v>
      </c>
    </row>
    <row r="350" spans="1:18" x14ac:dyDescent="0.3">
      <c r="A350" t="s">
        <v>2475</v>
      </c>
      <c r="B350" t="s">
        <v>32</v>
      </c>
      <c r="C350" t="s">
        <v>2136</v>
      </c>
      <c r="D350" t="s">
        <v>2119</v>
      </c>
      <c r="E350">
        <v>33</v>
      </c>
      <c r="F350">
        <v>82</v>
      </c>
      <c r="G350">
        <v>12.834</v>
      </c>
      <c r="H350">
        <v>0.34899999999999998</v>
      </c>
      <c r="I350">
        <v>3.8780000000000001</v>
      </c>
      <c r="J350">
        <v>0.16</v>
      </c>
      <c r="K350">
        <v>48.3</v>
      </c>
      <c r="L350">
        <v>60</v>
      </c>
      <c r="M350">
        <v>46.5</v>
      </c>
      <c r="N350">
        <v>49.1</v>
      </c>
      <c r="O350">
        <v>54.1</v>
      </c>
      <c r="P350" t="s">
        <v>2340</v>
      </c>
      <c r="Q350">
        <v>-0.01</v>
      </c>
      <c r="R350">
        <v>5.0000000000000001E-3</v>
      </c>
    </row>
    <row r="351" spans="1:18" x14ac:dyDescent="0.3">
      <c r="A351" t="s">
        <v>2476</v>
      </c>
      <c r="B351" t="s">
        <v>24</v>
      </c>
      <c r="C351" t="s">
        <v>2123</v>
      </c>
      <c r="D351" t="s">
        <v>2123</v>
      </c>
      <c r="E351">
        <v>30</v>
      </c>
      <c r="F351">
        <v>73</v>
      </c>
      <c r="G351">
        <v>16.298999999999999</v>
      </c>
      <c r="H351">
        <v>0.317</v>
      </c>
      <c r="I351">
        <v>3.2770000000000001</v>
      </c>
      <c r="J351">
        <v>0.29199999999999998</v>
      </c>
      <c r="K351">
        <v>71.900000000000006</v>
      </c>
      <c r="L351">
        <v>54.2</v>
      </c>
      <c r="M351">
        <v>64.2</v>
      </c>
      <c r="N351">
        <v>40.5</v>
      </c>
      <c r="O351">
        <v>54.1</v>
      </c>
      <c r="P351" t="s">
        <v>2340</v>
      </c>
      <c r="Q351">
        <v>-6.0000000000000001E-3</v>
      </c>
      <c r="R351">
        <v>0.01</v>
      </c>
    </row>
    <row r="352" spans="1:18" x14ac:dyDescent="0.3">
      <c r="A352" t="s">
        <v>2477</v>
      </c>
      <c r="B352" t="s">
        <v>384</v>
      </c>
      <c r="C352" t="s">
        <v>2123</v>
      </c>
      <c r="D352" t="s">
        <v>2123</v>
      </c>
      <c r="E352">
        <v>18</v>
      </c>
      <c r="F352">
        <v>82</v>
      </c>
      <c r="G352">
        <v>16.202000000000002</v>
      </c>
      <c r="H352">
        <v>0.3</v>
      </c>
      <c r="I352">
        <v>3</v>
      </c>
      <c r="J352">
        <v>0.86399999999999999</v>
      </c>
      <c r="K352">
        <v>99.2</v>
      </c>
      <c r="L352">
        <v>51.5</v>
      </c>
      <c r="M352">
        <v>61.9</v>
      </c>
      <c r="N352">
        <v>35.1</v>
      </c>
      <c r="O352">
        <v>53.8</v>
      </c>
      <c r="P352" t="s">
        <v>2340</v>
      </c>
      <c r="Q352">
        <v>-6.0000000000000001E-3</v>
      </c>
      <c r="R352">
        <v>0.01</v>
      </c>
    </row>
    <row r="353" spans="1:18" x14ac:dyDescent="0.3">
      <c r="A353" t="s">
        <v>2478</v>
      </c>
      <c r="B353" t="s">
        <v>35</v>
      </c>
      <c r="C353" t="s">
        <v>2129</v>
      </c>
      <c r="D353" t="s">
        <v>2119</v>
      </c>
      <c r="E353">
        <v>46</v>
      </c>
      <c r="F353">
        <v>69</v>
      </c>
      <c r="G353">
        <v>12.51</v>
      </c>
      <c r="H353">
        <v>0.371</v>
      </c>
      <c r="I353">
        <v>5.2009999999999996</v>
      </c>
      <c r="J353">
        <v>-7.0000000000000007E-2</v>
      </c>
      <c r="K353">
        <v>23.2</v>
      </c>
      <c r="L353">
        <v>54.7</v>
      </c>
      <c r="M353">
        <v>49.5</v>
      </c>
      <c r="N353">
        <v>66</v>
      </c>
      <c r="O353">
        <v>53.6</v>
      </c>
      <c r="P353" t="s">
        <v>2340</v>
      </c>
      <c r="Q353">
        <v>-0.01</v>
      </c>
      <c r="R353">
        <v>5.0000000000000001E-3</v>
      </c>
    </row>
    <row r="354" spans="1:18" x14ac:dyDescent="0.3">
      <c r="A354" t="s">
        <v>2479</v>
      </c>
      <c r="B354" t="s">
        <v>384</v>
      </c>
      <c r="C354" t="s">
        <v>2129</v>
      </c>
      <c r="D354" t="s">
        <v>2119</v>
      </c>
      <c r="E354">
        <v>26</v>
      </c>
      <c r="F354">
        <v>76</v>
      </c>
      <c r="G354">
        <v>12.157</v>
      </c>
      <c r="H354">
        <v>0.45100000000000001</v>
      </c>
      <c r="I354">
        <v>4.5</v>
      </c>
      <c r="J354">
        <v>0.20899999999999999</v>
      </c>
      <c r="K354">
        <v>52.6</v>
      </c>
      <c r="L354">
        <v>49.1</v>
      </c>
      <c r="M354">
        <v>60.4</v>
      </c>
      <c r="N354">
        <v>58.4</v>
      </c>
      <c r="O354">
        <v>53.5</v>
      </c>
      <c r="P354" t="s">
        <v>2340</v>
      </c>
      <c r="Q354">
        <v>-0.01</v>
      </c>
      <c r="R354">
        <v>5.0000000000000001E-3</v>
      </c>
    </row>
    <row r="355" spans="1:18" x14ac:dyDescent="0.3">
      <c r="A355" t="s">
        <v>2480</v>
      </c>
      <c r="B355" t="s">
        <v>34</v>
      </c>
      <c r="C355" t="s">
        <v>2129</v>
      </c>
      <c r="D355" t="s">
        <v>2119</v>
      </c>
      <c r="E355">
        <v>25</v>
      </c>
      <c r="F355">
        <v>80</v>
      </c>
      <c r="G355">
        <v>11.574</v>
      </c>
      <c r="H355">
        <v>0.57099999999999995</v>
      </c>
      <c r="I355">
        <v>6.2469999999999999</v>
      </c>
      <c r="J355">
        <v>6.9000000000000006E-2</v>
      </c>
      <c r="K355">
        <v>38.700000000000003</v>
      </c>
      <c r="L355">
        <v>39.6</v>
      </c>
      <c r="M355">
        <v>73.7</v>
      </c>
      <c r="N355">
        <v>74.8</v>
      </c>
      <c r="O355">
        <v>53.4</v>
      </c>
      <c r="P355" t="s">
        <v>2340</v>
      </c>
      <c r="Q355">
        <v>-0.01</v>
      </c>
      <c r="R355">
        <v>5.0000000000000001E-3</v>
      </c>
    </row>
    <row r="356" spans="1:18" x14ac:dyDescent="0.3">
      <c r="A356" t="s">
        <v>2481</v>
      </c>
      <c r="B356" t="s">
        <v>25</v>
      </c>
      <c r="C356" t="s">
        <v>2136</v>
      </c>
      <c r="D356" t="s">
        <v>2119</v>
      </c>
      <c r="E356">
        <v>40</v>
      </c>
      <c r="F356">
        <v>58</v>
      </c>
      <c r="G356">
        <v>12.006</v>
      </c>
      <c r="H356">
        <v>0.442</v>
      </c>
      <c r="I356">
        <v>4.6219999999999999</v>
      </c>
      <c r="J356">
        <v>0.30199999999999999</v>
      </c>
      <c r="K356">
        <v>60.5</v>
      </c>
      <c r="L356">
        <v>46.7</v>
      </c>
      <c r="M356">
        <v>59.6</v>
      </c>
      <c r="N356">
        <v>59.9</v>
      </c>
      <c r="O356">
        <v>53.3</v>
      </c>
      <c r="P356" t="s">
        <v>2340</v>
      </c>
      <c r="Q356">
        <v>-0.01</v>
      </c>
      <c r="R356">
        <v>5.0000000000000001E-3</v>
      </c>
    </row>
    <row r="357" spans="1:18" x14ac:dyDescent="0.3">
      <c r="A357" t="s">
        <v>2482</v>
      </c>
      <c r="B357" t="s">
        <v>32</v>
      </c>
      <c r="C357" t="s">
        <v>2118</v>
      </c>
      <c r="D357" t="s">
        <v>2119</v>
      </c>
      <c r="E357">
        <v>45</v>
      </c>
      <c r="F357">
        <v>68</v>
      </c>
      <c r="G357">
        <v>11.538</v>
      </c>
      <c r="H357">
        <v>0.51400000000000001</v>
      </c>
      <c r="I357">
        <v>5.7130000000000001</v>
      </c>
      <c r="J357">
        <v>0.27600000000000002</v>
      </c>
      <c r="K357">
        <v>58</v>
      </c>
      <c r="L357">
        <v>39.200000000000003</v>
      </c>
      <c r="M357">
        <v>68.099999999999994</v>
      </c>
      <c r="N357">
        <v>69.7</v>
      </c>
      <c r="O357">
        <v>53</v>
      </c>
      <c r="P357" t="s">
        <v>2340</v>
      </c>
      <c r="Q357">
        <v>-0.01</v>
      </c>
      <c r="R357">
        <v>5.0000000000000001E-3</v>
      </c>
    </row>
    <row r="358" spans="1:18" x14ac:dyDescent="0.3">
      <c r="A358" t="s">
        <v>2483</v>
      </c>
      <c r="B358" t="s">
        <v>383</v>
      </c>
      <c r="C358" t="s">
        <v>2123</v>
      </c>
      <c r="D358" t="s">
        <v>2123</v>
      </c>
      <c r="E358">
        <v>45</v>
      </c>
      <c r="F358">
        <v>77</v>
      </c>
      <c r="G358">
        <v>16.957000000000001</v>
      </c>
      <c r="H358">
        <v>0.219</v>
      </c>
      <c r="I358">
        <v>2.9289999999999998</v>
      </c>
      <c r="J358">
        <v>0.19</v>
      </c>
      <c r="K358">
        <v>56.2</v>
      </c>
      <c r="L358">
        <v>64.2</v>
      </c>
      <c r="M358">
        <v>44.6</v>
      </c>
      <c r="N358">
        <v>33.9</v>
      </c>
      <c r="O358">
        <v>52.9</v>
      </c>
      <c r="P358" t="s">
        <v>2340</v>
      </c>
      <c r="Q358">
        <v>-6.0000000000000001E-3</v>
      </c>
      <c r="R358">
        <v>0.01</v>
      </c>
    </row>
    <row r="359" spans="1:18" x14ac:dyDescent="0.3">
      <c r="A359" t="s">
        <v>2484</v>
      </c>
      <c r="B359" t="s">
        <v>19</v>
      </c>
      <c r="C359" t="s">
        <v>2136</v>
      </c>
      <c r="D359" t="s">
        <v>2119</v>
      </c>
      <c r="E359">
        <v>47</v>
      </c>
      <c r="F359">
        <v>72</v>
      </c>
      <c r="G359">
        <v>11.723000000000001</v>
      </c>
      <c r="H359">
        <v>0.41699999999999998</v>
      </c>
      <c r="I359">
        <v>4.5810000000000004</v>
      </c>
      <c r="J359">
        <v>0.49099999999999999</v>
      </c>
      <c r="K359">
        <v>80.599999999999994</v>
      </c>
      <c r="L359">
        <v>42.6</v>
      </c>
      <c r="M359">
        <v>56.8</v>
      </c>
      <c r="N359">
        <v>59.5</v>
      </c>
      <c r="O359">
        <v>52.8</v>
      </c>
      <c r="P359" t="s">
        <v>2340</v>
      </c>
      <c r="Q359">
        <v>-0.01</v>
      </c>
      <c r="R359">
        <v>5.0000000000000001E-3</v>
      </c>
    </row>
    <row r="360" spans="1:18" x14ac:dyDescent="0.3">
      <c r="A360" t="s">
        <v>2485</v>
      </c>
      <c r="B360" t="s">
        <v>16</v>
      </c>
      <c r="C360" t="s">
        <v>2118</v>
      </c>
      <c r="D360" t="s">
        <v>2119</v>
      </c>
      <c r="E360">
        <v>45</v>
      </c>
      <c r="F360">
        <v>0</v>
      </c>
      <c r="G360">
        <v>12.798</v>
      </c>
      <c r="H360">
        <v>0.34100000000000003</v>
      </c>
      <c r="I360">
        <v>4.2990000000000004</v>
      </c>
      <c r="J360">
        <v>-5.6000000000000001E-2</v>
      </c>
      <c r="K360">
        <v>24.8</v>
      </c>
      <c r="L360">
        <v>58.8</v>
      </c>
      <c r="M360">
        <v>44.8</v>
      </c>
      <c r="N360">
        <v>55.4</v>
      </c>
      <c r="O360">
        <v>52.4</v>
      </c>
      <c r="P360" t="s">
        <v>2340</v>
      </c>
      <c r="Q360">
        <v>-0.01</v>
      </c>
      <c r="R360">
        <v>5.0000000000000001E-3</v>
      </c>
    </row>
    <row r="361" spans="1:18" x14ac:dyDescent="0.3">
      <c r="A361" t="s">
        <v>2486</v>
      </c>
      <c r="B361" t="s">
        <v>39</v>
      </c>
      <c r="C361" t="s">
        <v>2118</v>
      </c>
      <c r="D361" t="s">
        <v>2119</v>
      </c>
      <c r="E361">
        <v>40</v>
      </c>
      <c r="F361">
        <v>78</v>
      </c>
      <c r="G361">
        <v>12.885</v>
      </c>
      <c r="H361">
        <v>0.36499999999999999</v>
      </c>
      <c r="I361">
        <v>4.1719999999999997</v>
      </c>
      <c r="J361">
        <v>-0.312</v>
      </c>
      <c r="K361">
        <v>9.6999999999999993</v>
      </c>
      <c r="L361">
        <v>60.8</v>
      </c>
      <c r="M361">
        <v>49.1</v>
      </c>
      <c r="N361">
        <v>53.9</v>
      </c>
      <c r="O361">
        <v>52.2</v>
      </c>
      <c r="P361" t="s">
        <v>2340</v>
      </c>
      <c r="Q361">
        <v>-0.01</v>
      </c>
      <c r="R361">
        <v>5.0000000000000001E-3</v>
      </c>
    </row>
    <row r="362" spans="1:18" x14ac:dyDescent="0.3">
      <c r="A362" t="s">
        <v>2487</v>
      </c>
      <c r="B362" t="s">
        <v>7</v>
      </c>
      <c r="C362" t="s">
        <v>2129</v>
      </c>
      <c r="D362" t="s">
        <v>2119</v>
      </c>
      <c r="E362">
        <v>35</v>
      </c>
      <c r="F362">
        <v>67</v>
      </c>
      <c r="G362">
        <v>11.798</v>
      </c>
      <c r="H362">
        <v>0.495</v>
      </c>
      <c r="I362">
        <v>5.9619999999999997</v>
      </c>
      <c r="J362">
        <v>-0.05</v>
      </c>
      <c r="K362">
        <v>25.3</v>
      </c>
      <c r="L362">
        <v>43.8</v>
      </c>
      <c r="M362">
        <v>65.7</v>
      </c>
      <c r="N362">
        <v>71</v>
      </c>
      <c r="O362">
        <v>52</v>
      </c>
      <c r="P362" t="s">
        <v>2340</v>
      </c>
      <c r="Q362">
        <v>-0.01</v>
      </c>
      <c r="R362">
        <v>5.0000000000000001E-3</v>
      </c>
    </row>
    <row r="363" spans="1:18" x14ac:dyDescent="0.3">
      <c r="A363" t="s">
        <v>2488</v>
      </c>
      <c r="B363" t="s">
        <v>34</v>
      </c>
      <c r="C363" t="s">
        <v>2118</v>
      </c>
      <c r="D363" t="s">
        <v>2119</v>
      </c>
      <c r="E363">
        <v>47</v>
      </c>
      <c r="F363">
        <v>73</v>
      </c>
      <c r="G363">
        <v>12.816000000000001</v>
      </c>
      <c r="H363">
        <v>0.309</v>
      </c>
      <c r="I363">
        <v>3.3839999999999999</v>
      </c>
      <c r="J363">
        <v>0.252</v>
      </c>
      <c r="K363">
        <v>55.8</v>
      </c>
      <c r="L363">
        <v>59.4</v>
      </c>
      <c r="M363">
        <v>39.4</v>
      </c>
      <c r="N363">
        <v>42.3</v>
      </c>
      <c r="O363">
        <v>51.7</v>
      </c>
      <c r="P363" t="s">
        <v>2340</v>
      </c>
      <c r="Q363">
        <v>-0.01</v>
      </c>
      <c r="R363">
        <v>5.0000000000000001E-3</v>
      </c>
    </row>
    <row r="364" spans="1:18" x14ac:dyDescent="0.3">
      <c r="A364" t="s">
        <v>2489</v>
      </c>
      <c r="B364" t="s">
        <v>21</v>
      </c>
      <c r="C364" t="s">
        <v>2123</v>
      </c>
      <c r="D364" t="s">
        <v>2123</v>
      </c>
      <c r="E364">
        <v>45</v>
      </c>
      <c r="F364">
        <v>55</v>
      </c>
      <c r="G364">
        <v>17.510999999999999</v>
      </c>
      <c r="H364">
        <v>0.2</v>
      </c>
      <c r="I364">
        <v>2.3199999999999998</v>
      </c>
      <c r="J364">
        <v>0.218</v>
      </c>
      <c r="K364">
        <v>61.7</v>
      </c>
      <c r="L364">
        <v>69.2</v>
      </c>
      <c r="M364">
        <v>35.799999999999997</v>
      </c>
      <c r="N364">
        <v>22</v>
      </c>
      <c r="O364">
        <v>51.7</v>
      </c>
      <c r="P364" t="s">
        <v>2340</v>
      </c>
      <c r="Q364">
        <v>-6.0000000000000001E-3</v>
      </c>
      <c r="R364">
        <v>0.01</v>
      </c>
    </row>
    <row r="365" spans="1:18" x14ac:dyDescent="0.3">
      <c r="A365" t="s">
        <v>2490</v>
      </c>
      <c r="B365" t="s">
        <v>5</v>
      </c>
      <c r="C365" t="s">
        <v>2118</v>
      </c>
      <c r="D365" t="s">
        <v>2119</v>
      </c>
      <c r="E365">
        <v>32</v>
      </c>
      <c r="F365">
        <v>8</v>
      </c>
      <c r="G365">
        <v>11.949</v>
      </c>
      <c r="H365">
        <v>0.375</v>
      </c>
      <c r="I365">
        <v>4.3840000000000003</v>
      </c>
      <c r="J365">
        <v>0.36</v>
      </c>
      <c r="K365">
        <v>68.3</v>
      </c>
      <c r="L365">
        <v>46.1</v>
      </c>
      <c r="M365">
        <v>50.1</v>
      </c>
      <c r="N365">
        <v>56.8</v>
      </c>
      <c r="O365">
        <v>51.6</v>
      </c>
      <c r="P365" t="s">
        <v>2340</v>
      </c>
      <c r="Q365">
        <v>-0.01</v>
      </c>
      <c r="R365">
        <v>5.0000000000000001E-3</v>
      </c>
    </row>
    <row r="366" spans="1:18" x14ac:dyDescent="0.3">
      <c r="A366" t="s">
        <v>2491</v>
      </c>
      <c r="B366" t="s">
        <v>14</v>
      </c>
      <c r="C366" t="s">
        <v>2123</v>
      </c>
      <c r="D366" t="s">
        <v>2123</v>
      </c>
      <c r="E366">
        <v>46</v>
      </c>
      <c r="F366">
        <v>82</v>
      </c>
      <c r="G366">
        <v>15.58</v>
      </c>
      <c r="H366">
        <v>0.34699999999999998</v>
      </c>
      <c r="I366">
        <v>4.492</v>
      </c>
      <c r="J366">
        <v>-3.0000000000000001E-3</v>
      </c>
      <c r="K366">
        <v>34.200000000000003</v>
      </c>
      <c r="L366">
        <v>45.8</v>
      </c>
      <c r="M366">
        <v>70.400000000000006</v>
      </c>
      <c r="N366">
        <v>58.1</v>
      </c>
      <c r="O366">
        <v>51.4</v>
      </c>
      <c r="P366" t="s">
        <v>2340</v>
      </c>
      <c r="Q366">
        <v>-6.0000000000000001E-3</v>
      </c>
      <c r="R366">
        <v>0.01</v>
      </c>
    </row>
    <row r="367" spans="1:18" x14ac:dyDescent="0.3">
      <c r="A367" t="s">
        <v>2492</v>
      </c>
      <c r="B367" t="s">
        <v>16</v>
      </c>
      <c r="C367" t="s">
        <v>2136</v>
      </c>
      <c r="D367" t="s">
        <v>2119</v>
      </c>
      <c r="E367">
        <v>44</v>
      </c>
      <c r="F367">
        <v>82</v>
      </c>
      <c r="G367">
        <v>12.115</v>
      </c>
      <c r="H367">
        <v>0.375</v>
      </c>
      <c r="I367">
        <v>4.734</v>
      </c>
      <c r="J367">
        <v>9.1999999999999998E-2</v>
      </c>
      <c r="K367">
        <v>40.799999999999997</v>
      </c>
      <c r="L367">
        <v>48.5</v>
      </c>
      <c r="M367">
        <v>50.7</v>
      </c>
      <c r="N367">
        <v>61.1</v>
      </c>
      <c r="O367">
        <v>51.2</v>
      </c>
      <c r="P367" t="s">
        <v>2340</v>
      </c>
      <c r="Q367">
        <v>-0.01</v>
      </c>
      <c r="R367">
        <v>5.0000000000000001E-3</v>
      </c>
    </row>
    <row r="368" spans="1:18" x14ac:dyDescent="0.3">
      <c r="A368" t="s">
        <v>2493</v>
      </c>
      <c r="B368" t="s">
        <v>7</v>
      </c>
      <c r="C368" t="s">
        <v>2118</v>
      </c>
      <c r="D368" t="s">
        <v>2119</v>
      </c>
      <c r="E368">
        <v>42</v>
      </c>
      <c r="F368">
        <v>18</v>
      </c>
      <c r="G368">
        <v>12.205</v>
      </c>
      <c r="H368">
        <v>0.35399999999999998</v>
      </c>
      <c r="I368">
        <v>4.26</v>
      </c>
      <c r="J368">
        <v>0.124</v>
      </c>
      <c r="K368">
        <v>44.6</v>
      </c>
      <c r="L368">
        <v>50.7</v>
      </c>
      <c r="M368">
        <v>48.3</v>
      </c>
      <c r="N368">
        <v>55</v>
      </c>
      <c r="O368">
        <v>50.8</v>
      </c>
      <c r="P368" t="s">
        <v>2340</v>
      </c>
      <c r="Q368">
        <v>-0.01</v>
      </c>
      <c r="R368">
        <v>5.0000000000000001E-3</v>
      </c>
    </row>
    <row r="369" spans="1:18" x14ac:dyDescent="0.3">
      <c r="A369" t="s">
        <v>2494</v>
      </c>
      <c r="B369" t="s">
        <v>43</v>
      </c>
      <c r="C369" t="s">
        <v>2123</v>
      </c>
      <c r="D369" t="s">
        <v>2123</v>
      </c>
      <c r="E369">
        <v>33</v>
      </c>
      <c r="F369">
        <v>42</v>
      </c>
      <c r="G369">
        <v>16.5</v>
      </c>
      <c r="H369">
        <v>0.23499999999999999</v>
      </c>
      <c r="I369">
        <v>3.198</v>
      </c>
      <c r="J369">
        <v>0.19800000000000001</v>
      </c>
      <c r="K369">
        <v>57.7</v>
      </c>
      <c r="L369">
        <v>55.8</v>
      </c>
      <c r="M369">
        <v>48.5</v>
      </c>
      <c r="N369">
        <v>39.5</v>
      </c>
      <c r="O369">
        <v>50.8</v>
      </c>
      <c r="P369" t="s">
        <v>2340</v>
      </c>
      <c r="Q369">
        <v>-6.0000000000000001E-3</v>
      </c>
      <c r="R369">
        <v>0.01</v>
      </c>
    </row>
    <row r="370" spans="1:18" x14ac:dyDescent="0.3">
      <c r="A370" t="s">
        <v>2495</v>
      </c>
      <c r="B370" t="s">
        <v>35</v>
      </c>
      <c r="C370" t="s">
        <v>2123</v>
      </c>
      <c r="D370" t="s">
        <v>2123</v>
      </c>
      <c r="E370">
        <v>36</v>
      </c>
      <c r="F370">
        <v>60</v>
      </c>
      <c r="G370">
        <v>14.439</v>
      </c>
      <c r="H370">
        <v>0.36799999999999999</v>
      </c>
      <c r="I370">
        <v>5.149</v>
      </c>
      <c r="J370">
        <v>0.46400000000000002</v>
      </c>
      <c r="K370">
        <v>87.7</v>
      </c>
      <c r="L370">
        <v>28.8</v>
      </c>
      <c r="M370">
        <v>74.2</v>
      </c>
      <c r="N370">
        <v>65.599999999999994</v>
      </c>
      <c r="O370">
        <v>50.7</v>
      </c>
      <c r="P370" t="s">
        <v>2340</v>
      </c>
      <c r="Q370">
        <v>-6.0000000000000001E-3</v>
      </c>
      <c r="R370">
        <v>0.01</v>
      </c>
    </row>
    <row r="371" spans="1:18" x14ac:dyDescent="0.3">
      <c r="A371" t="s">
        <v>2496</v>
      </c>
      <c r="B371" t="s">
        <v>37</v>
      </c>
      <c r="C371" t="s">
        <v>2118</v>
      </c>
      <c r="D371" t="s">
        <v>2119</v>
      </c>
      <c r="E371">
        <v>38</v>
      </c>
      <c r="F371">
        <v>79</v>
      </c>
      <c r="G371">
        <v>12.179</v>
      </c>
      <c r="H371">
        <v>0.377</v>
      </c>
      <c r="I371">
        <v>4.8869999999999996</v>
      </c>
      <c r="J371">
        <v>-0.107</v>
      </c>
      <c r="K371">
        <v>20.8</v>
      </c>
      <c r="L371">
        <v>50.1</v>
      </c>
      <c r="M371">
        <v>50.9</v>
      </c>
      <c r="N371">
        <v>63.2</v>
      </c>
      <c r="O371">
        <v>50.6</v>
      </c>
      <c r="P371" t="s">
        <v>2340</v>
      </c>
      <c r="Q371">
        <v>-0.01</v>
      </c>
      <c r="R371">
        <v>5.0000000000000001E-3</v>
      </c>
    </row>
    <row r="372" spans="1:18" x14ac:dyDescent="0.3">
      <c r="A372" t="s">
        <v>2497</v>
      </c>
      <c r="B372" t="s">
        <v>24</v>
      </c>
      <c r="C372" t="s">
        <v>2118</v>
      </c>
      <c r="D372" t="s">
        <v>2119</v>
      </c>
      <c r="E372">
        <v>45</v>
      </c>
      <c r="F372">
        <v>61</v>
      </c>
      <c r="G372">
        <v>11.807</v>
      </c>
      <c r="H372">
        <v>0.42399999999999999</v>
      </c>
      <c r="I372">
        <v>4.3819999999999997</v>
      </c>
      <c r="J372">
        <v>0.26400000000000001</v>
      </c>
      <c r="K372">
        <v>57.2</v>
      </c>
      <c r="L372">
        <v>44</v>
      </c>
      <c r="M372">
        <v>57.6</v>
      </c>
      <c r="N372">
        <v>56.7</v>
      </c>
      <c r="O372">
        <v>50.5</v>
      </c>
      <c r="P372" t="s">
        <v>2340</v>
      </c>
      <c r="Q372">
        <v>-0.01</v>
      </c>
      <c r="R372">
        <v>5.0000000000000001E-3</v>
      </c>
    </row>
    <row r="373" spans="1:18" x14ac:dyDescent="0.3">
      <c r="A373" t="s">
        <v>2498</v>
      </c>
      <c r="B373" t="s">
        <v>14</v>
      </c>
      <c r="C373" t="s">
        <v>2118</v>
      </c>
      <c r="D373" t="s">
        <v>2119</v>
      </c>
      <c r="E373">
        <v>34</v>
      </c>
      <c r="F373">
        <v>9</v>
      </c>
      <c r="G373">
        <v>11.771000000000001</v>
      </c>
      <c r="H373">
        <v>0.42799999999999999</v>
      </c>
      <c r="I373">
        <v>5.5469999999999997</v>
      </c>
      <c r="J373">
        <v>1.2999999999999999E-2</v>
      </c>
      <c r="K373">
        <v>30.7</v>
      </c>
      <c r="L373">
        <v>43.4</v>
      </c>
      <c r="M373">
        <v>58.2</v>
      </c>
      <c r="N373">
        <v>68.099999999999994</v>
      </c>
      <c r="O373">
        <v>50.5</v>
      </c>
      <c r="P373" t="s">
        <v>2340</v>
      </c>
      <c r="Q373">
        <v>-0.01</v>
      </c>
      <c r="R373">
        <v>5.0000000000000001E-3</v>
      </c>
    </row>
    <row r="374" spans="1:18" x14ac:dyDescent="0.3">
      <c r="A374" t="s">
        <v>2499</v>
      </c>
      <c r="B374" t="s">
        <v>25</v>
      </c>
      <c r="C374" t="s">
        <v>2123</v>
      </c>
      <c r="D374" t="s">
        <v>2123</v>
      </c>
      <c r="E374">
        <v>44</v>
      </c>
      <c r="F374">
        <v>40</v>
      </c>
      <c r="G374">
        <v>16.385999999999999</v>
      </c>
      <c r="H374">
        <v>0.25</v>
      </c>
      <c r="I374">
        <v>2.6139999999999999</v>
      </c>
      <c r="J374">
        <v>0.371</v>
      </c>
      <c r="K374">
        <v>80.400000000000006</v>
      </c>
      <c r="L374">
        <v>55</v>
      </c>
      <c r="M374">
        <v>53.1</v>
      </c>
      <c r="N374">
        <v>27.7</v>
      </c>
      <c r="O374">
        <v>50.4</v>
      </c>
      <c r="P374" t="s">
        <v>2340</v>
      </c>
      <c r="Q374">
        <v>-6.0000000000000001E-3</v>
      </c>
      <c r="R374">
        <v>0.01</v>
      </c>
    </row>
    <row r="375" spans="1:18" x14ac:dyDescent="0.3">
      <c r="A375" t="s">
        <v>2500</v>
      </c>
      <c r="B375" t="s">
        <v>21</v>
      </c>
      <c r="C375" t="s">
        <v>2136</v>
      </c>
      <c r="D375" t="s">
        <v>2119</v>
      </c>
      <c r="E375">
        <v>9</v>
      </c>
      <c r="F375">
        <v>11</v>
      </c>
      <c r="G375">
        <v>11.814</v>
      </c>
      <c r="H375">
        <v>0.499</v>
      </c>
      <c r="I375">
        <v>5.7729999999999997</v>
      </c>
      <c r="J375">
        <v>-0.33800000000000002</v>
      </c>
      <c r="K375">
        <v>8.5</v>
      </c>
      <c r="L375">
        <v>44.2</v>
      </c>
      <c r="M375">
        <v>66.099999999999994</v>
      </c>
      <c r="N375">
        <v>69.900000000000006</v>
      </c>
      <c r="O375">
        <v>50.4</v>
      </c>
      <c r="P375" t="s">
        <v>2340</v>
      </c>
      <c r="Q375">
        <v>-0.01</v>
      </c>
      <c r="R375">
        <v>5.0000000000000001E-3</v>
      </c>
    </row>
    <row r="376" spans="1:18" x14ac:dyDescent="0.3">
      <c r="A376" t="s">
        <v>2501</v>
      </c>
      <c r="B376" t="s">
        <v>49</v>
      </c>
      <c r="C376" t="s">
        <v>2129</v>
      </c>
      <c r="D376" t="s">
        <v>2119</v>
      </c>
      <c r="E376">
        <v>6</v>
      </c>
      <c r="F376">
        <v>82</v>
      </c>
      <c r="G376">
        <v>12.422000000000001</v>
      </c>
      <c r="H376">
        <v>0.378</v>
      </c>
      <c r="I376">
        <v>4.3310000000000004</v>
      </c>
      <c r="J376">
        <v>-0.11799999999999999</v>
      </c>
      <c r="K376">
        <v>20.2</v>
      </c>
      <c r="L376">
        <v>53.1</v>
      </c>
      <c r="M376">
        <v>51.3</v>
      </c>
      <c r="N376">
        <v>56.2</v>
      </c>
      <c r="O376">
        <v>50.3</v>
      </c>
      <c r="P376" t="s">
        <v>2340</v>
      </c>
      <c r="Q376">
        <v>-0.01</v>
      </c>
      <c r="R376">
        <v>5.0000000000000001E-3</v>
      </c>
    </row>
    <row r="377" spans="1:18" x14ac:dyDescent="0.3">
      <c r="A377" t="s">
        <v>2502</v>
      </c>
      <c r="B377" t="s">
        <v>384</v>
      </c>
      <c r="C377" t="s">
        <v>2136</v>
      </c>
      <c r="D377" t="s">
        <v>2119</v>
      </c>
      <c r="E377">
        <v>38</v>
      </c>
      <c r="F377">
        <v>68</v>
      </c>
      <c r="G377">
        <v>12.736000000000001</v>
      </c>
      <c r="H377">
        <v>0.27800000000000002</v>
      </c>
      <c r="I377">
        <v>2.774</v>
      </c>
      <c r="J377">
        <v>0.57799999999999996</v>
      </c>
      <c r="K377">
        <v>87.7</v>
      </c>
      <c r="L377">
        <v>57.2</v>
      </c>
      <c r="M377">
        <v>34.299999999999997</v>
      </c>
      <c r="N377">
        <v>31.3</v>
      </c>
      <c r="O377">
        <v>50.3</v>
      </c>
      <c r="P377" t="s">
        <v>2340</v>
      </c>
      <c r="Q377">
        <v>-0.01</v>
      </c>
      <c r="R377">
        <v>5.0000000000000001E-3</v>
      </c>
    </row>
    <row r="378" spans="1:18" x14ac:dyDescent="0.3">
      <c r="A378" t="s">
        <v>2503</v>
      </c>
      <c r="B378" t="s">
        <v>39</v>
      </c>
      <c r="C378" t="s">
        <v>2129</v>
      </c>
      <c r="D378" t="s">
        <v>2119</v>
      </c>
      <c r="E378">
        <v>45</v>
      </c>
      <c r="F378">
        <v>43</v>
      </c>
      <c r="G378">
        <v>11.195</v>
      </c>
      <c r="H378">
        <v>0.42499999999999999</v>
      </c>
      <c r="I378">
        <v>4.8579999999999997</v>
      </c>
      <c r="J378">
        <v>0.49</v>
      </c>
      <c r="K378">
        <v>80.400000000000006</v>
      </c>
      <c r="L378">
        <v>35.4</v>
      </c>
      <c r="M378">
        <v>57.8</v>
      </c>
      <c r="N378">
        <v>62.8</v>
      </c>
      <c r="O378">
        <v>50.1</v>
      </c>
      <c r="P378" t="s">
        <v>2340</v>
      </c>
      <c r="Q378">
        <v>-0.01</v>
      </c>
      <c r="R378">
        <v>5.0000000000000001E-3</v>
      </c>
    </row>
    <row r="379" spans="1:18" x14ac:dyDescent="0.3">
      <c r="A379" t="s">
        <v>2504</v>
      </c>
      <c r="B379" t="s">
        <v>35</v>
      </c>
      <c r="C379" t="s">
        <v>2123</v>
      </c>
      <c r="D379" t="s">
        <v>2123</v>
      </c>
      <c r="E379">
        <v>37</v>
      </c>
      <c r="F379">
        <v>68</v>
      </c>
      <c r="G379">
        <v>16.901</v>
      </c>
      <c r="H379">
        <v>0.216</v>
      </c>
      <c r="I379">
        <v>3.02</v>
      </c>
      <c r="J379">
        <v>-1.6E-2</v>
      </c>
      <c r="K379">
        <v>32.299999999999997</v>
      </c>
      <c r="L379">
        <v>63.5</v>
      </c>
      <c r="M379">
        <v>41.2</v>
      </c>
      <c r="N379">
        <v>35.6</v>
      </c>
      <c r="O379">
        <v>50</v>
      </c>
      <c r="P379" t="s">
        <v>2340</v>
      </c>
      <c r="Q379">
        <v>-6.0000000000000001E-3</v>
      </c>
      <c r="R379">
        <v>0.01</v>
      </c>
    </row>
    <row r="380" spans="1:18" x14ac:dyDescent="0.3">
      <c r="A380" t="s">
        <v>2505</v>
      </c>
      <c r="B380" t="s">
        <v>14</v>
      </c>
      <c r="C380" t="s">
        <v>2123</v>
      </c>
      <c r="D380" t="s">
        <v>2123</v>
      </c>
      <c r="E380">
        <v>44</v>
      </c>
      <c r="F380">
        <v>18</v>
      </c>
      <c r="G380">
        <v>15.577</v>
      </c>
      <c r="H380">
        <v>0.377</v>
      </c>
      <c r="I380">
        <v>4.8860000000000001</v>
      </c>
      <c r="J380">
        <v>-0.55600000000000005</v>
      </c>
      <c r="K380">
        <v>1.9</v>
      </c>
      <c r="L380">
        <v>45.4</v>
      </c>
      <c r="M380">
        <v>75.8</v>
      </c>
      <c r="N380">
        <v>63</v>
      </c>
      <c r="O380">
        <v>50</v>
      </c>
      <c r="P380" t="s">
        <v>2340</v>
      </c>
      <c r="Q380">
        <v>-6.0000000000000001E-3</v>
      </c>
      <c r="R380">
        <v>0.01</v>
      </c>
    </row>
    <row r="381" spans="1:18" x14ac:dyDescent="0.3">
      <c r="A381" t="s">
        <v>2506</v>
      </c>
      <c r="B381" t="s">
        <v>383</v>
      </c>
      <c r="C381" t="s">
        <v>2123</v>
      </c>
      <c r="D381" t="s">
        <v>2123</v>
      </c>
      <c r="E381">
        <v>45</v>
      </c>
      <c r="F381">
        <v>61</v>
      </c>
      <c r="G381">
        <v>16.556000000000001</v>
      </c>
      <c r="H381">
        <v>0.26400000000000001</v>
      </c>
      <c r="I381">
        <v>3.5390000000000001</v>
      </c>
      <c r="J381">
        <v>-0.22500000000000001</v>
      </c>
      <c r="K381">
        <v>12.7</v>
      </c>
      <c r="L381">
        <v>58.1</v>
      </c>
      <c r="M381">
        <v>56.2</v>
      </c>
      <c r="N381">
        <v>45</v>
      </c>
      <c r="O381">
        <v>50</v>
      </c>
      <c r="P381" t="s">
        <v>2507</v>
      </c>
      <c r="Q381">
        <v>-3.0000000000000001E-3</v>
      </c>
      <c r="R381">
        <v>5.0000000000000001E-3</v>
      </c>
    </row>
    <row r="382" spans="1:18" x14ac:dyDescent="0.3">
      <c r="A382" t="s">
        <v>2508</v>
      </c>
      <c r="B382" t="s">
        <v>7</v>
      </c>
      <c r="C382" t="s">
        <v>2118</v>
      </c>
      <c r="D382" t="s">
        <v>2119</v>
      </c>
      <c r="E382">
        <v>47</v>
      </c>
      <c r="F382">
        <v>6</v>
      </c>
      <c r="G382">
        <v>12.288</v>
      </c>
      <c r="H382">
        <v>0.313</v>
      </c>
      <c r="I382">
        <v>3.7650000000000001</v>
      </c>
      <c r="J382">
        <v>0.28899999999999998</v>
      </c>
      <c r="K382">
        <v>59.8</v>
      </c>
      <c r="L382">
        <v>51.9</v>
      </c>
      <c r="M382">
        <v>39.799999999999997</v>
      </c>
      <c r="N382">
        <v>47.8</v>
      </c>
      <c r="O382">
        <v>49.9</v>
      </c>
      <c r="P382" t="s">
        <v>2507</v>
      </c>
      <c r="Q382">
        <v>-5.0000000000000001E-3</v>
      </c>
      <c r="R382">
        <v>3.0000000000000001E-3</v>
      </c>
    </row>
    <row r="383" spans="1:18" x14ac:dyDescent="0.3">
      <c r="A383" t="s">
        <v>2509</v>
      </c>
      <c r="B383" t="s">
        <v>42</v>
      </c>
      <c r="C383" t="s">
        <v>2123</v>
      </c>
      <c r="D383" t="s">
        <v>2123</v>
      </c>
      <c r="E383">
        <v>40</v>
      </c>
      <c r="F383">
        <v>79</v>
      </c>
      <c r="G383">
        <v>17.344000000000001</v>
      </c>
      <c r="H383">
        <v>0.22900000000000001</v>
      </c>
      <c r="I383">
        <v>2.8029999999999999</v>
      </c>
      <c r="J383">
        <v>-0.21299999999999999</v>
      </c>
      <c r="K383">
        <v>15</v>
      </c>
      <c r="L383">
        <v>66.5</v>
      </c>
      <c r="M383">
        <v>47.3</v>
      </c>
      <c r="N383">
        <v>31.8</v>
      </c>
      <c r="O383">
        <v>49.8</v>
      </c>
      <c r="P383" t="s">
        <v>2507</v>
      </c>
      <c r="Q383">
        <v>-3.0000000000000001E-3</v>
      </c>
      <c r="R383">
        <v>5.0000000000000001E-3</v>
      </c>
    </row>
    <row r="384" spans="1:18" x14ac:dyDescent="0.3">
      <c r="A384" t="s">
        <v>2510</v>
      </c>
      <c r="B384" t="s">
        <v>20</v>
      </c>
      <c r="C384" t="s">
        <v>2123</v>
      </c>
      <c r="D384" t="s">
        <v>2123</v>
      </c>
      <c r="E384">
        <v>47</v>
      </c>
      <c r="F384">
        <v>80</v>
      </c>
      <c r="G384">
        <v>17.331</v>
      </c>
      <c r="H384">
        <v>0.20399999999999999</v>
      </c>
      <c r="I384">
        <v>2.581</v>
      </c>
      <c r="J384">
        <v>0.08</v>
      </c>
      <c r="K384">
        <v>43.8</v>
      </c>
      <c r="L384">
        <v>66.2</v>
      </c>
      <c r="M384">
        <v>36.9</v>
      </c>
      <c r="N384">
        <v>26.9</v>
      </c>
      <c r="O384">
        <v>49.7</v>
      </c>
      <c r="P384" t="s">
        <v>2507</v>
      </c>
      <c r="Q384">
        <v>-3.0000000000000001E-3</v>
      </c>
      <c r="R384">
        <v>5.0000000000000001E-3</v>
      </c>
    </row>
    <row r="385" spans="1:18" x14ac:dyDescent="0.3">
      <c r="A385" t="s">
        <v>2511</v>
      </c>
      <c r="B385" t="s">
        <v>24</v>
      </c>
      <c r="C385" t="s">
        <v>2123</v>
      </c>
      <c r="D385" t="s">
        <v>2123</v>
      </c>
      <c r="E385">
        <v>45</v>
      </c>
      <c r="F385">
        <v>48</v>
      </c>
      <c r="G385">
        <v>15.53</v>
      </c>
      <c r="H385">
        <v>0.34599999999999997</v>
      </c>
      <c r="I385">
        <v>3.5760000000000001</v>
      </c>
      <c r="J385">
        <v>0.16600000000000001</v>
      </c>
      <c r="K385">
        <v>53.8</v>
      </c>
      <c r="L385">
        <v>44.6</v>
      </c>
      <c r="M385">
        <v>69.599999999999994</v>
      </c>
      <c r="N385">
        <v>45.4</v>
      </c>
      <c r="O385">
        <v>49.5</v>
      </c>
      <c r="P385" t="s">
        <v>2507</v>
      </c>
      <c r="Q385">
        <v>-3.0000000000000001E-3</v>
      </c>
      <c r="R385">
        <v>5.0000000000000001E-3</v>
      </c>
    </row>
    <row r="386" spans="1:18" x14ac:dyDescent="0.3">
      <c r="A386" t="s">
        <v>2512</v>
      </c>
      <c r="B386" t="s">
        <v>23</v>
      </c>
      <c r="C386" t="s">
        <v>2123</v>
      </c>
      <c r="D386" t="s">
        <v>2123</v>
      </c>
      <c r="E386">
        <v>46</v>
      </c>
      <c r="F386">
        <v>71</v>
      </c>
      <c r="G386">
        <v>16.866</v>
      </c>
      <c r="H386">
        <v>0.219</v>
      </c>
      <c r="I386">
        <v>2.847</v>
      </c>
      <c r="J386">
        <v>-6.2E-2</v>
      </c>
      <c r="K386">
        <v>27.3</v>
      </c>
      <c r="L386">
        <v>63.1</v>
      </c>
      <c r="M386">
        <v>45</v>
      </c>
      <c r="N386">
        <v>32.799999999999997</v>
      </c>
      <c r="O386">
        <v>49.2</v>
      </c>
      <c r="P386" t="s">
        <v>2507</v>
      </c>
      <c r="Q386">
        <v>-3.0000000000000001E-3</v>
      </c>
      <c r="R386">
        <v>5.0000000000000001E-3</v>
      </c>
    </row>
    <row r="387" spans="1:18" x14ac:dyDescent="0.3">
      <c r="A387" t="s">
        <v>2513</v>
      </c>
      <c r="B387" t="s">
        <v>21</v>
      </c>
      <c r="C387" t="s">
        <v>2123</v>
      </c>
      <c r="D387" t="s">
        <v>2123</v>
      </c>
      <c r="E387">
        <v>45</v>
      </c>
      <c r="F387">
        <v>39</v>
      </c>
      <c r="G387">
        <v>16.579999999999998</v>
      </c>
      <c r="H387">
        <v>0.21</v>
      </c>
      <c r="I387">
        <v>2.431</v>
      </c>
      <c r="J387">
        <v>0.35599999999999998</v>
      </c>
      <c r="K387">
        <v>78.8</v>
      </c>
      <c r="L387">
        <v>58.5</v>
      </c>
      <c r="M387">
        <v>38.799999999999997</v>
      </c>
      <c r="N387">
        <v>24.4</v>
      </c>
      <c r="O387">
        <v>49</v>
      </c>
      <c r="P387" t="s">
        <v>2507</v>
      </c>
      <c r="Q387">
        <v>-3.0000000000000001E-3</v>
      </c>
      <c r="R387">
        <v>5.0000000000000001E-3</v>
      </c>
    </row>
    <row r="388" spans="1:18" x14ac:dyDescent="0.3">
      <c r="A388" t="s">
        <v>2514</v>
      </c>
      <c r="B388" t="s">
        <v>381</v>
      </c>
      <c r="C388" t="s">
        <v>2129</v>
      </c>
      <c r="D388" t="s">
        <v>2119</v>
      </c>
      <c r="E388">
        <v>8</v>
      </c>
      <c r="F388">
        <v>0</v>
      </c>
      <c r="G388">
        <v>10.922000000000001</v>
      </c>
      <c r="H388">
        <v>0.375</v>
      </c>
      <c r="I388">
        <v>4.7380000000000004</v>
      </c>
      <c r="J388">
        <v>1.353</v>
      </c>
      <c r="K388">
        <v>100</v>
      </c>
      <c r="L388">
        <v>32.1</v>
      </c>
      <c r="M388">
        <v>50.1</v>
      </c>
      <c r="N388">
        <v>61.3</v>
      </c>
      <c r="O388">
        <v>48.9</v>
      </c>
      <c r="P388" t="s">
        <v>2507</v>
      </c>
      <c r="Q388">
        <v>-5.0000000000000001E-3</v>
      </c>
      <c r="R388">
        <v>3.0000000000000001E-3</v>
      </c>
    </row>
    <row r="389" spans="1:18" x14ac:dyDescent="0.3">
      <c r="A389" t="s">
        <v>2515</v>
      </c>
      <c r="B389" t="s">
        <v>383</v>
      </c>
      <c r="C389" t="s">
        <v>2136</v>
      </c>
      <c r="D389" t="s">
        <v>2119</v>
      </c>
      <c r="E389">
        <v>37</v>
      </c>
      <c r="F389">
        <v>81</v>
      </c>
      <c r="G389">
        <v>10.545999999999999</v>
      </c>
      <c r="H389">
        <v>0.45100000000000001</v>
      </c>
      <c r="I389">
        <v>6.0339999999999998</v>
      </c>
      <c r="J389">
        <v>0.495</v>
      </c>
      <c r="K389">
        <v>80.900000000000006</v>
      </c>
      <c r="L389">
        <v>27.1</v>
      </c>
      <c r="M389">
        <v>60.6</v>
      </c>
      <c r="N389">
        <v>72.3</v>
      </c>
      <c r="O389">
        <v>48.8</v>
      </c>
      <c r="P389" t="s">
        <v>2507</v>
      </c>
      <c r="Q389">
        <v>-5.0000000000000001E-3</v>
      </c>
      <c r="R389">
        <v>3.0000000000000001E-3</v>
      </c>
    </row>
    <row r="390" spans="1:18" x14ac:dyDescent="0.3">
      <c r="A390" t="s">
        <v>2516</v>
      </c>
      <c r="B390" t="s">
        <v>48</v>
      </c>
      <c r="C390" t="s">
        <v>2129</v>
      </c>
      <c r="D390" t="s">
        <v>2119</v>
      </c>
      <c r="E390">
        <v>46</v>
      </c>
      <c r="F390">
        <v>82</v>
      </c>
      <c r="G390">
        <v>11.888</v>
      </c>
      <c r="H390">
        <v>0.31</v>
      </c>
      <c r="I390">
        <v>3.9729999999999999</v>
      </c>
      <c r="J390">
        <v>0.40799999999999997</v>
      </c>
      <c r="K390">
        <v>72.900000000000006</v>
      </c>
      <c r="L390">
        <v>45.1</v>
      </c>
      <c r="M390">
        <v>39.6</v>
      </c>
      <c r="N390">
        <v>51.1</v>
      </c>
      <c r="O390">
        <v>48.5</v>
      </c>
      <c r="P390" t="s">
        <v>2507</v>
      </c>
      <c r="Q390">
        <v>-5.0000000000000001E-3</v>
      </c>
      <c r="R390">
        <v>3.0000000000000001E-3</v>
      </c>
    </row>
    <row r="391" spans="1:18" x14ac:dyDescent="0.3">
      <c r="A391" t="s">
        <v>2517</v>
      </c>
      <c r="B391" t="s">
        <v>7</v>
      </c>
      <c r="C391" t="s">
        <v>2123</v>
      </c>
      <c r="D391" t="s">
        <v>2123</v>
      </c>
      <c r="E391">
        <v>42</v>
      </c>
      <c r="F391">
        <v>77</v>
      </c>
      <c r="G391">
        <v>14.987</v>
      </c>
      <c r="H391">
        <v>0.42799999999999999</v>
      </c>
      <c r="I391">
        <v>5.1520000000000001</v>
      </c>
      <c r="J391">
        <v>-0.09</v>
      </c>
      <c r="K391">
        <v>21.2</v>
      </c>
      <c r="L391">
        <v>35.4</v>
      </c>
      <c r="M391">
        <v>81.900000000000006</v>
      </c>
      <c r="N391">
        <v>65.7</v>
      </c>
      <c r="O391">
        <v>48.5</v>
      </c>
      <c r="P391" t="s">
        <v>2507</v>
      </c>
      <c r="Q391">
        <v>-3.0000000000000001E-3</v>
      </c>
      <c r="R391">
        <v>5.0000000000000001E-3</v>
      </c>
    </row>
    <row r="392" spans="1:18" x14ac:dyDescent="0.3">
      <c r="A392" t="s">
        <v>2518</v>
      </c>
      <c r="B392" t="s">
        <v>35</v>
      </c>
      <c r="C392" t="s">
        <v>2123</v>
      </c>
      <c r="D392" t="s">
        <v>2123</v>
      </c>
      <c r="E392">
        <v>43</v>
      </c>
      <c r="F392">
        <v>74</v>
      </c>
      <c r="G392">
        <v>16.273</v>
      </c>
      <c r="H392">
        <v>0.223</v>
      </c>
      <c r="I392">
        <v>3.125</v>
      </c>
      <c r="J392">
        <v>0.156</v>
      </c>
      <c r="K392">
        <v>51.9</v>
      </c>
      <c r="L392">
        <v>53.8</v>
      </c>
      <c r="M392">
        <v>45.8</v>
      </c>
      <c r="N392">
        <v>38</v>
      </c>
      <c r="O392">
        <v>48.5</v>
      </c>
      <c r="P392" t="s">
        <v>2507</v>
      </c>
      <c r="Q392">
        <v>-3.0000000000000001E-3</v>
      </c>
      <c r="R392">
        <v>5.0000000000000001E-3</v>
      </c>
    </row>
    <row r="393" spans="1:18" x14ac:dyDescent="0.3">
      <c r="A393" t="s">
        <v>2519</v>
      </c>
      <c r="B393" t="s">
        <v>14</v>
      </c>
      <c r="C393" t="s">
        <v>2123</v>
      </c>
      <c r="D393" t="s">
        <v>2123</v>
      </c>
      <c r="E393">
        <v>46</v>
      </c>
      <c r="F393">
        <v>57</v>
      </c>
      <c r="G393">
        <v>16.957000000000001</v>
      </c>
      <c r="H393">
        <v>0.17</v>
      </c>
      <c r="I393">
        <v>2.2040000000000002</v>
      </c>
      <c r="J393">
        <v>0.32</v>
      </c>
      <c r="K393">
        <v>73.5</v>
      </c>
      <c r="L393">
        <v>63.8</v>
      </c>
      <c r="M393">
        <v>27.7</v>
      </c>
      <c r="N393">
        <v>20.100000000000001</v>
      </c>
      <c r="O393">
        <v>48.5</v>
      </c>
      <c r="P393" t="s">
        <v>2507</v>
      </c>
      <c r="Q393">
        <v>-3.0000000000000001E-3</v>
      </c>
      <c r="R393">
        <v>5.0000000000000001E-3</v>
      </c>
    </row>
    <row r="394" spans="1:18" x14ac:dyDescent="0.3">
      <c r="A394" t="s">
        <v>2520</v>
      </c>
      <c r="B394" t="s">
        <v>30</v>
      </c>
      <c r="C394" t="s">
        <v>2129</v>
      </c>
      <c r="D394" t="s">
        <v>2119</v>
      </c>
      <c r="E394">
        <v>39</v>
      </c>
      <c r="F394">
        <v>71</v>
      </c>
      <c r="G394">
        <v>10.244</v>
      </c>
      <c r="H394">
        <v>0.49</v>
      </c>
      <c r="I394">
        <v>6.077</v>
      </c>
      <c r="J394">
        <v>0.79400000000000004</v>
      </c>
      <c r="K394">
        <v>94.5</v>
      </c>
      <c r="L394">
        <v>22</v>
      </c>
      <c r="M394">
        <v>65.099999999999994</v>
      </c>
      <c r="N394">
        <v>72.7</v>
      </c>
      <c r="O394">
        <v>48.4</v>
      </c>
      <c r="P394" t="s">
        <v>2507</v>
      </c>
      <c r="Q394">
        <v>-5.0000000000000001E-3</v>
      </c>
      <c r="R394">
        <v>3.0000000000000001E-3</v>
      </c>
    </row>
    <row r="395" spans="1:18" x14ac:dyDescent="0.3">
      <c r="A395" t="s">
        <v>2521</v>
      </c>
      <c r="B395" t="s">
        <v>24</v>
      </c>
      <c r="C395" t="s">
        <v>2123</v>
      </c>
      <c r="D395" t="s">
        <v>2123</v>
      </c>
      <c r="E395">
        <v>45</v>
      </c>
      <c r="F395">
        <v>76</v>
      </c>
      <c r="G395">
        <v>15.346</v>
      </c>
      <c r="H395">
        <v>0.31900000000000001</v>
      </c>
      <c r="I395">
        <v>3.2919999999999998</v>
      </c>
      <c r="J395">
        <v>0.3</v>
      </c>
      <c r="K395">
        <v>72.7</v>
      </c>
      <c r="L395">
        <v>42.3</v>
      </c>
      <c r="M395">
        <v>64.599999999999994</v>
      </c>
      <c r="N395">
        <v>40.700000000000003</v>
      </c>
      <c r="O395">
        <v>48.3</v>
      </c>
      <c r="P395" t="s">
        <v>2507</v>
      </c>
      <c r="Q395">
        <v>-3.0000000000000001E-3</v>
      </c>
      <c r="R395">
        <v>5.0000000000000001E-3</v>
      </c>
    </row>
    <row r="396" spans="1:18" x14ac:dyDescent="0.3">
      <c r="A396" t="s">
        <v>2522</v>
      </c>
      <c r="B396" t="s">
        <v>16</v>
      </c>
      <c r="C396" t="s">
        <v>2118</v>
      </c>
      <c r="D396" t="s">
        <v>2119</v>
      </c>
      <c r="E396">
        <v>33</v>
      </c>
      <c r="F396">
        <v>73</v>
      </c>
      <c r="G396">
        <v>12.038</v>
      </c>
      <c r="H396">
        <v>0.29599999999999999</v>
      </c>
      <c r="I396">
        <v>3.7330000000000001</v>
      </c>
      <c r="J396">
        <v>0.39400000000000002</v>
      </c>
      <c r="K396">
        <v>71.099999999999994</v>
      </c>
      <c r="L396">
        <v>47.3</v>
      </c>
      <c r="M396">
        <v>37.4</v>
      </c>
      <c r="N396">
        <v>47.2</v>
      </c>
      <c r="O396">
        <v>48.1</v>
      </c>
      <c r="P396" t="s">
        <v>2507</v>
      </c>
      <c r="Q396">
        <v>-5.0000000000000001E-3</v>
      </c>
      <c r="R396">
        <v>3.0000000000000001E-3</v>
      </c>
    </row>
    <row r="397" spans="1:18" x14ac:dyDescent="0.3">
      <c r="A397" t="s">
        <v>2523</v>
      </c>
      <c r="B397" t="s">
        <v>14</v>
      </c>
      <c r="C397" t="s">
        <v>2118</v>
      </c>
      <c r="D397" t="s">
        <v>2119</v>
      </c>
      <c r="E397">
        <v>33</v>
      </c>
      <c r="F397">
        <v>59</v>
      </c>
      <c r="G397">
        <v>12.929</v>
      </c>
      <c r="H397">
        <v>0.217</v>
      </c>
      <c r="I397">
        <v>2.806</v>
      </c>
      <c r="J397">
        <v>0.32300000000000001</v>
      </c>
      <c r="K397">
        <v>63.2</v>
      </c>
      <c r="L397">
        <v>61.6</v>
      </c>
      <c r="M397">
        <v>19.8</v>
      </c>
      <c r="N397">
        <v>32.1</v>
      </c>
      <c r="O397">
        <v>48.1</v>
      </c>
      <c r="P397" t="s">
        <v>2507</v>
      </c>
      <c r="Q397">
        <v>-5.0000000000000001E-3</v>
      </c>
      <c r="R397">
        <v>3.0000000000000001E-3</v>
      </c>
    </row>
    <row r="398" spans="1:18" x14ac:dyDescent="0.3">
      <c r="A398" t="s">
        <v>2524</v>
      </c>
      <c r="B398" t="s">
        <v>25</v>
      </c>
      <c r="C398" t="s">
        <v>2118</v>
      </c>
      <c r="D398" t="s">
        <v>2119</v>
      </c>
      <c r="E398">
        <v>14</v>
      </c>
      <c r="F398">
        <v>53</v>
      </c>
      <c r="G398">
        <v>12.538</v>
      </c>
      <c r="H398">
        <v>0.307</v>
      </c>
      <c r="I398">
        <v>3.2040000000000002</v>
      </c>
      <c r="J398">
        <v>0.13700000000000001</v>
      </c>
      <c r="K398">
        <v>45.7</v>
      </c>
      <c r="L398">
        <v>55.4</v>
      </c>
      <c r="M398">
        <v>38.6</v>
      </c>
      <c r="N398">
        <v>39.6</v>
      </c>
      <c r="O398">
        <v>47.9</v>
      </c>
      <c r="P398" t="s">
        <v>2507</v>
      </c>
      <c r="Q398">
        <v>-5.0000000000000001E-3</v>
      </c>
      <c r="R398">
        <v>3.0000000000000001E-3</v>
      </c>
    </row>
    <row r="399" spans="1:18" x14ac:dyDescent="0.3">
      <c r="A399" t="s">
        <v>2525</v>
      </c>
      <c r="B399" t="s">
        <v>18</v>
      </c>
      <c r="C399" t="s">
        <v>2129</v>
      </c>
      <c r="D399" t="s">
        <v>2119</v>
      </c>
      <c r="E399">
        <v>43</v>
      </c>
      <c r="F399">
        <v>69</v>
      </c>
      <c r="G399">
        <v>11.032999999999999</v>
      </c>
      <c r="H399">
        <v>0.39700000000000002</v>
      </c>
      <c r="I399">
        <v>4.7050000000000001</v>
      </c>
      <c r="J399">
        <v>0.44400000000000001</v>
      </c>
      <c r="K399">
        <v>76.8</v>
      </c>
      <c r="L399">
        <v>33.700000000000003</v>
      </c>
      <c r="M399">
        <v>54.1</v>
      </c>
      <c r="N399">
        <v>60.5</v>
      </c>
      <c r="O399">
        <v>47.8</v>
      </c>
      <c r="P399" t="s">
        <v>2507</v>
      </c>
      <c r="Q399">
        <v>-5.0000000000000001E-3</v>
      </c>
      <c r="R399">
        <v>3.0000000000000001E-3</v>
      </c>
    </row>
    <row r="400" spans="1:18" x14ac:dyDescent="0.3">
      <c r="A400" t="s">
        <v>2526</v>
      </c>
      <c r="B400" t="s">
        <v>49</v>
      </c>
      <c r="C400" t="s">
        <v>2123</v>
      </c>
      <c r="D400" t="s">
        <v>2123</v>
      </c>
      <c r="E400">
        <v>47</v>
      </c>
      <c r="F400">
        <v>81</v>
      </c>
      <c r="G400">
        <v>15.98</v>
      </c>
      <c r="H400">
        <v>0.25800000000000001</v>
      </c>
      <c r="I400">
        <v>2.9590000000000001</v>
      </c>
      <c r="J400">
        <v>0.26500000000000001</v>
      </c>
      <c r="K400">
        <v>67.7</v>
      </c>
      <c r="L400">
        <v>48.5</v>
      </c>
      <c r="M400">
        <v>54.2</v>
      </c>
      <c r="N400">
        <v>34.200000000000003</v>
      </c>
      <c r="O400">
        <v>47.7</v>
      </c>
      <c r="P400" t="s">
        <v>2507</v>
      </c>
      <c r="Q400">
        <v>-3.0000000000000001E-3</v>
      </c>
      <c r="R400">
        <v>5.0000000000000001E-3</v>
      </c>
    </row>
    <row r="401" spans="1:18" x14ac:dyDescent="0.3">
      <c r="A401" t="s">
        <v>2527</v>
      </c>
      <c r="B401" t="s">
        <v>30</v>
      </c>
      <c r="C401" t="s">
        <v>2123</v>
      </c>
      <c r="D401" t="s">
        <v>2123</v>
      </c>
      <c r="E401">
        <v>48</v>
      </c>
      <c r="F401">
        <v>0</v>
      </c>
      <c r="G401">
        <v>14.994</v>
      </c>
      <c r="H401">
        <v>0.36199999999999999</v>
      </c>
      <c r="I401">
        <v>4.49</v>
      </c>
      <c r="J401">
        <v>0.06</v>
      </c>
      <c r="K401">
        <v>41.5</v>
      </c>
      <c r="L401">
        <v>35.799999999999997</v>
      </c>
      <c r="M401">
        <v>73.5</v>
      </c>
      <c r="N401">
        <v>58</v>
      </c>
      <c r="O401">
        <v>47.6</v>
      </c>
      <c r="P401" t="s">
        <v>2507</v>
      </c>
      <c r="Q401">
        <v>-3.0000000000000001E-3</v>
      </c>
      <c r="R401">
        <v>5.0000000000000001E-3</v>
      </c>
    </row>
    <row r="402" spans="1:18" x14ac:dyDescent="0.3">
      <c r="A402" t="s">
        <v>2528</v>
      </c>
      <c r="B402" t="s">
        <v>15</v>
      </c>
      <c r="C402" t="s">
        <v>2129</v>
      </c>
      <c r="D402" t="s">
        <v>2119</v>
      </c>
      <c r="E402">
        <v>45</v>
      </c>
      <c r="F402">
        <v>53</v>
      </c>
      <c r="G402">
        <v>11.332000000000001</v>
      </c>
      <c r="H402">
        <v>0.35</v>
      </c>
      <c r="I402">
        <v>4.16</v>
      </c>
      <c r="J402">
        <v>0.52</v>
      </c>
      <c r="K402">
        <v>82.6</v>
      </c>
      <c r="L402">
        <v>37.4</v>
      </c>
      <c r="M402">
        <v>46.7</v>
      </c>
      <c r="N402">
        <v>53.8</v>
      </c>
      <c r="O402">
        <v>47.4</v>
      </c>
      <c r="P402" t="s">
        <v>2507</v>
      </c>
      <c r="Q402">
        <v>-5.0000000000000001E-3</v>
      </c>
      <c r="R402">
        <v>3.0000000000000001E-3</v>
      </c>
    </row>
    <row r="403" spans="1:18" x14ac:dyDescent="0.3">
      <c r="A403" t="s">
        <v>2529</v>
      </c>
      <c r="B403" t="s">
        <v>15</v>
      </c>
      <c r="C403" t="s">
        <v>2129</v>
      </c>
      <c r="D403" t="s">
        <v>2119</v>
      </c>
      <c r="E403">
        <v>47</v>
      </c>
      <c r="F403">
        <v>81</v>
      </c>
      <c r="G403">
        <v>12.013</v>
      </c>
      <c r="H403">
        <v>0.32300000000000001</v>
      </c>
      <c r="I403">
        <v>3.839</v>
      </c>
      <c r="J403">
        <v>0.24</v>
      </c>
      <c r="K403">
        <v>54.9</v>
      </c>
      <c r="L403">
        <v>46.9</v>
      </c>
      <c r="M403">
        <v>42</v>
      </c>
      <c r="N403">
        <v>48.5</v>
      </c>
      <c r="O403">
        <v>47.4</v>
      </c>
      <c r="P403" t="s">
        <v>2507</v>
      </c>
      <c r="Q403">
        <v>-5.0000000000000001E-3</v>
      </c>
      <c r="R403">
        <v>3.0000000000000001E-3</v>
      </c>
    </row>
    <row r="404" spans="1:18" x14ac:dyDescent="0.3">
      <c r="A404" t="s">
        <v>2530</v>
      </c>
      <c r="B404" t="s">
        <v>18</v>
      </c>
      <c r="C404" t="s">
        <v>2118</v>
      </c>
      <c r="D404" t="s">
        <v>2119</v>
      </c>
      <c r="E404">
        <v>43</v>
      </c>
      <c r="F404">
        <v>71</v>
      </c>
      <c r="G404">
        <v>11.769</v>
      </c>
      <c r="H404">
        <v>0.35199999999999998</v>
      </c>
      <c r="I404">
        <v>4.1740000000000004</v>
      </c>
      <c r="J404">
        <v>0.17599999999999999</v>
      </c>
      <c r="K404">
        <v>49.7</v>
      </c>
      <c r="L404">
        <v>43.2</v>
      </c>
      <c r="M404">
        <v>47.5</v>
      </c>
      <c r="N404">
        <v>54</v>
      </c>
      <c r="O404">
        <v>47.2</v>
      </c>
      <c r="P404" t="s">
        <v>2507</v>
      </c>
      <c r="Q404">
        <v>-5.0000000000000001E-3</v>
      </c>
      <c r="R404">
        <v>3.0000000000000001E-3</v>
      </c>
    </row>
    <row r="405" spans="1:18" x14ac:dyDescent="0.3">
      <c r="A405" t="s">
        <v>2531</v>
      </c>
      <c r="B405" t="s">
        <v>17</v>
      </c>
      <c r="C405" t="s">
        <v>2129</v>
      </c>
      <c r="D405" t="s">
        <v>2119</v>
      </c>
      <c r="E405">
        <v>42</v>
      </c>
      <c r="F405">
        <v>81</v>
      </c>
      <c r="G405">
        <v>12.487</v>
      </c>
      <c r="H405">
        <v>0.27</v>
      </c>
      <c r="I405">
        <v>2.92</v>
      </c>
      <c r="J405">
        <v>0.35</v>
      </c>
      <c r="K405">
        <v>66.5</v>
      </c>
      <c r="L405">
        <v>54.3</v>
      </c>
      <c r="M405">
        <v>32.299999999999997</v>
      </c>
      <c r="N405">
        <v>33.799999999999997</v>
      </c>
      <c r="O405">
        <v>47.1</v>
      </c>
      <c r="P405" t="s">
        <v>2507</v>
      </c>
      <c r="Q405">
        <v>-5.0000000000000001E-3</v>
      </c>
      <c r="R405">
        <v>3.0000000000000001E-3</v>
      </c>
    </row>
    <row r="406" spans="1:18" x14ac:dyDescent="0.3">
      <c r="A406" t="s">
        <v>2532</v>
      </c>
      <c r="B406" t="s">
        <v>33</v>
      </c>
      <c r="C406" t="s">
        <v>2136</v>
      </c>
      <c r="D406" t="s">
        <v>2119</v>
      </c>
      <c r="E406">
        <v>40</v>
      </c>
      <c r="F406">
        <v>80</v>
      </c>
      <c r="G406">
        <v>11.72</v>
      </c>
      <c r="H406">
        <v>0.4</v>
      </c>
      <c r="I406">
        <v>5.0380000000000003</v>
      </c>
      <c r="J406">
        <v>-0.16400000000000001</v>
      </c>
      <c r="K406">
        <v>17.600000000000001</v>
      </c>
      <c r="L406">
        <v>42.2</v>
      </c>
      <c r="M406">
        <v>54.5</v>
      </c>
      <c r="N406">
        <v>64.2</v>
      </c>
      <c r="O406">
        <v>47.1</v>
      </c>
      <c r="P406" t="s">
        <v>2507</v>
      </c>
      <c r="Q406">
        <v>-5.0000000000000001E-3</v>
      </c>
      <c r="R406">
        <v>3.0000000000000001E-3</v>
      </c>
    </row>
    <row r="407" spans="1:18" x14ac:dyDescent="0.3">
      <c r="A407" t="s">
        <v>2533</v>
      </c>
      <c r="B407" t="s">
        <v>16</v>
      </c>
      <c r="C407" t="s">
        <v>2129</v>
      </c>
      <c r="D407" t="s">
        <v>2119</v>
      </c>
      <c r="E407">
        <v>45</v>
      </c>
      <c r="F407">
        <v>82</v>
      </c>
      <c r="G407">
        <v>11.82</v>
      </c>
      <c r="H407">
        <v>0.31900000000000001</v>
      </c>
      <c r="I407">
        <v>4.0179999999999998</v>
      </c>
      <c r="J407">
        <v>0.26700000000000002</v>
      </c>
      <c r="K407">
        <v>57.5</v>
      </c>
      <c r="L407">
        <v>44.4</v>
      </c>
      <c r="M407">
        <v>41.2</v>
      </c>
      <c r="N407">
        <v>51.8</v>
      </c>
      <c r="O407">
        <v>47.1</v>
      </c>
      <c r="P407" t="s">
        <v>2507</v>
      </c>
      <c r="Q407">
        <v>-5.0000000000000001E-3</v>
      </c>
      <c r="R407">
        <v>3.0000000000000001E-3</v>
      </c>
    </row>
    <row r="408" spans="1:18" x14ac:dyDescent="0.3">
      <c r="A408" t="s">
        <v>2534</v>
      </c>
      <c r="B408" t="s">
        <v>19</v>
      </c>
      <c r="C408" t="s">
        <v>2123</v>
      </c>
      <c r="D408" t="s">
        <v>2123</v>
      </c>
      <c r="E408">
        <v>47</v>
      </c>
      <c r="F408">
        <v>28</v>
      </c>
      <c r="G408">
        <v>16.061</v>
      </c>
      <c r="H408">
        <v>0.29699999999999999</v>
      </c>
      <c r="I408">
        <v>3.266</v>
      </c>
      <c r="J408">
        <v>-6.3E-2</v>
      </c>
      <c r="K408">
        <v>26.9</v>
      </c>
      <c r="L408">
        <v>50.4</v>
      </c>
      <c r="M408">
        <v>61.2</v>
      </c>
      <c r="N408">
        <v>40.1</v>
      </c>
      <c r="O408">
        <v>47.1</v>
      </c>
      <c r="P408" t="s">
        <v>2507</v>
      </c>
      <c r="Q408">
        <v>-3.0000000000000001E-3</v>
      </c>
      <c r="R408">
        <v>5.0000000000000001E-3</v>
      </c>
    </row>
    <row r="409" spans="1:18" x14ac:dyDescent="0.3">
      <c r="A409" t="s">
        <v>2535</v>
      </c>
      <c r="B409" t="s">
        <v>43</v>
      </c>
      <c r="C409" t="s">
        <v>2123</v>
      </c>
      <c r="D409" t="s">
        <v>2123</v>
      </c>
      <c r="E409">
        <v>13</v>
      </c>
      <c r="F409">
        <v>63</v>
      </c>
      <c r="G409">
        <v>17.367000000000001</v>
      </c>
      <c r="H409">
        <v>0.17299999999999999</v>
      </c>
      <c r="I409">
        <v>2.351</v>
      </c>
      <c r="J409">
        <v>-1.7000000000000001E-2</v>
      </c>
      <c r="K409">
        <v>31.9</v>
      </c>
      <c r="L409">
        <v>67.3</v>
      </c>
      <c r="M409">
        <v>29.2</v>
      </c>
      <c r="N409">
        <v>22.8</v>
      </c>
      <c r="O409">
        <v>46.9</v>
      </c>
      <c r="P409" t="s">
        <v>2507</v>
      </c>
      <c r="Q409">
        <v>-3.0000000000000001E-3</v>
      </c>
      <c r="R409">
        <v>5.0000000000000001E-3</v>
      </c>
    </row>
    <row r="410" spans="1:18" x14ac:dyDescent="0.3">
      <c r="A410" t="s">
        <v>2536</v>
      </c>
      <c r="B410" t="s">
        <v>21</v>
      </c>
      <c r="C410" t="s">
        <v>2136</v>
      </c>
      <c r="D410" t="s">
        <v>2119</v>
      </c>
      <c r="E410">
        <v>27</v>
      </c>
      <c r="F410">
        <v>8</v>
      </c>
      <c r="G410">
        <v>11.717000000000001</v>
      </c>
      <c r="H410">
        <v>0.40500000000000003</v>
      </c>
      <c r="I410">
        <v>4.6879999999999997</v>
      </c>
      <c r="J410">
        <v>-5.2999999999999999E-2</v>
      </c>
      <c r="K410">
        <v>25.1</v>
      </c>
      <c r="L410">
        <v>42</v>
      </c>
      <c r="M410">
        <v>55.4</v>
      </c>
      <c r="N410">
        <v>60.1</v>
      </c>
      <c r="O410">
        <v>46.9</v>
      </c>
      <c r="P410" t="s">
        <v>2507</v>
      </c>
      <c r="Q410">
        <v>-5.0000000000000001E-3</v>
      </c>
      <c r="R410">
        <v>3.0000000000000001E-3</v>
      </c>
    </row>
    <row r="411" spans="1:18" x14ac:dyDescent="0.3">
      <c r="A411" t="s">
        <v>2537</v>
      </c>
      <c r="B411" t="s">
        <v>39</v>
      </c>
      <c r="C411" t="s">
        <v>2123</v>
      </c>
      <c r="D411" t="s">
        <v>2123</v>
      </c>
      <c r="E411">
        <v>44</v>
      </c>
      <c r="F411">
        <v>56</v>
      </c>
      <c r="G411">
        <v>16.536999999999999</v>
      </c>
      <c r="H411">
        <v>0.20200000000000001</v>
      </c>
      <c r="I411">
        <v>2.306</v>
      </c>
      <c r="J411">
        <v>0.308</v>
      </c>
      <c r="K411">
        <v>73.099999999999994</v>
      </c>
      <c r="L411">
        <v>57.3</v>
      </c>
      <c r="M411">
        <v>36.200000000000003</v>
      </c>
      <c r="N411">
        <v>21.6</v>
      </c>
      <c r="O411">
        <v>46.8</v>
      </c>
      <c r="P411" t="s">
        <v>2507</v>
      </c>
      <c r="Q411">
        <v>-3.0000000000000001E-3</v>
      </c>
      <c r="R411">
        <v>5.0000000000000001E-3</v>
      </c>
    </row>
    <row r="412" spans="1:18" x14ac:dyDescent="0.3">
      <c r="A412" t="s">
        <v>2538</v>
      </c>
      <c r="B412" t="s">
        <v>381</v>
      </c>
      <c r="C412" t="s">
        <v>2123</v>
      </c>
      <c r="D412" t="s">
        <v>2123</v>
      </c>
      <c r="E412">
        <v>45</v>
      </c>
      <c r="F412">
        <v>78</v>
      </c>
      <c r="G412">
        <v>16.995000000000001</v>
      </c>
      <c r="H412">
        <v>0.17899999999999999</v>
      </c>
      <c r="I412">
        <v>2.2629999999999999</v>
      </c>
      <c r="J412">
        <v>5.5E-2</v>
      </c>
      <c r="K412">
        <v>40.799999999999997</v>
      </c>
      <c r="L412">
        <v>65</v>
      </c>
      <c r="M412">
        <v>31.9</v>
      </c>
      <c r="N412">
        <v>20.9</v>
      </c>
      <c r="O412">
        <v>46.6</v>
      </c>
      <c r="P412" t="s">
        <v>2507</v>
      </c>
      <c r="Q412">
        <v>-3.0000000000000001E-3</v>
      </c>
      <c r="R412">
        <v>5.0000000000000001E-3</v>
      </c>
    </row>
    <row r="413" spans="1:18" x14ac:dyDescent="0.3">
      <c r="A413" t="s">
        <v>2539</v>
      </c>
      <c r="B413" t="s">
        <v>43</v>
      </c>
      <c r="C413" t="s">
        <v>2118</v>
      </c>
      <c r="D413" t="s">
        <v>2119</v>
      </c>
      <c r="E413">
        <v>11</v>
      </c>
      <c r="F413">
        <v>0</v>
      </c>
      <c r="G413">
        <v>11.545</v>
      </c>
      <c r="H413">
        <v>0.27300000000000002</v>
      </c>
      <c r="I413">
        <v>3.7090000000000001</v>
      </c>
      <c r="J413">
        <v>1.153</v>
      </c>
      <c r="K413">
        <v>99.4</v>
      </c>
      <c r="L413">
        <v>39.4</v>
      </c>
      <c r="M413">
        <v>33.299999999999997</v>
      </c>
      <c r="N413">
        <v>47</v>
      </c>
      <c r="O413">
        <v>46.4</v>
      </c>
      <c r="P413" t="s">
        <v>2507</v>
      </c>
      <c r="Q413">
        <v>-5.0000000000000001E-3</v>
      </c>
      <c r="R413">
        <v>3.0000000000000001E-3</v>
      </c>
    </row>
    <row r="414" spans="1:18" x14ac:dyDescent="0.3">
      <c r="A414" t="s">
        <v>2540</v>
      </c>
      <c r="B414" t="s">
        <v>382</v>
      </c>
      <c r="C414" t="s">
        <v>2123</v>
      </c>
      <c r="D414" t="s">
        <v>2123</v>
      </c>
      <c r="E414">
        <v>46</v>
      </c>
      <c r="F414">
        <v>55</v>
      </c>
      <c r="G414">
        <v>17.829000000000001</v>
      </c>
      <c r="H414">
        <v>0.114</v>
      </c>
      <c r="I414">
        <v>1.48</v>
      </c>
      <c r="J414">
        <v>0.152</v>
      </c>
      <c r="K414">
        <v>51.5</v>
      </c>
      <c r="L414">
        <v>75</v>
      </c>
      <c r="M414">
        <v>10</v>
      </c>
      <c r="N414">
        <v>8.6999999999999993</v>
      </c>
      <c r="O414">
        <v>46.3</v>
      </c>
      <c r="P414" t="s">
        <v>2507</v>
      </c>
      <c r="Q414">
        <v>-3.0000000000000001E-3</v>
      </c>
      <c r="R414">
        <v>5.0000000000000001E-3</v>
      </c>
    </row>
    <row r="415" spans="1:18" x14ac:dyDescent="0.3">
      <c r="A415" t="s">
        <v>2541</v>
      </c>
      <c r="B415" t="s">
        <v>42</v>
      </c>
      <c r="C415" t="s">
        <v>2129</v>
      </c>
      <c r="D415" t="s">
        <v>2119</v>
      </c>
      <c r="E415">
        <v>44</v>
      </c>
      <c r="F415">
        <v>79</v>
      </c>
      <c r="G415">
        <v>12.125999999999999</v>
      </c>
      <c r="H415">
        <v>0.30499999999999999</v>
      </c>
      <c r="I415">
        <v>3.74</v>
      </c>
      <c r="J415">
        <v>0.121</v>
      </c>
      <c r="K415">
        <v>43.8</v>
      </c>
      <c r="L415">
        <v>48.7</v>
      </c>
      <c r="M415">
        <v>38.200000000000003</v>
      </c>
      <c r="N415">
        <v>47.4</v>
      </c>
      <c r="O415">
        <v>46.3</v>
      </c>
      <c r="P415" t="s">
        <v>2507</v>
      </c>
      <c r="Q415">
        <v>-5.0000000000000001E-3</v>
      </c>
      <c r="R415">
        <v>3.0000000000000001E-3</v>
      </c>
    </row>
    <row r="416" spans="1:18" x14ac:dyDescent="0.3">
      <c r="A416" t="s">
        <v>2542</v>
      </c>
      <c r="B416" t="s">
        <v>20</v>
      </c>
      <c r="C416" t="s">
        <v>2129</v>
      </c>
      <c r="D416" t="s">
        <v>2119</v>
      </c>
      <c r="E416">
        <v>37</v>
      </c>
      <c r="F416">
        <v>5</v>
      </c>
      <c r="G416">
        <v>13.066000000000001</v>
      </c>
      <c r="H416">
        <v>0.24299999999999999</v>
      </c>
      <c r="I416">
        <v>3.0830000000000002</v>
      </c>
      <c r="J416">
        <v>-0.26600000000000001</v>
      </c>
      <c r="K416">
        <v>11.9</v>
      </c>
      <c r="L416">
        <v>63.8</v>
      </c>
      <c r="M416">
        <v>26.5</v>
      </c>
      <c r="N416">
        <v>36.700000000000003</v>
      </c>
      <c r="O416">
        <v>46.3</v>
      </c>
      <c r="P416" t="s">
        <v>2507</v>
      </c>
      <c r="Q416">
        <v>-5.0000000000000001E-3</v>
      </c>
      <c r="R416">
        <v>3.0000000000000001E-3</v>
      </c>
    </row>
    <row r="417" spans="1:18" x14ac:dyDescent="0.3">
      <c r="A417" t="s">
        <v>2543</v>
      </c>
      <c r="B417" t="s">
        <v>12</v>
      </c>
      <c r="C417" t="s">
        <v>2118</v>
      </c>
      <c r="D417" t="s">
        <v>2119</v>
      </c>
      <c r="E417">
        <v>9</v>
      </c>
      <c r="F417">
        <v>44</v>
      </c>
      <c r="G417">
        <v>12.308999999999999</v>
      </c>
      <c r="H417">
        <v>0.32600000000000001</v>
      </c>
      <c r="I417">
        <v>3.9929999999999999</v>
      </c>
      <c r="J417">
        <v>-0.36799999999999999</v>
      </c>
      <c r="K417">
        <v>7.5</v>
      </c>
      <c r="L417">
        <v>52.3</v>
      </c>
      <c r="M417">
        <v>42.4</v>
      </c>
      <c r="N417">
        <v>51.4</v>
      </c>
      <c r="O417">
        <v>46.1</v>
      </c>
      <c r="P417" t="s">
        <v>2507</v>
      </c>
      <c r="Q417">
        <v>-5.0000000000000001E-3</v>
      </c>
      <c r="R417">
        <v>3.0000000000000001E-3</v>
      </c>
    </row>
    <row r="418" spans="1:18" x14ac:dyDescent="0.3">
      <c r="A418" t="s">
        <v>2544</v>
      </c>
      <c r="B418" t="s">
        <v>5</v>
      </c>
      <c r="C418" t="s">
        <v>2123</v>
      </c>
      <c r="D418" t="s">
        <v>2123</v>
      </c>
      <c r="E418">
        <v>33</v>
      </c>
      <c r="F418">
        <v>17</v>
      </c>
      <c r="G418">
        <v>15.865</v>
      </c>
      <c r="H418">
        <v>0.24399999999999999</v>
      </c>
      <c r="I418">
        <v>2.8519999999999999</v>
      </c>
      <c r="J418">
        <v>0.21</v>
      </c>
      <c r="K418">
        <v>61.2</v>
      </c>
      <c r="L418">
        <v>47.7</v>
      </c>
      <c r="M418">
        <v>50.4</v>
      </c>
      <c r="N418">
        <v>33.1</v>
      </c>
      <c r="O418">
        <v>45.8</v>
      </c>
      <c r="P418" t="s">
        <v>2507</v>
      </c>
      <c r="Q418">
        <v>-3.0000000000000001E-3</v>
      </c>
      <c r="R418">
        <v>5.0000000000000001E-3</v>
      </c>
    </row>
    <row r="419" spans="1:18" x14ac:dyDescent="0.3">
      <c r="A419" t="s">
        <v>2545</v>
      </c>
      <c r="B419" t="s">
        <v>24</v>
      </c>
      <c r="C419" t="s">
        <v>2129</v>
      </c>
      <c r="D419" t="s">
        <v>2119</v>
      </c>
      <c r="E419">
        <v>45</v>
      </c>
      <c r="F419">
        <v>56</v>
      </c>
      <c r="G419">
        <v>10.446999999999999</v>
      </c>
      <c r="H419">
        <v>0.48099999999999998</v>
      </c>
      <c r="I419">
        <v>4.9710000000000001</v>
      </c>
      <c r="J419">
        <v>0.47099999999999997</v>
      </c>
      <c r="K419">
        <v>78.599999999999994</v>
      </c>
      <c r="L419">
        <v>24.8</v>
      </c>
      <c r="M419">
        <v>63.6</v>
      </c>
      <c r="N419">
        <v>63.8</v>
      </c>
      <c r="O419">
        <v>45.8</v>
      </c>
      <c r="P419" t="s">
        <v>2507</v>
      </c>
      <c r="Q419">
        <v>-5.0000000000000001E-3</v>
      </c>
      <c r="R419">
        <v>3.0000000000000001E-3</v>
      </c>
    </row>
    <row r="420" spans="1:18" x14ac:dyDescent="0.3">
      <c r="A420" t="s">
        <v>2546</v>
      </c>
      <c r="B420" t="s">
        <v>381</v>
      </c>
      <c r="C420" t="s">
        <v>2123</v>
      </c>
      <c r="D420" t="s">
        <v>2123</v>
      </c>
      <c r="E420">
        <v>33</v>
      </c>
      <c r="F420">
        <v>67</v>
      </c>
      <c r="G420">
        <v>16.510000000000002</v>
      </c>
      <c r="H420">
        <v>0.22600000000000001</v>
      </c>
      <c r="I420">
        <v>2.8519999999999999</v>
      </c>
      <c r="J420">
        <v>-0.08</v>
      </c>
      <c r="K420">
        <v>22.7</v>
      </c>
      <c r="L420">
        <v>56.5</v>
      </c>
      <c r="M420">
        <v>46.2</v>
      </c>
      <c r="N420">
        <v>33</v>
      </c>
      <c r="O420">
        <v>45.7</v>
      </c>
      <c r="P420" t="s">
        <v>2507</v>
      </c>
      <c r="Q420">
        <v>-3.0000000000000001E-3</v>
      </c>
      <c r="R420">
        <v>5.0000000000000001E-3</v>
      </c>
    </row>
    <row r="421" spans="1:18" x14ac:dyDescent="0.3">
      <c r="A421" t="s">
        <v>2547</v>
      </c>
      <c r="B421" t="s">
        <v>25</v>
      </c>
      <c r="C421" t="s">
        <v>2129</v>
      </c>
      <c r="D421" t="s">
        <v>2119</v>
      </c>
      <c r="E421">
        <v>39</v>
      </c>
      <c r="F421">
        <v>43</v>
      </c>
      <c r="G421">
        <v>12.762</v>
      </c>
      <c r="H421">
        <v>0.29899999999999999</v>
      </c>
      <c r="I421">
        <v>3.1259999999999999</v>
      </c>
      <c r="J421">
        <v>-0.2</v>
      </c>
      <c r="K421">
        <v>15.3</v>
      </c>
      <c r="L421">
        <v>57.6</v>
      </c>
      <c r="M421">
        <v>38</v>
      </c>
      <c r="N421">
        <v>38.1</v>
      </c>
      <c r="O421">
        <v>45.5</v>
      </c>
      <c r="P421" t="s">
        <v>2507</v>
      </c>
      <c r="Q421">
        <v>-5.0000000000000001E-3</v>
      </c>
      <c r="R421">
        <v>3.0000000000000001E-3</v>
      </c>
    </row>
    <row r="422" spans="1:18" x14ac:dyDescent="0.3">
      <c r="A422" t="s">
        <v>2548</v>
      </c>
      <c r="B422" t="s">
        <v>43</v>
      </c>
      <c r="C422" t="s">
        <v>2136</v>
      </c>
      <c r="D422" t="s">
        <v>2119</v>
      </c>
      <c r="E422">
        <v>18</v>
      </c>
      <c r="F422">
        <v>56</v>
      </c>
      <c r="G422">
        <v>11.721</v>
      </c>
      <c r="H422">
        <v>0.27500000000000002</v>
      </c>
      <c r="I422">
        <v>3.7360000000000002</v>
      </c>
      <c r="J422">
        <v>0.40899999999999997</v>
      </c>
      <c r="K422">
        <v>73.099999999999994</v>
      </c>
      <c r="L422">
        <v>42.4</v>
      </c>
      <c r="M422">
        <v>33.700000000000003</v>
      </c>
      <c r="N422">
        <v>47.3</v>
      </c>
      <c r="O422">
        <v>45.4</v>
      </c>
      <c r="P422" t="s">
        <v>2507</v>
      </c>
      <c r="Q422">
        <v>-5.0000000000000001E-3</v>
      </c>
      <c r="R422">
        <v>3.0000000000000001E-3</v>
      </c>
    </row>
    <row r="423" spans="1:18" x14ac:dyDescent="0.3">
      <c r="A423" t="s">
        <v>2549</v>
      </c>
      <c r="B423" t="s">
        <v>49</v>
      </c>
      <c r="C423" t="s">
        <v>2118</v>
      </c>
      <c r="D423" t="s">
        <v>2119</v>
      </c>
      <c r="E423">
        <v>36</v>
      </c>
      <c r="F423">
        <v>24</v>
      </c>
      <c r="G423">
        <v>10.832000000000001</v>
      </c>
      <c r="H423">
        <v>0.35299999999999998</v>
      </c>
      <c r="I423">
        <v>4.0469999999999997</v>
      </c>
      <c r="J423">
        <v>0.71</v>
      </c>
      <c r="K423">
        <v>92.1</v>
      </c>
      <c r="L423">
        <v>31.1</v>
      </c>
      <c r="M423">
        <v>48.1</v>
      </c>
      <c r="N423">
        <v>52.2</v>
      </c>
      <c r="O423">
        <v>45</v>
      </c>
      <c r="P423" t="s">
        <v>2507</v>
      </c>
      <c r="Q423">
        <v>-5.0000000000000001E-3</v>
      </c>
      <c r="R423">
        <v>3.0000000000000001E-3</v>
      </c>
    </row>
    <row r="424" spans="1:18" x14ac:dyDescent="0.3">
      <c r="A424" t="s">
        <v>2550</v>
      </c>
      <c r="B424" t="s">
        <v>23</v>
      </c>
      <c r="C424" t="s">
        <v>2118</v>
      </c>
      <c r="D424" t="s">
        <v>2119</v>
      </c>
      <c r="E424">
        <v>25</v>
      </c>
      <c r="F424">
        <v>59</v>
      </c>
      <c r="G424">
        <v>13.208</v>
      </c>
      <c r="H424">
        <v>0.156</v>
      </c>
      <c r="I424">
        <v>2.028</v>
      </c>
      <c r="J424">
        <v>0.27600000000000002</v>
      </c>
      <c r="K424">
        <v>58.2</v>
      </c>
      <c r="L424">
        <v>66.3</v>
      </c>
      <c r="M424">
        <v>10.7</v>
      </c>
      <c r="N424">
        <v>16.8</v>
      </c>
      <c r="O424">
        <v>44.8</v>
      </c>
      <c r="P424" t="s">
        <v>2507</v>
      </c>
      <c r="Q424">
        <v>-5.0000000000000001E-3</v>
      </c>
      <c r="R424">
        <v>3.0000000000000001E-3</v>
      </c>
    </row>
    <row r="425" spans="1:18" x14ac:dyDescent="0.3">
      <c r="A425" t="s">
        <v>2551</v>
      </c>
      <c r="B425" t="s">
        <v>381</v>
      </c>
      <c r="C425" t="s">
        <v>2136</v>
      </c>
      <c r="D425" t="s">
        <v>2119</v>
      </c>
      <c r="E425">
        <v>36</v>
      </c>
      <c r="F425">
        <v>81</v>
      </c>
      <c r="G425">
        <v>10.266</v>
      </c>
      <c r="H425">
        <v>0.39700000000000002</v>
      </c>
      <c r="I425">
        <v>5.0119999999999996</v>
      </c>
      <c r="J425">
        <v>0.71499999999999997</v>
      </c>
      <c r="K425">
        <v>92.6</v>
      </c>
      <c r="L425">
        <v>22.2</v>
      </c>
      <c r="M425">
        <v>53.9</v>
      </c>
      <c r="N425">
        <v>64.099999999999994</v>
      </c>
      <c r="O425">
        <v>44.5</v>
      </c>
      <c r="P425" t="s">
        <v>2507</v>
      </c>
      <c r="Q425">
        <v>-5.0000000000000001E-3</v>
      </c>
      <c r="R425">
        <v>3.0000000000000001E-3</v>
      </c>
    </row>
    <row r="426" spans="1:18" x14ac:dyDescent="0.3">
      <c r="A426" t="s">
        <v>2552</v>
      </c>
      <c r="B426" t="s">
        <v>20</v>
      </c>
      <c r="C426" t="s">
        <v>2136</v>
      </c>
      <c r="D426" t="s">
        <v>2119</v>
      </c>
      <c r="E426">
        <v>14</v>
      </c>
      <c r="F426">
        <v>5</v>
      </c>
      <c r="G426">
        <v>13.295</v>
      </c>
      <c r="H426">
        <v>0.214</v>
      </c>
      <c r="I426">
        <v>2.7160000000000002</v>
      </c>
      <c r="J426">
        <v>-0.73899999999999999</v>
      </c>
      <c r="K426">
        <v>1.8</v>
      </c>
      <c r="L426">
        <v>67.900000000000006</v>
      </c>
      <c r="M426">
        <v>19.399999999999999</v>
      </c>
      <c r="N426">
        <v>29.4</v>
      </c>
      <c r="O426">
        <v>44.4</v>
      </c>
      <c r="P426" t="s">
        <v>2507</v>
      </c>
      <c r="Q426">
        <v>-5.0000000000000001E-3</v>
      </c>
      <c r="R426">
        <v>3.0000000000000001E-3</v>
      </c>
    </row>
    <row r="427" spans="1:18" x14ac:dyDescent="0.3">
      <c r="A427" t="s">
        <v>2553</v>
      </c>
      <c r="B427" t="s">
        <v>13</v>
      </c>
      <c r="C427" t="s">
        <v>2123</v>
      </c>
      <c r="D427" t="s">
        <v>2123</v>
      </c>
      <c r="E427">
        <v>44</v>
      </c>
      <c r="F427">
        <v>18</v>
      </c>
      <c r="G427">
        <v>16.225000000000001</v>
      </c>
      <c r="H427">
        <v>0.23300000000000001</v>
      </c>
      <c r="I427">
        <v>2.9740000000000002</v>
      </c>
      <c r="J427">
        <v>-8.7999999999999995E-2</v>
      </c>
      <c r="K427">
        <v>21.5</v>
      </c>
      <c r="L427">
        <v>52.3</v>
      </c>
      <c r="M427">
        <v>47.7</v>
      </c>
      <c r="N427">
        <v>34.700000000000003</v>
      </c>
      <c r="O427">
        <v>44.1</v>
      </c>
      <c r="P427" t="s">
        <v>2507</v>
      </c>
      <c r="Q427">
        <v>-3.0000000000000001E-3</v>
      </c>
      <c r="R427">
        <v>5.0000000000000001E-3</v>
      </c>
    </row>
    <row r="428" spans="1:18" x14ac:dyDescent="0.3">
      <c r="A428" t="s">
        <v>2554</v>
      </c>
      <c r="B428" t="s">
        <v>7</v>
      </c>
      <c r="C428" t="s">
        <v>2123</v>
      </c>
      <c r="D428" t="s">
        <v>2123</v>
      </c>
      <c r="E428">
        <v>30</v>
      </c>
      <c r="F428">
        <v>42</v>
      </c>
      <c r="G428">
        <v>15.749000000000001</v>
      </c>
      <c r="H428">
        <v>0.255</v>
      </c>
      <c r="I428">
        <v>3.0680000000000001</v>
      </c>
      <c r="J428">
        <v>-8.9999999999999993E-3</v>
      </c>
      <c r="K428">
        <v>33.5</v>
      </c>
      <c r="L428">
        <v>46.9</v>
      </c>
      <c r="M428">
        <v>53.8</v>
      </c>
      <c r="N428">
        <v>36.6</v>
      </c>
      <c r="O428">
        <v>44</v>
      </c>
      <c r="P428" t="s">
        <v>2507</v>
      </c>
      <c r="Q428">
        <v>-3.0000000000000001E-3</v>
      </c>
      <c r="R428">
        <v>5.0000000000000001E-3</v>
      </c>
    </row>
    <row r="429" spans="1:18" x14ac:dyDescent="0.3">
      <c r="A429" t="s">
        <v>2555</v>
      </c>
      <c r="B429" t="s">
        <v>37</v>
      </c>
      <c r="C429" t="s">
        <v>2129</v>
      </c>
      <c r="D429" t="s">
        <v>2119</v>
      </c>
      <c r="E429">
        <v>43</v>
      </c>
      <c r="F429">
        <v>44</v>
      </c>
      <c r="G429">
        <v>11.614000000000001</v>
      </c>
      <c r="H429">
        <v>0.33900000000000002</v>
      </c>
      <c r="I429">
        <v>4.3890000000000002</v>
      </c>
      <c r="J429">
        <v>6.0000000000000001E-3</v>
      </c>
      <c r="K429">
        <v>30.1</v>
      </c>
      <c r="L429">
        <v>39.799999999999997</v>
      </c>
      <c r="M429">
        <v>44.6</v>
      </c>
      <c r="N429">
        <v>57</v>
      </c>
      <c r="O429">
        <v>43.8</v>
      </c>
      <c r="P429" t="s">
        <v>2507</v>
      </c>
      <c r="Q429">
        <v>-5.0000000000000001E-3</v>
      </c>
      <c r="R429">
        <v>3.0000000000000001E-3</v>
      </c>
    </row>
    <row r="430" spans="1:18" x14ac:dyDescent="0.3">
      <c r="A430" t="s">
        <v>2556</v>
      </c>
      <c r="B430" t="s">
        <v>48</v>
      </c>
      <c r="C430" t="s">
        <v>2118</v>
      </c>
      <c r="D430" t="s">
        <v>2119</v>
      </c>
      <c r="E430">
        <v>29</v>
      </c>
      <c r="F430">
        <v>20</v>
      </c>
      <c r="G430">
        <v>11.182</v>
      </c>
      <c r="H430">
        <v>0.29199999999999998</v>
      </c>
      <c r="I430">
        <v>3.746</v>
      </c>
      <c r="J430">
        <v>0.55800000000000005</v>
      </c>
      <c r="K430">
        <v>86.1</v>
      </c>
      <c r="L430">
        <v>34.9</v>
      </c>
      <c r="M430">
        <v>37.200000000000003</v>
      </c>
      <c r="N430">
        <v>47.7</v>
      </c>
      <c r="O430">
        <v>43.6</v>
      </c>
      <c r="P430" t="s">
        <v>2507</v>
      </c>
      <c r="Q430">
        <v>-5.0000000000000001E-3</v>
      </c>
      <c r="R430">
        <v>3.0000000000000001E-3</v>
      </c>
    </row>
    <row r="431" spans="1:18" x14ac:dyDescent="0.3">
      <c r="A431" t="s">
        <v>2557</v>
      </c>
      <c r="B431" t="s">
        <v>7</v>
      </c>
      <c r="C431" t="s">
        <v>2118</v>
      </c>
      <c r="D431" t="s">
        <v>2119</v>
      </c>
      <c r="E431">
        <v>30</v>
      </c>
      <c r="F431">
        <v>7</v>
      </c>
      <c r="G431">
        <v>10.504</v>
      </c>
      <c r="H431">
        <v>0.35</v>
      </c>
      <c r="I431">
        <v>4.2160000000000002</v>
      </c>
      <c r="J431">
        <v>0.76300000000000001</v>
      </c>
      <c r="K431">
        <v>93.5</v>
      </c>
      <c r="L431">
        <v>26.3</v>
      </c>
      <c r="M431">
        <v>47.1</v>
      </c>
      <c r="N431">
        <v>54.3</v>
      </c>
      <c r="O431">
        <v>43.1</v>
      </c>
      <c r="P431" t="s">
        <v>2507</v>
      </c>
      <c r="Q431">
        <v>-5.0000000000000001E-3</v>
      </c>
      <c r="R431">
        <v>3.0000000000000001E-3</v>
      </c>
    </row>
    <row r="432" spans="1:18" x14ac:dyDescent="0.3">
      <c r="A432" t="s">
        <v>2558</v>
      </c>
      <c r="B432" t="s">
        <v>48</v>
      </c>
      <c r="C432" t="s">
        <v>2118</v>
      </c>
      <c r="D432" t="s">
        <v>2119</v>
      </c>
      <c r="E432">
        <v>39</v>
      </c>
      <c r="F432">
        <v>68</v>
      </c>
      <c r="G432">
        <v>11.013999999999999</v>
      </c>
      <c r="H432">
        <v>0.35499999999999998</v>
      </c>
      <c r="I432">
        <v>4.5449999999999999</v>
      </c>
      <c r="J432">
        <v>9.4E-2</v>
      </c>
      <c r="K432">
        <v>41.2</v>
      </c>
      <c r="L432">
        <v>33.5</v>
      </c>
      <c r="M432">
        <v>48.7</v>
      </c>
      <c r="N432">
        <v>59.2</v>
      </c>
      <c r="O432">
        <v>43</v>
      </c>
      <c r="P432" t="s">
        <v>2507</v>
      </c>
      <c r="Q432">
        <v>-5.0000000000000001E-3</v>
      </c>
      <c r="R432">
        <v>3.0000000000000001E-3</v>
      </c>
    </row>
    <row r="433" spans="1:18" x14ac:dyDescent="0.3">
      <c r="A433" t="s">
        <v>2559</v>
      </c>
      <c r="B433" t="s">
        <v>33</v>
      </c>
      <c r="C433" t="s">
        <v>2123</v>
      </c>
      <c r="D433" t="s">
        <v>2123</v>
      </c>
      <c r="E433">
        <v>40</v>
      </c>
      <c r="F433">
        <v>67</v>
      </c>
      <c r="G433">
        <v>15.566000000000001</v>
      </c>
      <c r="H433">
        <v>0.24099999999999999</v>
      </c>
      <c r="I433">
        <v>3.044</v>
      </c>
      <c r="J433">
        <v>0.05</v>
      </c>
      <c r="K433">
        <v>39.6</v>
      </c>
      <c r="L433">
        <v>45</v>
      </c>
      <c r="M433">
        <v>49.6</v>
      </c>
      <c r="N433">
        <v>36.200000000000003</v>
      </c>
      <c r="O433">
        <v>42.9</v>
      </c>
      <c r="P433" t="s">
        <v>2507</v>
      </c>
      <c r="Q433">
        <v>-3.0000000000000001E-3</v>
      </c>
      <c r="R433">
        <v>5.0000000000000001E-3</v>
      </c>
    </row>
    <row r="434" spans="1:18" x14ac:dyDescent="0.3">
      <c r="A434" t="s">
        <v>2560</v>
      </c>
      <c r="B434" t="s">
        <v>7</v>
      </c>
      <c r="C434" t="s">
        <v>2123</v>
      </c>
      <c r="D434" t="s">
        <v>2123</v>
      </c>
      <c r="E434">
        <v>47</v>
      </c>
      <c r="F434">
        <v>76</v>
      </c>
      <c r="G434">
        <v>16.957999999999998</v>
      </c>
      <c r="H434">
        <v>0.16900000000000001</v>
      </c>
      <c r="I434">
        <v>2.0310000000000001</v>
      </c>
      <c r="J434">
        <v>-7.5999999999999998E-2</v>
      </c>
      <c r="K434">
        <v>23.1</v>
      </c>
      <c r="L434">
        <v>64.599999999999994</v>
      </c>
      <c r="M434">
        <v>26.9</v>
      </c>
      <c r="N434">
        <v>17.100000000000001</v>
      </c>
      <c r="O434">
        <v>42.9</v>
      </c>
      <c r="P434" t="s">
        <v>2507</v>
      </c>
      <c r="Q434">
        <v>-3.0000000000000001E-3</v>
      </c>
      <c r="R434">
        <v>5.0000000000000001E-3</v>
      </c>
    </row>
    <row r="435" spans="1:18" x14ac:dyDescent="0.3">
      <c r="A435" t="s">
        <v>2561</v>
      </c>
      <c r="B435" t="s">
        <v>381</v>
      </c>
      <c r="C435" t="s">
        <v>2129</v>
      </c>
      <c r="D435" t="s">
        <v>2119</v>
      </c>
      <c r="E435">
        <v>32</v>
      </c>
      <c r="F435">
        <v>72</v>
      </c>
      <c r="G435">
        <v>10.457000000000001</v>
      </c>
      <c r="H435">
        <v>0.39100000000000001</v>
      </c>
      <c r="I435">
        <v>4.9349999999999996</v>
      </c>
      <c r="J435">
        <v>0.33800000000000002</v>
      </c>
      <c r="K435">
        <v>64.400000000000006</v>
      </c>
      <c r="L435">
        <v>25.3</v>
      </c>
      <c r="M435">
        <v>53.1</v>
      </c>
      <c r="N435">
        <v>63.4</v>
      </c>
      <c r="O435">
        <v>42.9</v>
      </c>
      <c r="P435" t="s">
        <v>2507</v>
      </c>
      <c r="Q435">
        <v>-5.0000000000000001E-3</v>
      </c>
      <c r="R435">
        <v>3.0000000000000001E-3</v>
      </c>
    </row>
    <row r="436" spans="1:18" x14ac:dyDescent="0.3">
      <c r="A436" t="s">
        <v>2562</v>
      </c>
      <c r="B436" t="s">
        <v>13</v>
      </c>
      <c r="C436" t="s">
        <v>2123</v>
      </c>
      <c r="D436" t="s">
        <v>2123</v>
      </c>
      <c r="E436">
        <v>14</v>
      </c>
      <c r="F436">
        <v>14</v>
      </c>
      <c r="G436">
        <v>16.652000000000001</v>
      </c>
      <c r="H436">
        <v>0.107</v>
      </c>
      <c r="I436">
        <v>1.37</v>
      </c>
      <c r="J436">
        <v>0.83</v>
      </c>
      <c r="K436">
        <v>98.5</v>
      </c>
      <c r="L436">
        <v>60</v>
      </c>
      <c r="M436">
        <v>8.5</v>
      </c>
      <c r="N436">
        <v>7</v>
      </c>
      <c r="O436">
        <v>42.9</v>
      </c>
      <c r="P436" t="s">
        <v>2507</v>
      </c>
      <c r="Q436">
        <v>-3.0000000000000001E-3</v>
      </c>
      <c r="R436">
        <v>5.0000000000000001E-3</v>
      </c>
    </row>
    <row r="437" spans="1:18" x14ac:dyDescent="0.3">
      <c r="A437" t="s">
        <v>2563</v>
      </c>
      <c r="B437" t="s">
        <v>42</v>
      </c>
      <c r="C437" t="s">
        <v>2129</v>
      </c>
      <c r="D437" t="s">
        <v>2119</v>
      </c>
      <c r="E437">
        <v>41</v>
      </c>
      <c r="F437">
        <v>82</v>
      </c>
      <c r="G437">
        <v>10.625</v>
      </c>
      <c r="H437">
        <v>0.33400000000000002</v>
      </c>
      <c r="I437">
        <v>4.085</v>
      </c>
      <c r="J437">
        <v>0.621</v>
      </c>
      <c r="K437">
        <v>89.1</v>
      </c>
      <c r="L437">
        <v>28.3</v>
      </c>
      <c r="M437">
        <v>44</v>
      </c>
      <c r="N437">
        <v>52.7</v>
      </c>
      <c r="O437">
        <v>42.8</v>
      </c>
      <c r="P437" t="s">
        <v>2507</v>
      </c>
      <c r="Q437">
        <v>-5.0000000000000001E-3</v>
      </c>
      <c r="R437">
        <v>3.0000000000000001E-3</v>
      </c>
    </row>
    <row r="438" spans="1:18" x14ac:dyDescent="0.3">
      <c r="A438" t="s">
        <v>2564</v>
      </c>
      <c r="B438" t="s">
        <v>19</v>
      </c>
      <c r="C438" t="s">
        <v>2136</v>
      </c>
      <c r="D438" t="s">
        <v>2119</v>
      </c>
      <c r="E438">
        <v>47</v>
      </c>
      <c r="F438">
        <v>82</v>
      </c>
      <c r="G438">
        <v>11.278</v>
      </c>
      <c r="H438">
        <v>0.36</v>
      </c>
      <c r="I438">
        <v>3.9510000000000001</v>
      </c>
      <c r="J438">
        <v>0.13200000000000001</v>
      </c>
      <c r="K438">
        <v>44.8</v>
      </c>
      <c r="L438">
        <v>36</v>
      </c>
      <c r="M438">
        <v>48.9</v>
      </c>
      <c r="N438">
        <v>50.6</v>
      </c>
      <c r="O438">
        <v>42.4</v>
      </c>
      <c r="P438" t="s">
        <v>2507</v>
      </c>
      <c r="Q438">
        <v>-5.0000000000000001E-3</v>
      </c>
      <c r="R438">
        <v>3.0000000000000001E-3</v>
      </c>
    </row>
    <row r="439" spans="1:18" x14ac:dyDescent="0.3">
      <c r="A439" t="s">
        <v>2565</v>
      </c>
      <c r="B439" t="s">
        <v>14</v>
      </c>
      <c r="C439" t="s">
        <v>2123</v>
      </c>
      <c r="D439" t="s">
        <v>2123</v>
      </c>
      <c r="E439">
        <v>28</v>
      </c>
      <c r="F439">
        <v>9</v>
      </c>
      <c r="G439">
        <v>13.959</v>
      </c>
      <c r="H439">
        <v>0.42</v>
      </c>
      <c r="I439">
        <v>5.44</v>
      </c>
      <c r="J439">
        <v>-0.23599999999999999</v>
      </c>
      <c r="K439">
        <v>11.2</v>
      </c>
      <c r="L439">
        <v>24.2</v>
      </c>
      <c r="M439">
        <v>81.2</v>
      </c>
      <c r="N439">
        <v>67.7</v>
      </c>
      <c r="O439">
        <v>42.3</v>
      </c>
      <c r="P439" t="s">
        <v>2507</v>
      </c>
      <c r="Q439">
        <v>-3.0000000000000001E-3</v>
      </c>
      <c r="R439">
        <v>5.0000000000000001E-3</v>
      </c>
    </row>
    <row r="440" spans="1:18" x14ac:dyDescent="0.3">
      <c r="A440" t="s">
        <v>2566</v>
      </c>
      <c r="B440" t="s">
        <v>23</v>
      </c>
      <c r="C440" t="s">
        <v>2129</v>
      </c>
      <c r="D440" t="s">
        <v>2119</v>
      </c>
      <c r="E440">
        <v>46</v>
      </c>
      <c r="F440">
        <v>53</v>
      </c>
      <c r="G440">
        <v>11.936</v>
      </c>
      <c r="H440">
        <v>0.27100000000000002</v>
      </c>
      <c r="I440">
        <v>3.5190000000000001</v>
      </c>
      <c r="J440">
        <v>2.3E-2</v>
      </c>
      <c r="K440">
        <v>32.9</v>
      </c>
      <c r="L440">
        <v>45.7</v>
      </c>
      <c r="M440">
        <v>32.5</v>
      </c>
      <c r="N440">
        <v>44.6</v>
      </c>
      <c r="O440">
        <v>42.2</v>
      </c>
      <c r="P440" t="s">
        <v>2507</v>
      </c>
      <c r="Q440">
        <v>-5.0000000000000001E-3</v>
      </c>
      <c r="R440">
        <v>3.0000000000000001E-3</v>
      </c>
    </row>
    <row r="441" spans="1:18" x14ac:dyDescent="0.3">
      <c r="A441" t="s">
        <v>2567</v>
      </c>
      <c r="B441" t="s">
        <v>25</v>
      </c>
      <c r="C441" t="s">
        <v>2123</v>
      </c>
      <c r="D441" t="s">
        <v>2123</v>
      </c>
      <c r="E441">
        <v>44</v>
      </c>
      <c r="F441">
        <v>74</v>
      </c>
      <c r="G441">
        <v>16.77</v>
      </c>
      <c r="H441">
        <v>0.156</v>
      </c>
      <c r="I441">
        <v>1.635</v>
      </c>
      <c r="J441">
        <v>0.16500000000000001</v>
      </c>
      <c r="K441">
        <v>53.3</v>
      </c>
      <c r="L441">
        <v>61.2</v>
      </c>
      <c r="M441">
        <v>22.7</v>
      </c>
      <c r="N441">
        <v>11.3</v>
      </c>
      <c r="O441">
        <v>42.1</v>
      </c>
      <c r="P441" t="s">
        <v>2507</v>
      </c>
      <c r="Q441">
        <v>-3.0000000000000001E-3</v>
      </c>
      <c r="R441">
        <v>5.0000000000000001E-3</v>
      </c>
    </row>
    <row r="442" spans="1:18" x14ac:dyDescent="0.3">
      <c r="A442" t="s">
        <v>2568</v>
      </c>
      <c r="B442" t="s">
        <v>48</v>
      </c>
      <c r="C442" t="s">
        <v>2123</v>
      </c>
      <c r="D442" t="s">
        <v>2123</v>
      </c>
      <c r="E442">
        <v>41</v>
      </c>
      <c r="F442">
        <v>68</v>
      </c>
      <c r="G442">
        <v>14.84</v>
      </c>
      <c r="H442">
        <v>0.26500000000000001</v>
      </c>
      <c r="I442">
        <v>3.39</v>
      </c>
      <c r="J442">
        <v>0.23</v>
      </c>
      <c r="K442">
        <v>62.7</v>
      </c>
      <c r="L442">
        <v>33.1</v>
      </c>
      <c r="M442">
        <v>56.5</v>
      </c>
      <c r="N442">
        <v>42.5</v>
      </c>
      <c r="O442">
        <v>41.9</v>
      </c>
      <c r="P442" t="s">
        <v>2507</v>
      </c>
      <c r="Q442">
        <v>-3.0000000000000001E-3</v>
      </c>
      <c r="R442">
        <v>5.0000000000000001E-3</v>
      </c>
    </row>
    <row r="443" spans="1:18" x14ac:dyDescent="0.3">
      <c r="A443" t="s">
        <v>2569</v>
      </c>
      <c r="B443" t="s">
        <v>16</v>
      </c>
      <c r="C443" t="s">
        <v>2118</v>
      </c>
      <c r="D443" t="s">
        <v>2119</v>
      </c>
      <c r="E443">
        <v>44</v>
      </c>
      <c r="F443">
        <v>78</v>
      </c>
      <c r="G443">
        <v>11.473000000000001</v>
      </c>
      <c r="H443">
        <v>0.318</v>
      </c>
      <c r="I443">
        <v>4.0039999999999996</v>
      </c>
      <c r="J443">
        <v>4.5999999999999999E-2</v>
      </c>
      <c r="K443">
        <v>35.6</v>
      </c>
      <c r="L443">
        <v>38.6</v>
      </c>
      <c r="M443">
        <v>41</v>
      </c>
      <c r="N443">
        <v>51.5</v>
      </c>
      <c r="O443">
        <v>41.9</v>
      </c>
      <c r="P443" t="s">
        <v>2507</v>
      </c>
      <c r="Q443">
        <v>-5.0000000000000001E-3</v>
      </c>
      <c r="R443">
        <v>3.0000000000000001E-3</v>
      </c>
    </row>
    <row r="444" spans="1:18" x14ac:dyDescent="0.3">
      <c r="A444" t="s">
        <v>2570</v>
      </c>
      <c r="B444" t="s">
        <v>384</v>
      </c>
      <c r="C444" t="s">
        <v>2118</v>
      </c>
      <c r="D444" t="s">
        <v>2119</v>
      </c>
      <c r="E444">
        <v>41</v>
      </c>
      <c r="F444">
        <v>60</v>
      </c>
      <c r="G444">
        <v>10.978</v>
      </c>
      <c r="H444">
        <v>0.35399999999999998</v>
      </c>
      <c r="I444">
        <v>3.532</v>
      </c>
      <c r="J444">
        <v>0.378</v>
      </c>
      <c r="K444">
        <v>69.7</v>
      </c>
      <c r="L444">
        <v>32.700000000000003</v>
      </c>
      <c r="M444">
        <v>48.5</v>
      </c>
      <c r="N444">
        <v>44.9</v>
      </c>
      <c r="O444">
        <v>41.8</v>
      </c>
      <c r="P444" t="s">
        <v>2507</v>
      </c>
      <c r="Q444">
        <v>-5.0000000000000001E-3</v>
      </c>
      <c r="R444">
        <v>3.0000000000000001E-3</v>
      </c>
    </row>
    <row r="445" spans="1:18" x14ac:dyDescent="0.3">
      <c r="A445" t="s">
        <v>2571</v>
      </c>
      <c r="B445" t="s">
        <v>16</v>
      </c>
      <c r="C445" t="s">
        <v>2123</v>
      </c>
      <c r="D445" t="s">
        <v>2123</v>
      </c>
      <c r="E445">
        <v>44</v>
      </c>
      <c r="F445">
        <v>63</v>
      </c>
      <c r="G445">
        <v>15.331</v>
      </c>
      <c r="H445">
        <v>0.251</v>
      </c>
      <c r="I445">
        <v>3.1669999999999998</v>
      </c>
      <c r="J445">
        <v>-0.06</v>
      </c>
      <c r="K445">
        <v>28.5</v>
      </c>
      <c r="L445">
        <v>41.9</v>
      </c>
      <c r="M445">
        <v>53.5</v>
      </c>
      <c r="N445">
        <v>39.1</v>
      </c>
      <c r="O445">
        <v>41.6</v>
      </c>
      <c r="P445" t="s">
        <v>2507</v>
      </c>
      <c r="Q445">
        <v>-3.0000000000000001E-3</v>
      </c>
      <c r="R445">
        <v>5.0000000000000001E-3</v>
      </c>
    </row>
    <row r="446" spans="1:18" x14ac:dyDescent="0.3">
      <c r="A446" t="s">
        <v>2572</v>
      </c>
      <c r="B446" t="s">
        <v>30</v>
      </c>
      <c r="C446" t="s">
        <v>2118</v>
      </c>
      <c r="D446" t="s">
        <v>2119</v>
      </c>
      <c r="E446">
        <v>47</v>
      </c>
      <c r="F446">
        <v>77</v>
      </c>
      <c r="G446">
        <v>11.746</v>
      </c>
      <c r="H446">
        <v>0.27900000000000003</v>
      </c>
      <c r="I446">
        <v>3.4670000000000001</v>
      </c>
      <c r="J446">
        <v>5.7000000000000002E-2</v>
      </c>
      <c r="K446">
        <v>37.200000000000003</v>
      </c>
      <c r="L446">
        <v>42.8</v>
      </c>
      <c r="M446">
        <v>34.5</v>
      </c>
      <c r="N446">
        <v>44.1</v>
      </c>
      <c r="O446">
        <v>41.3</v>
      </c>
      <c r="P446" t="s">
        <v>2507</v>
      </c>
      <c r="Q446">
        <v>-5.0000000000000001E-3</v>
      </c>
      <c r="R446">
        <v>3.0000000000000001E-3</v>
      </c>
    </row>
    <row r="447" spans="1:18" x14ac:dyDescent="0.3">
      <c r="A447" t="s">
        <v>2573</v>
      </c>
      <c r="B447" t="s">
        <v>30</v>
      </c>
      <c r="C447" t="s">
        <v>2118</v>
      </c>
      <c r="D447" t="s">
        <v>2119</v>
      </c>
      <c r="E447">
        <v>38</v>
      </c>
      <c r="F447">
        <v>71</v>
      </c>
      <c r="G447">
        <v>11.942</v>
      </c>
      <c r="H447">
        <v>0.26800000000000002</v>
      </c>
      <c r="I447">
        <v>3.3319999999999999</v>
      </c>
      <c r="J447">
        <v>1.4E-2</v>
      </c>
      <c r="K447">
        <v>30.9</v>
      </c>
      <c r="L447">
        <v>45.9</v>
      </c>
      <c r="M447">
        <v>31.9</v>
      </c>
      <c r="N447">
        <v>41.5</v>
      </c>
      <c r="O447">
        <v>41.2</v>
      </c>
      <c r="P447" t="s">
        <v>2507</v>
      </c>
      <c r="Q447">
        <v>-5.0000000000000001E-3</v>
      </c>
      <c r="R447">
        <v>3.0000000000000001E-3</v>
      </c>
    </row>
    <row r="448" spans="1:18" x14ac:dyDescent="0.3">
      <c r="A448" t="s">
        <v>2574</v>
      </c>
      <c r="B448" t="s">
        <v>12</v>
      </c>
      <c r="C448" t="s">
        <v>2129</v>
      </c>
      <c r="D448" t="s">
        <v>2119</v>
      </c>
      <c r="E448">
        <v>29</v>
      </c>
      <c r="F448">
        <v>73</v>
      </c>
      <c r="G448">
        <v>11.204000000000001</v>
      </c>
      <c r="H448">
        <v>0.29899999999999999</v>
      </c>
      <c r="I448">
        <v>3.6579999999999999</v>
      </c>
      <c r="J448">
        <v>0.30499999999999999</v>
      </c>
      <c r="K448">
        <v>61.4</v>
      </c>
      <c r="L448">
        <v>35.6</v>
      </c>
      <c r="M448">
        <v>37.799999999999997</v>
      </c>
      <c r="N448">
        <v>46.2</v>
      </c>
      <c r="O448">
        <v>41.1</v>
      </c>
      <c r="P448" t="s">
        <v>2507</v>
      </c>
      <c r="Q448">
        <v>-5.0000000000000001E-3</v>
      </c>
      <c r="R448">
        <v>3.0000000000000001E-3</v>
      </c>
    </row>
    <row r="449" spans="1:18" x14ac:dyDescent="0.3">
      <c r="A449" t="s">
        <v>2575</v>
      </c>
      <c r="B449" t="s">
        <v>20</v>
      </c>
      <c r="C449" t="s">
        <v>2123</v>
      </c>
      <c r="D449" t="s">
        <v>2123</v>
      </c>
      <c r="E449">
        <v>43</v>
      </c>
      <c r="F449">
        <v>16</v>
      </c>
      <c r="G449">
        <v>15.459</v>
      </c>
      <c r="H449">
        <v>0.21099999999999999</v>
      </c>
      <c r="I449">
        <v>2.6739999999999999</v>
      </c>
      <c r="J449">
        <v>0.21</v>
      </c>
      <c r="K449">
        <v>60.6</v>
      </c>
      <c r="L449">
        <v>43.8</v>
      </c>
      <c r="M449">
        <v>39.6</v>
      </c>
      <c r="N449">
        <v>28.7</v>
      </c>
      <c r="O449">
        <v>41.1</v>
      </c>
      <c r="P449" t="s">
        <v>2507</v>
      </c>
      <c r="Q449">
        <v>-3.0000000000000001E-3</v>
      </c>
      <c r="R449">
        <v>5.0000000000000001E-3</v>
      </c>
    </row>
    <row r="450" spans="1:18" x14ac:dyDescent="0.3">
      <c r="A450" t="s">
        <v>2576</v>
      </c>
      <c r="B450" t="s">
        <v>37</v>
      </c>
      <c r="C450" t="s">
        <v>2123</v>
      </c>
      <c r="D450" t="s">
        <v>2123</v>
      </c>
      <c r="E450">
        <v>15</v>
      </c>
      <c r="F450">
        <v>64</v>
      </c>
      <c r="G450">
        <v>16.847000000000001</v>
      </c>
      <c r="H450">
        <v>0.17499999999999999</v>
      </c>
      <c r="I450">
        <v>2.2629999999999999</v>
      </c>
      <c r="J450">
        <v>-0.49299999999999999</v>
      </c>
      <c r="K450">
        <v>3.8</v>
      </c>
      <c r="L450">
        <v>61.9</v>
      </c>
      <c r="M450">
        <v>30.4</v>
      </c>
      <c r="N450">
        <v>20.8</v>
      </c>
      <c r="O450">
        <v>41.1</v>
      </c>
      <c r="P450" t="s">
        <v>2507</v>
      </c>
      <c r="Q450">
        <v>-3.0000000000000001E-3</v>
      </c>
      <c r="R450">
        <v>5.0000000000000001E-3</v>
      </c>
    </row>
    <row r="451" spans="1:18" x14ac:dyDescent="0.3">
      <c r="A451" t="s">
        <v>2577</v>
      </c>
      <c r="B451" t="s">
        <v>43</v>
      </c>
      <c r="C451" t="s">
        <v>2123</v>
      </c>
      <c r="D451" t="s">
        <v>2123</v>
      </c>
      <c r="E451">
        <v>44</v>
      </c>
      <c r="F451">
        <v>77</v>
      </c>
      <c r="G451">
        <v>16.545999999999999</v>
      </c>
      <c r="H451">
        <v>0.16300000000000001</v>
      </c>
      <c r="I451">
        <v>2.21</v>
      </c>
      <c r="J451">
        <v>-8.9999999999999993E-3</v>
      </c>
      <c r="K451">
        <v>33.799999999999997</v>
      </c>
      <c r="L451">
        <v>57.7</v>
      </c>
      <c r="M451">
        <v>25</v>
      </c>
      <c r="N451">
        <v>20.3</v>
      </c>
      <c r="O451">
        <v>41</v>
      </c>
      <c r="P451" t="s">
        <v>2507</v>
      </c>
      <c r="Q451">
        <v>-3.0000000000000001E-3</v>
      </c>
      <c r="R451">
        <v>5.0000000000000001E-3</v>
      </c>
    </row>
    <row r="452" spans="1:18" x14ac:dyDescent="0.3">
      <c r="A452" t="s">
        <v>2578</v>
      </c>
      <c r="B452" t="s">
        <v>20</v>
      </c>
      <c r="C452" t="s">
        <v>2136</v>
      </c>
      <c r="D452" t="s">
        <v>2119</v>
      </c>
      <c r="E452">
        <v>44</v>
      </c>
      <c r="F452">
        <v>80</v>
      </c>
      <c r="G452">
        <v>10.992000000000001</v>
      </c>
      <c r="H452">
        <v>0.28299999999999997</v>
      </c>
      <c r="I452">
        <v>3.5819999999999999</v>
      </c>
      <c r="J452">
        <v>0.45300000000000001</v>
      </c>
      <c r="K452">
        <v>77.400000000000006</v>
      </c>
      <c r="L452">
        <v>32.9</v>
      </c>
      <c r="M452">
        <v>35.6</v>
      </c>
      <c r="N452">
        <v>45.6</v>
      </c>
      <c r="O452">
        <v>40.9</v>
      </c>
      <c r="P452" t="s">
        <v>2507</v>
      </c>
      <c r="Q452">
        <v>-5.0000000000000001E-3</v>
      </c>
      <c r="R452">
        <v>3.0000000000000001E-3</v>
      </c>
    </row>
    <row r="453" spans="1:18" x14ac:dyDescent="0.3">
      <c r="A453" t="s">
        <v>2579</v>
      </c>
      <c r="B453" t="s">
        <v>14</v>
      </c>
      <c r="C453" t="s">
        <v>2129</v>
      </c>
      <c r="D453" t="s">
        <v>2119</v>
      </c>
      <c r="E453">
        <v>24</v>
      </c>
      <c r="F453">
        <v>78</v>
      </c>
      <c r="G453">
        <v>10.826000000000001</v>
      </c>
      <c r="H453">
        <v>0.33200000000000002</v>
      </c>
      <c r="I453">
        <v>4.3040000000000003</v>
      </c>
      <c r="J453">
        <v>0.19600000000000001</v>
      </c>
      <c r="K453">
        <v>50.9</v>
      </c>
      <c r="L453">
        <v>30.9</v>
      </c>
      <c r="M453">
        <v>43.2</v>
      </c>
      <c r="N453">
        <v>55.5</v>
      </c>
      <c r="O453">
        <v>40.9</v>
      </c>
      <c r="P453" t="s">
        <v>2507</v>
      </c>
      <c r="Q453">
        <v>-5.0000000000000001E-3</v>
      </c>
      <c r="R453">
        <v>3.0000000000000001E-3</v>
      </c>
    </row>
    <row r="454" spans="1:18" x14ac:dyDescent="0.3">
      <c r="A454" t="s">
        <v>2580</v>
      </c>
      <c r="B454" t="s">
        <v>49</v>
      </c>
      <c r="C454" t="s">
        <v>2118</v>
      </c>
      <c r="D454" t="s">
        <v>2119</v>
      </c>
      <c r="E454">
        <v>39</v>
      </c>
      <c r="F454">
        <v>82</v>
      </c>
      <c r="G454">
        <v>12.615</v>
      </c>
      <c r="H454">
        <v>0.222</v>
      </c>
      <c r="I454">
        <v>2.5459999999999998</v>
      </c>
      <c r="J454">
        <v>-2E-3</v>
      </c>
      <c r="K454">
        <v>28.9</v>
      </c>
      <c r="L454">
        <v>56</v>
      </c>
      <c r="M454">
        <v>21.4</v>
      </c>
      <c r="N454">
        <v>26.6</v>
      </c>
      <c r="O454">
        <v>40.700000000000003</v>
      </c>
      <c r="P454" t="s">
        <v>2507</v>
      </c>
      <c r="Q454">
        <v>-5.0000000000000001E-3</v>
      </c>
      <c r="R454">
        <v>3.0000000000000001E-3</v>
      </c>
    </row>
    <row r="455" spans="1:18" x14ac:dyDescent="0.3">
      <c r="A455" t="s">
        <v>2581</v>
      </c>
      <c r="B455" t="s">
        <v>19</v>
      </c>
      <c r="C455" t="s">
        <v>2118</v>
      </c>
      <c r="D455" t="s">
        <v>2119</v>
      </c>
      <c r="E455">
        <v>47</v>
      </c>
      <c r="F455">
        <v>18</v>
      </c>
      <c r="G455">
        <v>11.91</v>
      </c>
      <c r="H455">
        <v>0.317</v>
      </c>
      <c r="I455">
        <v>3.4790000000000001</v>
      </c>
      <c r="J455">
        <v>-0.435</v>
      </c>
      <c r="K455">
        <v>5.9</v>
      </c>
      <c r="L455">
        <v>45.5</v>
      </c>
      <c r="M455">
        <v>40.799999999999997</v>
      </c>
      <c r="N455">
        <v>44.5</v>
      </c>
      <c r="O455">
        <v>40.6</v>
      </c>
      <c r="P455" t="s">
        <v>2507</v>
      </c>
      <c r="Q455">
        <v>-5.0000000000000001E-3</v>
      </c>
      <c r="R455">
        <v>3.0000000000000001E-3</v>
      </c>
    </row>
    <row r="456" spans="1:18" x14ac:dyDescent="0.3">
      <c r="A456" t="s">
        <v>2582</v>
      </c>
      <c r="B456" t="s">
        <v>12</v>
      </c>
      <c r="C456" t="s">
        <v>2136</v>
      </c>
      <c r="D456" t="s">
        <v>2119</v>
      </c>
      <c r="E456">
        <v>37</v>
      </c>
      <c r="F456">
        <v>0</v>
      </c>
      <c r="G456">
        <v>11.965999999999999</v>
      </c>
      <c r="H456">
        <v>0.25</v>
      </c>
      <c r="I456">
        <v>3.0609999999999999</v>
      </c>
      <c r="J456">
        <v>7.6999999999999999E-2</v>
      </c>
      <c r="K456">
        <v>39.799999999999997</v>
      </c>
      <c r="L456">
        <v>46.5</v>
      </c>
      <c r="M456">
        <v>28.1</v>
      </c>
      <c r="N456">
        <v>36.4</v>
      </c>
      <c r="O456">
        <v>40.5</v>
      </c>
      <c r="P456" t="s">
        <v>2507</v>
      </c>
      <c r="Q456">
        <v>-5.0000000000000001E-3</v>
      </c>
      <c r="R456">
        <v>3.0000000000000001E-3</v>
      </c>
    </row>
    <row r="457" spans="1:18" x14ac:dyDescent="0.3">
      <c r="A457" t="s">
        <v>2583</v>
      </c>
      <c r="B457" t="s">
        <v>39</v>
      </c>
      <c r="C457" t="s">
        <v>2123</v>
      </c>
      <c r="D457" t="s">
        <v>2123</v>
      </c>
      <c r="E457">
        <v>43</v>
      </c>
      <c r="F457">
        <v>71</v>
      </c>
      <c r="G457">
        <v>15.458</v>
      </c>
      <c r="H457">
        <v>0.26</v>
      </c>
      <c r="I457">
        <v>2.9740000000000002</v>
      </c>
      <c r="J457">
        <v>-0.14199999999999999</v>
      </c>
      <c r="K457">
        <v>17.7</v>
      </c>
      <c r="L457">
        <v>43.5</v>
      </c>
      <c r="M457">
        <v>55.4</v>
      </c>
      <c r="N457">
        <v>34.799999999999997</v>
      </c>
      <c r="O457">
        <v>40.5</v>
      </c>
      <c r="P457" t="s">
        <v>2507</v>
      </c>
      <c r="Q457">
        <v>-3.0000000000000001E-3</v>
      </c>
      <c r="R457">
        <v>5.0000000000000001E-3</v>
      </c>
    </row>
    <row r="458" spans="1:18" x14ac:dyDescent="0.3">
      <c r="A458" t="s">
        <v>2584</v>
      </c>
      <c r="B458" t="s">
        <v>23</v>
      </c>
      <c r="C458" t="s">
        <v>2118</v>
      </c>
      <c r="D458" t="s">
        <v>2119</v>
      </c>
      <c r="E458">
        <v>38</v>
      </c>
      <c r="F458">
        <v>33</v>
      </c>
      <c r="G458">
        <v>10.882999999999999</v>
      </c>
      <c r="H458">
        <v>0.314</v>
      </c>
      <c r="I458">
        <v>4.0810000000000004</v>
      </c>
      <c r="J458">
        <v>0.214</v>
      </c>
      <c r="K458">
        <v>53.7</v>
      </c>
      <c r="L458">
        <v>31.9</v>
      </c>
      <c r="M458">
        <v>40.200000000000003</v>
      </c>
      <c r="N458">
        <v>52.6</v>
      </c>
      <c r="O458">
        <v>40.5</v>
      </c>
      <c r="P458" t="s">
        <v>2507</v>
      </c>
      <c r="Q458">
        <v>-5.0000000000000001E-3</v>
      </c>
      <c r="R458">
        <v>3.0000000000000001E-3</v>
      </c>
    </row>
    <row r="459" spans="1:18" x14ac:dyDescent="0.3">
      <c r="A459" t="s">
        <v>2585</v>
      </c>
      <c r="B459" t="s">
        <v>42</v>
      </c>
      <c r="C459" t="s">
        <v>2123</v>
      </c>
      <c r="D459" t="s">
        <v>2123</v>
      </c>
      <c r="E459">
        <v>7</v>
      </c>
      <c r="F459">
        <v>80</v>
      </c>
      <c r="G459">
        <v>15.218999999999999</v>
      </c>
      <c r="H459">
        <v>0.19600000000000001</v>
      </c>
      <c r="I459">
        <v>2.3959999999999999</v>
      </c>
      <c r="J459">
        <v>0.68700000000000006</v>
      </c>
      <c r="K459">
        <v>96.9</v>
      </c>
      <c r="L459">
        <v>39.6</v>
      </c>
      <c r="M459">
        <v>34.200000000000003</v>
      </c>
      <c r="N459">
        <v>23.4</v>
      </c>
      <c r="O459">
        <v>40.5</v>
      </c>
      <c r="P459" t="s">
        <v>2507</v>
      </c>
      <c r="Q459">
        <v>-3.0000000000000001E-3</v>
      </c>
      <c r="R459">
        <v>5.0000000000000001E-3</v>
      </c>
    </row>
    <row r="460" spans="1:18" x14ac:dyDescent="0.3">
      <c r="A460" t="s">
        <v>2586</v>
      </c>
      <c r="B460" t="s">
        <v>35</v>
      </c>
      <c r="C460" t="s">
        <v>2123</v>
      </c>
      <c r="D460" t="s">
        <v>2123</v>
      </c>
      <c r="E460">
        <v>36</v>
      </c>
      <c r="F460">
        <v>23</v>
      </c>
      <c r="G460">
        <v>15.589</v>
      </c>
      <c r="H460">
        <v>0.17299999999999999</v>
      </c>
      <c r="I460">
        <v>2.4260000000000002</v>
      </c>
      <c r="J460">
        <v>0.23599999999999999</v>
      </c>
      <c r="K460">
        <v>64.2</v>
      </c>
      <c r="L460">
        <v>46.2</v>
      </c>
      <c r="M460">
        <v>30</v>
      </c>
      <c r="N460">
        <v>24.2</v>
      </c>
      <c r="O460">
        <v>40.1</v>
      </c>
      <c r="P460" t="s">
        <v>2507</v>
      </c>
      <c r="Q460">
        <v>-3.0000000000000001E-3</v>
      </c>
      <c r="R460">
        <v>5.0000000000000001E-3</v>
      </c>
    </row>
    <row r="461" spans="1:18" x14ac:dyDescent="0.3">
      <c r="A461" t="s">
        <v>2587</v>
      </c>
      <c r="B461" t="s">
        <v>23</v>
      </c>
      <c r="C461" t="s">
        <v>2129</v>
      </c>
      <c r="D461" t="s">
        <v>2119</v>
      </c>
      <c r="E461">
        <v>8</v>
      </c>
      <c r="F461">
        <v>0</v>
      </c>
      <c r="G461">
        <v>10.096</v>
      </c>
      <c r="H461">
        <v>0.5</v>
      </c>
      <c r="I461">
        <v>6.5019999999999998</v>
      </c>
      <c r="J461">
        <v>-0.36899999999999999</v>
      </c>
      <c r="K461">
        <v>7.3</v>
      </c>
      <c r="L461">
        <v>20.2</v>
      </c>
      <c r="M461">
        <v>66.599999999999994</v>
      </c>
      <c r="N461">
        <v>76</v>
      </c>
      <c r="O461">
        <v>39.799999999999997</v>
      </c>
      <c r="P461" t="s">
        <v>2507</v>
      </c>
      <c r="Q461">
        <v>-5.0000000000000001E-3</v>
      </c>
      <c r="R461">
        <v>3.0000000000000001E-3</v>
      </c>
    </row>
    <row r="462" spans="1:18" x14ac:dyDescent="0.3">
      <c r="A462" t="s">
        <v>2588</v>
      </c>
      <c r="B462" t="s">
        <v>381</v>
      </c>
      <c r="C462" t="s">
        <v>2123</v>
      </c>
      <c r="D462" t="s">
        <v>2123</v>
      </c>
      <c r="E462">
        <v>23</v>
      </c>
      <c r="F462">
        <v>30</v>
      </c>
      <c r="G462">
        <v>14.843999999999999</v>
      </c>
      <c r="H462">
        <v>0.247</v>
      </c>
      <c r="I462">
        <v>3.1190000000000002</v>
      </c>
      <c r="J462">
        <v>0.2</v>
      </c>
      <c r="K462">
        <v>58.5</v>
      </c>
      <c r="L462">
        <v>33.5</v>
      </c>
      <c r="M462">
        <v>51.2</v>
      </c>
      <c r="N462">
        <v>37.700000000000003</v>
      </c>
      <c r="O462">
        <v>39.700000000000003</v>
      </c>
      <c r="P462" t="s">
        <v>2507</v>
      </c>
      <c r="Q462">
        <v>-3.0000000000000001E-3</v>
      </c>
      <c r="R462">
        <v>5.0000000000000001E-3</v>
      </c>
    </row>
    <row r="463" spans="1:18" x14ac:dyDescent="0.3">
      <c r="A463" t="s">
        <v>2589</v>
      </c>
      <c r="B463" t="s">
        <v>48</v>
      </c>
      <c r="C463" t="s">
        <v>2118</v>
      </c>
      <c r="D463" t="s">
        <v>2119</v>
      </c>
      <c r="E463">
        <v>25</v>
      </c>
      <c r="F463">
        <v>82</v>
      </c>
      <c r="G463">
        <v>10.574999999999999</v>
      </c>
      <c r="H463">
        <v>0.34499999999999997</v>
      </c>
      <c r="I463">
        <v>4.42</v>
      </c>
      <c r="J463">
        <v>0.13700000000000001</v>
      </c>
      <c r="K463">
        <v>45.5</v>
      </c>
      <c r="L463">
        <v>27.7</v>
      </c>
      <c r="M463">
        <v>45.5</v>
      </c>
      <c r="N463">
        <v>57.1</v>
      </c>
      <c r="O463">
        <v>39.5</v>
      </c>
      <c r="P463" t="s">
        <v>2507</v>
      </c>
      <c r="Q463">
        <v>-5.0000000000000001E-3</v>
      </c>
      <c r="R463">
        <v>3.0000000000000001E-3</v>
      </c>
    </row>
    <row r="464" spans="1:18" x14ac:dyDescent="0.3">
      <c r="A464" t="s">
        <v>2590</v>
      </c>
      <c r="B464" t="s">
        <v>5</v>
      </c>
      <c r="C464" t="s">
        <v>2136</v>
      </c>
      <c r="D464" t="s">
        <v>2119</v>
      </c>
      <c r="E464">
        <v>13</v>
      </c>
      <c r="F464">
        <v>8</v>
      </c>
      <c r="G464">
        <v>11.329000000000001</v>
      </c>
      <c r="H464">
        <v>0.33200000000000002</v>
      </c>
      <c r="I464">
        <v>3.8769999999999998</v>
      </c>
      <c r="J464">
        <v>-7.5999999999999998E-2</v>
      </c>
      <c r="K464">
        <v>22.4</v>
      </c>
      <c r="L464">
        <v>37</v>
      </c>
      <c r="M464">
        <v>43</v>
      </c>
      <c r="N464">
        <v>49</v>
      </c>
      <c r="O464">
        <v>39.4</v>
      </c>
      <c r="P464" t="s">
        <v>2507</v>
      </c>
      <c r="Q464">
        <v>-5.0000000000000001E-3</v>
      </c>
      <c r="R464">
        <v>3.0000000000000001E-3</v>
      </c>
    </row>
    <row r="465" spans="1:18" x14ac:dyDescent="0.3">
      <c r="A465" t="s">
        <v>2591</v>
      </c>
      <c r="B465" t="s">
        <v>18</v>
      </c>
      <c r="C465" t="s">
        <v>2123</v>
      </c>
      <c r="D465" t="s">
        <v>2123</v>
      </c>
      <c r="E465">
        <v>23</v>
      </c>
      <c r="F465">
        <v>20</v>
      </c>
      <c r="G465">
        <v>16.608000000000001</v>
      </c>
      <c r="H465">
        <v>0.159</v>
      </c>
      <c r="I465">
        <v>1.885</v>
      </c>
      <c r="J465">
        <v>-6.3E-2</v>
      </c>
      <c r="K465">
        <v>26.5</v>
      </c>
      <c r="L465">
        <v>59.2</v>
      </c>
      <c r="M465">
        <v>23.5</v>
      </c>
      <c r="N465">
        <v>14.4</v>
      </c>
      <c r="O465">
        <v>39.4</v>
      </c>
      <c r="P465" t="s">
        <v>2507</v>
      </c>
      <c r="Q465">
        <v>-3.0000000000000001E-3</v>
      </c>
      <c r="R465">
        <v>5.0000000000000001E-3</v>
      </c>
    </row>
    <row r="466" spans="1:18" x14ac:dyDescent="0.3">
      <c r="A466" t="s">
        <v>2592</v>
      </c>
      <c r="B466" t="s">
        <v>24</v>
      </c>
      <c r="C466" t="s">
        <v>2118</v>
      </c>
      <c r="D466" t="s">
        <v>2119</v>
      </c>
      <c r="E466">
        <v>45</v>
      </c>
      <c r="F466">
        <v>33</v>
      </c>
      <c r="G466">
        <v>12.055999999999999</v>
      </c>
      <c r="H466">
        <v>0.25600000000000001</v>
      </c>
      <c r="I466">
        <v>2.65</v>
      </c>
      <c r="J466">
        <v>8.4000000000000005E-2</v>
      </c>
      <c r="K466">
        <v>40.299999999999997</v>
      </c>
      <c r="L466">
        <v>47.7</v>
      </c>
      <c r="M466">
        <v>29.5</v>
      </c>
      <c r="N466">
        <v>28.1</v>
      </c>
      <c r="O466">
        <v>39.299999999999997</v>
      </c>
      <c r="P466" t="s">
        <v>2507</v>
      </c>
      <c r="Q466">
        <v>-5.0000000000000001E-3</v>
      </c>
      <c r="R466">
        <v>3.0000000000000001E-3</v>
      </c>
    </row>
    <row r="467" spans="1:18" x14ac:dyDescent="0.3">
      <c r="A467" t="s">
        <v>2593</v>
      </c>
      <c r="B467" t="s">
        <v>20</v>
      </c>
      <c r="C467" t="s">
        <v>2118</v>
      </c>
      <c r="D467" t="s">
        <v>2119</v>
      </c>
      <c r="E467">
        <v>44</v>
      </c>
      <c r="F467">
        <v>0</v>
      </c>
      <c r="G467">
        <v>11.682</v>
      </c>
      <c r="H467">
        <v>0.27300000000000002</v>
      </c>
      <c r="I467">
        <v>3.4569999999999999</v>
      </c>
      <c r="J467">
        <v>-0.02</v>
      </c>
      <c r="K467">
        <v>27.1</v>
      </c>
      <c r="L467">
        <v>41.2</v>
      </c>
      <c r="M467">
        <v>33.299999999999997</v>
      </c>
      <c r="N467">
        <v>43.8</v>
      </c>
      <c r="O467">
        <v>39.299999999999997</v>
      </c>
      <c r="P467" t="s">
        <v>2507</v>
      </c>
      <c r="Q467">
        <v>-5.0000000000000001E-3</v>
      </c>
      <c r="R467">
        <v>3.0000000000000001E-3</v>
      </c>
    </row>
    <row r="468" spans="1:18" x14ac:dyDescent="0.3">
      <c r="A468" t="s">
        <v>2594</v>
      </c>
      <c r="B468" t="s">
        <v>384</v>
      </c>
      <c r="C468" t="s">
        <v>2123</v>
      </c>
      <c r="D468" t="s">
        <v>2123</v>
      </c>
      <c r="E468">
        <v>27</v>
      </c>
      <c r="F468">
        <v>5</v>
      </c>
      <c r="G468">
        <v>14.278</v>
      </c>
      <c r="H468">
        <v>0.34599999999999997</v>
      </c>
      <c r="I468">
        <v>3.456</v>
      </c>
      <c r="J468">
        <v>2.3E-2</v>
      </c>
      <c r="K468">
        <v>36.5</v>
      </c>
      <c r="L468">
        <v>28.1</v>
      </c>
      <c r="M468">
        <v>70</v>
      </c>
      <c r="N468">
        <v>43.7</v>
      </c>
      <c r="O468">
        <v>39.1</v>
      </c>
      <c r="P468" t="s">
        <v>2507</v>
      </c>
      <c r="Q468">
        <v>-3.0000000000000001E-3</v>
      </c>
      <c r="R468">
        <v>5.0000000000000001E-3</v>
      </c>
    </row>
    <row r="469" spans="1:18" x14ac:dyDescent="0.3">
      <c r="A469" t="s">
        <v>2595</v>
      </c>
      <c r="B469" t="s">
        <v>21</v>
      </c>
      <c r="C469" t="s">
        <v>2136</v>
      </c>
      <c r="D469" t="s">
        <v>2119</v>
      </c>
      <c r="E469">
        <v>23</v>
      </c>
      <c r="F469">
        <v>64</v>
      </c>
      <c r="G469">
        <v>11.276</v>
      </c>
      <c r="H469">
        <v>0.28000000000000003</v>
      </c>
      <c r="I469">
        <v>3.2440000000000002</v>
      </c>
      <c r="J469">
        <v>0.28799999999999998</v>
      </c>
      <c r="K469">
        <v>59.4</v>
      </c>
      <c r="L469">
        <v>35.799999999999997</v>
      </c>
      <c r="M469">
        <v>35.200000000000003</v>
      </c>
      <c r="N469">
        <v>39.9</v>
      </c>
      <c r="O469">
        <v>39.1</v>
      </c>
      <c r="P469" t="s">
        <v>2507</v>
      </c>
      <c r="Q469">
        <v>-5.0000000000000001E-3</v>
      </c>
      <c r="R469">
        <v>3.0000000000000001E-3</v>
      </c>
    </row>
    <row r="470" spans="1:18" x14ac:dyDescent="0.3">
      <c r="A470" t="s">
        <v>2596</v>
      </c>
      <c r="B470" t="s">
        <v>7</v>
      </c>
      <c r="C470" t="s">
        <v>2123</v>
      </c>
      <c r="D470" t="s">
        <v>2123</v>
      </c>
      <c r="E470">
        <v>5</v>
      </c>
      <c r="F470">
        <v>33</v>
      </c>
      <c r="G470">
        <v>13.634</v>
      </c>
      <c r="H470">
        <v>0.27600000000000002</v>
      </c>
      <c r="I470">
        <v>3.319</v>
      </c>
      <c r="J470">
        <v>0.55200000000000005</v>
      </c>
      <c r="K470">
        <v>92.7</v>
      </c>
      <c r="L470">
        <v>21.2</v>
      </c>
      <c r="M470">
        <v>59.2</v>
      </c>
      <c r="N470">
        <v>41.2</v>
      </c>
      <c r="O470">
        <v>39</v>
      </c>
      <c r="P470" t="s">
        <v>2507</v>
      </c>
      <c r="Q470">
        <v>-3.0000000000000001E-3</v>
      </c>
      <c r="R470">
        <v>5.0000000000000001E-3</v>
      </c>
    </row>
    <row r="471" spans="1:18" x14ac:dyDescent="0.3">
      <c r="A471" t="s">
        <v>2597</v>
      </c>
      <c r="B471" t="s">
        <v>15</v>
      </c>
      <c r="C471" t="s">
        <v>2118</v>
      </c>
      <c r="D471" t="s">
        <v>2119</v>
      </c>
      <c r="E471">
        <v>47</v>
      </c>
      <c r="F471">
        <v>82</v>
      </c>
      <c r="G471">
        <v>11.696</v>
      </c>
      <c r="H471">
        <v>0.28899999999999998</v>
      </c>
      <c r="I471">
        <v>3.4420000000000002</v>
      </c>
      <c r="J471">
        <v>-0.129</v>
      </c>
      <c r="K471">
        <v>19.8</v>
      </c>
      <c r="L471">
        <v>41.4</v>
      </c>
      <c r="M471">
        <v>36.4</v>
      </c>
      <c r="N471">
        <v>43.3</v>
      </c>
      <c r="O471">
        <v>39</v>
      </c>
      <c r="P471" t="s">
        <v>2507</v>
      </c>
      <c r="Q471">
        <v>-5.0000000000000001E-3</v>
      </c>
      <c r="R471">
        <v>3.0000000000000001E-3</v>
      </c>
    </row>
    <row r="472" spans="1:18" x14ac:dyDescent="0.3">
      <c r="A472" t="s">
        <v>2598</v>
      </c>
      <c r="B472" t="s">
        <v>14</v>
      </c>
      <c r="C472" t="s">
        <v>2129</v>
      </c>
      <c r="D472" t="s">
        <v>2119</v>
      </c>
      <c r="E472">
        <v>15</v>
      </c>
      <c r="F472">
        <v>0</v>
      </c>
      <c r="G472">
        <v>10.523</v>
      </c>
      <c r="H472">
        <v>0.33300000000000002</v>
      </c>
      <c r="I472">
        <v>4.319</v>
      </c>
      <c r="J472">
        <v>0.20599999999999999</v>
      </c>
      <c r="K472">
        <v>52.1</v>
      </c>
      <c r="L472">
        <v>26.5</v>
      </c>
      <c r="M472">
        <v>43.6</v>
      </c>
      <c r="N472">
        <v>55.9</v>
      </c>
      <c r="O472">
        <v>39</v>
      </c>
      <c r="P472" t="s">
        <v>2507</v>
      </c>
      <c r="Q472">
        <v>-5.0000000000000001E-3</v>
      </c>
      <c r="R472">
        <v>3.0000000000000001E-3</v>
      </c>
    </row>
    <row r="473" spans="1:18" x14ac:dyDescent="0.3">
      <c r="A473" t="s">
        <v>2599</v>
      </c>
      <c r="B473" t="s">
        <v>7</v>
      </c>
      <c r="C473" t="s">
        <v>2129</v>
      </c>
      <c r="D473" t="s">
        <v>2119</v>
      </c>
      <c r="E473">
        <v>43</v>
      </c>
      <c r="F473">
        <v>67</v>
      </c>
      <c r="G473">
        <v>11.712999999999999</v>
      </c>
      <c r="H473">
        <v>0.28699999999999998</v>
      </c>
      <c r="I473">
        <v>3.4620000000000002</v>
      </c>
      <c r="J473">
        <v>-0.16900000000000001</v>
      </c>
      <c r="K473">
        <v>17</v>
      </c>
      <c r="L473">
        <v>41.8</v>
      </c>
      <c r="M473">
        <v>35.799999999999997</v>
      </c>
      <c r="N473">
        <v>44</v>
      </c>
      <c r="O473">
        <v>39</v>
      </c>
      <c r="P473" t="s">
        <v>2507</v>
      </c>
      <c r="Q473">
        <v>-5.0000000000000001E-3</v>
      </c>
      <c r="R473">
        <v>3.0000000000000001E-3</v>
      </c>
    </row>
    <row r="474" spans="1:18" x14ac:dyDescent="0.3">
      <c r="A474" t="s">
        <v>2600</v>
      </c>
      <c r="B474" t="s">
        <v>42</v>
      </c>
      <c r="C474" t="s">
        <v>2129</v>
      </c>
      <c r="D474" t="s">
        <v>2119</v>
      </c>
      <c r="E474">
        <v>38</v>
      </c>
      <c r="F474">
        <v>43</v>
      </c>
      <c r="G474">
        <v>11.297000000000001</v>
      </c>
      <c r="H474">
        <v>0.248</v>
      </c>
      <c r="I474">
        <v>3.0369999999999999</v>
      </c>
      <c r="J474">
        <v>0.46700000000000003</v>
      </c>
      <c r="K474">
        <v>78.2</v>
      </c>
      <c r="L474">
        <v>36.200000000000003</v>
      </c>
      <c r="M474">
        <v>27.1</v>
      </c>
      <c r="N474">
        <v>35.9</v>
      </c>
      <c r="O474">
        <v>38.9</v>
      </c>
      <c r="P474" t="s">
        <v>2507</v>
      </c>
      <c r="Q474">
        <v>-5.0000000000000001E-3</v>
      </c>
      <c r="R474">
        <v>3.0000000000000001E-3</v>
      </c>
    </row>
    <row r="475" spans="1:18" x14ac:dyDescent="0.3">
      <c r="A475" t="s">
        <v>2601</v>
      </c>
      <c r="B475" t="s">
        <v>48</v>
      </c>
      <c r="C475" t="s">
        <v>2123</v>
      </c>
      <c r="D475" t="s">
        <v>2123</v>
      </c>
      <c r="E475">
        <v>31</v>
      </c>
      <c r="F475">
        <v>0</v>
      </c>
      <c r="G475">
        <v>14.331</v>
      </c>
      <c r="H475">
        <v>0.23300000000000001</v>
      </c>
      <c r="I475">
        <v>2.9889999999999999</v>
      </c>
      <c r="J475">
        <v>0.45700000000000002</v>
      </c>
      <c r="K475">
        <v>87.3</v>
      </c>
      <c r="L475">
        <v>28.5</v>
      </c>
      <c r="M475">
        <v>48.1</v>
      </c>
      <c r="N475">
        <v>35</v>
      </c>
      <c r="O475">
        <v>38.9</v>
      </c>
      <c r="P475" t="s">
        <v>2507</v>
      </c>
      <c r="Q475">
        <v>-3.0000000000000001E-3</v>
      </c>
      <c r="R475">
        <v>5.0000000000000001E-3</v>
      </c>
    </row>
    <row r="476" spans="1:18" x14ac:dyDescent="0.3">
      <c r="A476" t="s">
        <v>2602</v>
      </c>
      <c r="B476" t="s">
        <v>32</v>
      </c>
      <c r="C476" t="s">
        <v>2129</v>
      </c>
      <c r="D476" t="s">
        <v>2119</v>
      </c>
      <c r="E476">
        <v>32</v>
      </c>
      <c r="F476">
        <v>37</v>
      </c>
      <c r="G476">
        <v>11.747999999999999</v>
      </c>
      <c r="H476">
        <v>0.28000000000000003</v>
      </c>
      <c r="I476">
        <v>3.109</v>
      </c>
      <c r="J476">
        <v>-1.4E-2</v>
      </c>
      <c r="K476">
        <v>28.1</v>
      </c>
      <c r="L476">
        <v>43</v>
      </c>
      <c r="M476">
        <v>34.700000000000003</v>
      </c>
      <c r="N476">
        <v>37.5</v>
      </c>
      <c r="O476">
        <v>38.9</v>
      </c>
      <c r="P476" t="s">
        <v>2507</v>
      </c>
      <c r="Q476">
        <v>-5.0000000000000001E-3</v>
      </c>
      <c r="R476">
        <v>3.0000000000000001E-3</v>
      </c>
    </row>
    <row r="477" spans="1:18" x14ac:dyDescent="0.3">
      <c r="A477" t="s">
        <v>2603</v>
      </c>
      <c r="B477" t="s">
        <v>18</v>
      </c>
      <c r="C477" t="s">
        <v>2118</v>
      </c>
      <c r="D477" t="s">
        <v>2119</v>
      </c>
      <c r="E477">
        <v>28</v>
      </c>
      <c r="F477">
        <v>60</v>
      </c>
      <c r="G477">
        <v>10.997</v>
      </c>
      <c r="H477">
        <v>0.309</v>
      </c>
      <c r="I477">
        <v>3.6669999999999998</v>
      </c>
      <c r="J477">
        <v>0.122</v>
      </c>
      <c r="K477">
        <v>44.4</v>
      </c>
      <c r="L477">
        <v>33.1</v>
      </c>
      <c r="M477">
        <v>39.200000000000003</v>
      </c>
      <c r="N477">
        <v>46.5</v>
      </c>
      <c r="O477">
        <v>38.5</v>
      </c>
      <c r="P477" t="s">
        <v>2507</v>
      </c>
      <c r="Q477">
        <v>-5.0000000000000001E-3</v>
      </c>
      <c r="R477">
        <v>3.0000000000000001E-3</v>
      </c>
    </row>
    <row r="478" spans="1:18" x14ac:dyDescent="0.3">
      <c r="A478" t="s">
        <v>2604</v>
      </c>
      <c r="B478" t="s">
        <v>15</v>
      </c>
      <c r="C478" t="s">
        <v>2123</v>
      </c>
      <c r="D478" t="s">
        <v>2123</v>
      </c>
      <c r="E478">
        <v>22</v>
      </c>
      <c r="F478">
        <v>20</v>
      </c>
      <c r="G478">
        <v>14.087</v>
      </c>
      <c r="H478">
        <v>0.245</v>
      </c>
      <c r="I478">
        <v>2.9159999999999999</v>
      </c>
      <c r="J478">
        <v>0.63</v>
      </c>
      <c r="K478">
        <v>96.2</v>
      </c>
      <c r="L478">
        <v>25.4</v>
      </c>
      <c r="M478">
        <v>50.8</v>
      </c>
      <c r="N478">
        <v>33.6</v>
      </c>
      <c r="O478">
        <v>38.299999999999997</v>
      </c>
      <c r="P478" t="s">
        <v>2507</v>
      </c>
      <c r="Q478">
        <v>-3.0000000000000001E-3</v>
      </c>
      <c r="R478">
        <v>5.0000000000000001E-3</v>
      </c>
    </row>
    <row r="479" spans="1:18" x14ac:dyDescent="0.3">
      <c r="A479" t="s">
        <v>2605</v>
      </c>
      <c r="B479" t="s">
        <v>35</v>
      </c>
      <c r="C479" t="s">
        <v>2118</v>
      </c>
      <c r="D479" t="s">
        <v>2119</v>
      </c>
      <c r="E479">
        <v>44</v>
      </c>
      <c r="F479">
        <v>52</v>
      </c>
      <c r="G479">
        <v>11.33</v>
      </c>
      <c r="H479">
        <v>0.25700000000000001</v>
      </c>
      <c r="I479">
        <v>3.5979999999999999</v>
      </c>
      <c r="J479">
        <v>5.8000000000000003E-2</v>
      </c>
      <c r="K479">
        <v>37.4</v>
      </c>
      <c r="L479">
        <v>37.200000000000003</v>
      </c>
      <c r="M479">
        <v>29.9</v>
      </c>
      <c r="N479">
        <v>46.1</v>
      </c>
      <c r="O479">
        <v>38.299999999999997</v>
      </c>
      <c r="P479" t="s">
        <v>2507</v>
      </c>
      <c r="Q479">
        <v>-5.0000000000000001E-3</v>
      </c>
      <c r="R479">
        <v>3.0000000000000001E-3</v>
      </c>
    </row>
    <row r="480" spans="1:18" x14ac:dyDescent="0.3">
      <c r="A480" t="s">
        <v>2606</v>
      </c>
      <c r="B480" t="s">
        <v>13</v>
      </c>
      <c r="C480" t="s">
        <v>2118</v>
      </c>
      <c r="D480" t="s">
        <v>2119</v>
      </c>
      <c r="E480">
        <v>31</v>
      </c>
      <c r="F480">
        <v>0</v>
      </c>
      <c r="G480">
        <v>11.641999999999999</v>
      </c>
      <c r="H480">
        <v>0.28999999999999998</v>
      </c>
      <c r="I480">
        <v>3.7069999999999999</v>
      </c>
      <c r="J480">
        <v>-0.39300000000000002</v>
      </c>
      <c r="K480">
        <v>6.9</v>
      </c>
      <c r="L480">
        <v>40.6</v>
      </c>
      <c r="M480">
        <v>36.799999999999997</v>
      </c>
      <c r="N480">
        <v>46.9</v>
      </c>
      <c r="O480">
        <v>38.200000000000003</v>
      </c>
      <c r="P480" t="s">
        <v>2507</v>
      </c>
      <c r="Q480">
        <v>-5.0000000000000001E-3</v>
      </c>
      <c r="R480">
        <v>3.0000000000000001E-3</v>
      </c>
    </row>
    <row r="481" spans="1:18" x14ac:dyDescent="0.3">
      <c r="A481" t="s">
        <v>2607</v>
      </c>
      <c r="B481" t="s">
        <v>383</v>
      </c>
      <c r="C481" t="s">
        <v>2123</v>
      </c>
      <c r="D481" t="s">
        <v>2123</v>
      </c>
      <c r="E481">
        <v>45</v>
      </c>
      <c r="F481">
        <v>73</v>
      </c>
      <c r="G481">
        <v>15.144</v>
      </c>
      <c r="H481">
        <v>0.249</v>
      </c>
      <c r="I481">
        <v>3.339</v>
      </c>
      <c r="J481">
        <v>-0.30199999999999999</v>
      </c>
      <c r="K481">
        <v>7.1</v>
      </c>
      <c r="L481">
        <v>38.1</v>
      </c>
      <c r="M481">
        <v>52.7</v>
      </c>
      <c r="N481">
        <v>41.6</v>
      </c>
      <c r="O481">
        <v>38.1</v>
      </c>
      <c r="P481" t="s">
        <v>2507</v>
      </c>
      <c r="Q481">
        <v>-3.0000000000000001E-3</v>
      </c>
      <c r="R481">
        <v>5.0000000000000001E-3</v>
      </c>
    </row>
    <row r="482" spans="1:18" x14ac:dyDescent="0.3">
      <c r="A482" t="s">
        <v>2608</v>
      </c>
      <c r="B482" t="s">
        <v>42</v>
      </c>
      <c r="C482" t="s">
        <v>2123</v>
      </c>
      <c r="D482" t="s">
        <v>2123</v>
      </c>
      <c r="E482">
        <v>33</v>
      </c>
      <c r="F482">
        <v>0</v>
      </c>
      <c r="G482">
        <v>14.255000000000001</v>
      </c>
      <c r="H482">
        <v>0.24199999999999999</v>
      </c>
      <c r="I482">
        <v>2.968</v>
      </c>
      <c r="J482">
        <v>0.39</v>
      </c>
      <c r="K482">
        <v>82.3</v>
      </c>
      <c r="L482">
        <v>27.3</v>
      </c>
      <c r="M482">
        <v>50</v>
      </c>
      <c r="N482">
        <v>34.6</v>
      </c>
      <c r="O482">
        <v>38</v>
      </c>
      <c r="P482" t="s">
        <v>2507</v>
      </c>
      <c r="Q482">
        <v>-3.0000000000000001E-3</v>
      </c>
      <c r="R482">
        <v>5.0000000000000001E-3</v>
      </c>
    </row>
    <row r="483" spans="1:18" x14ac:dyDescent="0.3">
      <c r="A483" t="s">
        <v>2609</v>
      </c>
      <c r="B483" t="s">
        <v>33</v>
      </c>
      <c r="C483" t="s">
        <v>2129</v>
      </c>
      <c r="D483" t="s">
        <v>2119</v>
      </c>
      <c r="E483">
        <v>37</v>
      </c>
      <c r="F483">
        <v>77</v>
      </c>
      <c r="G483">
        <v>11.484</v>
      </c>
      <c r="H483">
        <v>0.217</v>
      </c>
      <c r="I483">
        <v>2.7389999999999999</v>
      </c>
      <c r="J483">
        <v>0.48799999999999999</v>
      </c>
      <c r="K483">
        <v>80.2</v>
      </c>
      <c r="L483">
        <v>38.799999999999997</v>
      </c>
      <c r="M483">
        <v>20</v>
      </c>
      <c r="N483">
        <v>30.2</v>
      </c>
      <c r="O483">
        <v>38</v>
      </c>
      <c r="P483" t="s">
        <v>2507</v>
      </c>
      <c r="Q483">
        <v>-5.0000000000000001E-3</v>
      </c>
      <c r="R483">
        <v>3.0000000000000001E-3</v>
      </c>
    </row>
    <row r="484" spans="1:18" x14ac:dyDescent="0.3">
      <c r="A484" t="s">
        <v>2610</v>
      </c>
      <c r="B484" t="s">
        <v>20</v>
      </c>
      <c r="C484" t="s">
        <v>2118</v>
      </c>
      <c r="D484" t="s">
        <v>2119</v>
      </c>
      <c r="E484">
        <v>32</v>
      </c>
      <c r="F484">
        <v>51</v>
      </c>
      <c r="G484">
        <v>10.743</v>
      </c>
      <c r="H484">
        <v>0.32700000000000001</v>
      </c>
      <c r="I484">
        <v>4.1429999999999998</v>
      </c>
      <c r="J484">
        <v>2.1000000000000001E-2</v>
      </c>
      <c r="K484">
        <v>32.299999999999997</v>
      </c>
      <c r="L484">
        <v>29.9</v>
      </c>
      <c r="M484">
        <v>42.6</v>
      </c>
      <c r="N484">
        <v>53.5</v>
      </c>
      <c r="O484">
        <v>38</v>
      </c>
      <c r="P484" t="s">
        <v>2507</v>
      </c>
      <c r="Q484">
        <v>-5.0000000000000001E-3</v>
      </c>
      <c r="R484">
        <v>3.0000000000000001E-3</v>
      </c>
    </row>
    <row r="485" spans="1:18" x14ac:dyDescent="0.3">
      <c r="A485" t="s">
        <v>2611</v>
      </c>
      <c r="B485" t="s">
        <v>25</v>
      </c>
      <c r="C485" t="s">
        <v>2123</v>
      </c>
      <c r="D485" t="s">
        <v>2123</v>
      </c>
      <c r="E485">
        <v>37</v>
      </c>
      <c r="F485">
        <v>11</v>
      </c>
      <c r="G485">
        <v>14.726000000000001</v>
      </c>
      <c r="H485">
        <v>0.26700000000000002</v>
      </c>
      <c r="I485">
        <v>2.7890000000000001</v>
      </c>
      <c r="J485">
        <v>0.16500000000000001</v>
      </c>
      <c r="K485">
        <v>53.3</v>
      </c>
      <c r="L485">
        <v>32.299999999999997</v>
      </c>
      <c r="M485">
        <v>57.3</v>
      </c>
      <c r="N485">
        <v>31.4</v>
      </c>
      <c r="O485">
        <v>37.9</v>
      </c>
      <c r="P485" t="s">
        <v>2507</v>
      </c>
      <c r="Q485">
        <v>-3.0000000000000001E-3</v>
      </c>
      <c r="R485">
        <v>5.0000000000000001E-3</v>
      </c>
    </row>
    <row r="486" spans="1:18" x14ac:dyDescent="0.3">
      <c r="A486" t="s">
        <v>2612</v>
      </c>
      <c r="B486" t="s">
        <v>20</v>
      </c>
      <c r="C486" t="s">
        <v>2123</v>
      </c>
      <c r="D486" t="s">
        <v>2123</v>
      </c>
      <c r="E486">
        <v>37</v>
      </c>
      <c r="F486">
        <v>0</v>
      </c>
      <c r="G486">
        <v>14.951000000000001</v>
      </c>
      <c r="H486">
        <v>0.216</v>
      </c>
      <c r="I486">
        <v>2.74</v>
      </c>
      <c r="J486">
        <v>0.23200000000000001</v>
      </c>
      <c r="K486">
        <v>63.1</v>
      </c>
      <c r="L486">
        <v>35</v>
      </c>
      <c r="M486">
        <v>42.3</v>
      </c>
      <c r="N486">
        <v>30.5</v>
      </c>
      <c r="O486">
        <v>37.799999999999997</v>
      </c>
      <c r="P486" t="s">
        <v>2507</v>
      </c>
      <c r="Q486">
        <v>-3.0000000000000001E-3</v>
      </c>
      <c r="R486">
        <v>5.0000000000000001E-3</v>
      </c>
    </row>
    <row r="487" spans="1:18" x14ac:dyDescent="0.3">
      <c r="A487" t="s">
        <v>2613</v>
      </c>
      <c r="B487" t="s">
        <v>382</v>
      </c>
      <c r="C487" t="s">
        <v>2123</v>
      </c>
      <c r="D487" t="s">
        <v>2123</v>
      </c>
      <c r="E487">
        <v>15</v>
      </c>
      <c r="F487">
        <v>6</v>
      </c>
      <c r="G487">
        <v>14.132999999999999</v>
      </c>
      <c r="H487">
        <v>0.32900000000000001</v>
      </c>
      <c r="I487">
        <v>4.2679999999999998</v>
      </c>
      <c r="J487">
        <v>-0.27900000000000003</v>
      </c>
      <c r="K487">
        <v>7.7</v>
      </c>
      <c r="L487">
        <v>25.8</v>
      </c>
      <c r="M487">
        <v>65.8</v>
      </c>
      <c r="N487">
        <v>55.1</v>
      </c>
      <c r="O487">
        <v>37.299999999999997</v>
      </c>
      <c r="P487" t="s">
        <v>2507</v>
      </c>
      <c r="Q487">
        <v>-3.0000000000000001E-3</v>
      </c>
      <c r="R487">
        <v>5.0000000000000001E-3</v>
      </c>
    </row>
    <row r="488" spans="1:18" x14ac:dyDescent="0.3">
      <c r="A488" t="s">
        <v>2614</v>
      </c>
      <c r="B488" t="s">
        <v>10</v>
      </c>
      <c r="C488" t="s">
        <v>2129</v>
      </c>
      <c r="D488" t="s">
        <v>2119</v>
      </c>
      <c r="E488">
        <v>45</v>
      </c>
      <c r="F488">
        <v>81</v>
      </c>
      <c r="G488">
        <v>11.305</v>
      </c>
      <c r="H488">
        <v>0.27100000000000002</v>
      </c>
      <c r="I488">
        <v>3.4279999999999999</v>
      </c>
      <c r="J488">
        <v>2.1999999999999999E-2</v>
      </c>
      <c r="K488">
        <v>32.700000000000003</v>
      </c>
      <c r="L488">
        <v>36.6</v>
      </c>
      <c r="M488">
        <v>32.700000000000003</v>
      </c>
      <c r="N488">
        <v>43</v>
      </c>
      <c r="O488">
        <v>37.200000000000003</v>
      </c>
      <c r="P488" t="s">
        <v>2507</v>
      </c>
      <c r="Q488">
        <v>-5.0000000000000001E-3</v>
      </c>
      <c r="R488">
        <v>3.0000000000000001E-3</v>
      </c>
    </row>
    <row r="489" spans="1:18" x14ac:dyDescent="0.3">
      <c r="A489" t="s">
        <v>2615</v>
      </c>
      <c r="B489" t="s">
        <v>21</v>
      </c>
      <c r="C489" t="s">
        <v>2118</v>
      </c>
      <c r="D489" t="s">
        <v>2119</v>
      </c>
      <c r="E489">
        <v>36</v>
      </c>
      <c r="F489">
        <v>59</v>
      </c>
      <c r="G489">
        <v>11.085000000000001</v>
      </c>
      <c r="H489">
        <v>0.23599999999999999</v>
      </c>
      <c r="I489">
        <v>2.7269999999999999</v>
      </c>
      <c r="J489">
        <v>0.57599999999999996</v>
      </c>
      <c r="K489">
        <v>87.4</v>
      </c>
      <c r="L489">
        <v>34.5</v>
      </c>
      <c r="M489">
        <v>24.6</v>
      </c>
      <c r="N489">
        <v>29.8</v>
      </c>
      <c r="O489">
        <v>37.200000000000003</v>
      </c>
      <c r="P489" t="s">
        <v>2507</v>
      </c>
      <c r="Q489">
        <v>-5.0000000000000001E-3</v>
      </c>
      <c r="R489">
        <v>3.0000000000000001E-3</v>
      </c>
    </row>
    <row r="490" spans="1:18" x14ac:dyDescent="0.3">
      <c r="A490" t="s">
        <v>2616</v>
      </c>
      <c r="B490" t="s">
        <v>382</v>
      </c>
      <c r="C490" t="s">
        <v>2129</v>
      </c>
      <c r="D490" t="s">
        <v>2119</v>
      </c>
      <c r="E490">
        <v>43</v>
      </c>
      <c r="F490">
        <v>79</v>
      </c>
      <c r="G490">
        <v>11.634</v>
      </c>
      <c r="H490">
        <v>0.23100000000000001</v>
      </c>
      <c r="I490">
        <v>3</v>
      </c>
      <c r="J490">
        <v>0.12</v>
      </c>
      <c r="K490">
        <v>43.5</v>
      </c>
      <c r="L490">
        <v>40.4</v>
      </c>
      <c r="M490">
        <v>24.2</v>
      </c>
      <c r="N490">
        <v>35.200000000000003</v>
      </c>
      <c r="O490">
        <v>37</v>
      </c>
      <c r="P490" t="s">
        <v>2507</v>
      </c>
      <c r="Q490">
        <v>-5.0000000000000001E-3</v>
      </c>
      <c r="R490">
        <v>3.0000000000000001E-3</v>
      </c>
    </row>
    <row r="491" spans="1:18" x14ac:dyDescent="0.3">
      <c r="A491" t="s">
        <v>2617</v>
      </c>
      <c r="B491" t="s">
        <v>384</v>
      </c>
      <c r="C491" t="s">
        <v>2118</v>
      </c>
      <c r="D491" t="s">
        <v>2119</v>
      </c>
      <c r="E491">
        <v>30</v>
      </c>
      <c r="F491">
        <v>0</v>
      </c>
      <c r="G491">
        <v>11.009</v>
      </c>
      <c r="H491">
        <v>0.27600000000000002</v>
      </c>
      <c r="I491">
        <v>2.754</v>
      </c>
      <c r="J491">
        <v>0.41699999999999998</v>
      </c>
      <c r="K491">
        <v>74</v>
      </c>
      <c r="L491">
        <v>33.299999999999997</v>
      </c>
      <c r="M491">
        <v>33.9</v>
      </c>
      <c r="N491">
        <v>30.9</v>
      </c>
      <c r="O491">
        <v>36.9</v>
      </c>
      <c r="P491" t="s">
        <v>2507</v>
      </c>
      <c r="Q491">
        <v>-5.0000000000000001E-3</v>
      </c>
      <c r="R491">
        <v>3.0000000000000001E-3</v>
      </c>
    </row>
    <row r="492" spans="1:18" x14ac:dyDescent="0.3">
      <c r="A492" t="s">
        <v>2618</v>
      </c>
      <c r="B492" t="s">
        <v>12</v>
      </c>
      <c r="C492" t="s">
        <v>2136</v>
      </c>
      <c r="D492" t="s">
        <v>2119</v>
      </c>
      <c r="E492">
        <v>35</v>
      </c>
      <c r="F492">
        <v>60</v>
      </c>
      <c r="G492">
        <v>11.632</v>
      </c>
      <c r="H492">
        <v>0.223</v>
      </c>
      <c r="I492">
        <v>2.7269999999999999</v>
      </c>
      <c r="J492">
        <v>0.28100000000000003</v>
      </c>
      <c r="K492">
        <v>58.6</v>
      </c>
      <c r="L492">
        <v>40.200000000000003</v>
      </c>
      <c r="M492">
        <v>21.6</v>
      </c>
      <c r="N492">
        <v>29.7</v>
      </c>
      <c r="O492">
        <v>36.6</v>
      </c>
      <c r="P492" t="s">
        <v>2507</v>
      </c>
      <c r="Q492">
        <v>-5.0000000000000001E-3</v>
      </c>
      <c r="R492">
        <v>3.0000000000000001E-3</v>
      </c>
    </row>
    <row r="493" spans="1:18" x14ac:dyDescent="0.3">
      <c r="A493" t="s">
        <v>2619</v>
      </c>
      <c r="B493" t="s">
        <v>33</v>
      </c>
      <c r="C493" t="s">
        <v>2118</v>
      </c>
      <c r="D493" t="s">
        <v>2119</v>
      </c>
      <c r="E493">
        <v>47</v>
      </c>
      <c r="F493">
        <v>76</v>
      </c>
      <c r="G493">
        <v>11.91</v>
      </c>
      <c r="H493">
        <v>0.221</v>
      </c>
      <c r="I493">
        <v>2.7919999999999998</v>
      </c>
      <c r="J493">
        <v>-1E-3</v>
      </c>
      <c r="K493">
        <v>29.5</v>
      </c>
      <c r="L493">
        <v>45.3</v>
      </c>
      <c r="M493">
        <v>21</v>
      </c>
      <c r="N493">
        <v>31.5</v>
      </c>
      <c r="O493">
        <v>36.6</v>
      </c>
      <c r="P493" t="s">
        <v>2507</v>
      </c>
      <c r="Q493">
        <v>-5.0000000000000001E-3</v>
      </c>
      <c r="R493">
        <v>3.0000000000000001E-3</v>
      </c>
    </row>
    <row r="494" spans="1:18" x14ac:dyDescent="0.3">
      <c r="A494" t="s">
        <v>2620</v>
      </c>
      <c r="B494" t="s">
        <v>34</v>
      </c>
      <c r="C494" t="s">
        <v>2123</v>
      </c>
      <c r="D494" t="s">
        <v>2123</v>
      </c>
      <c r="E494">
        <v>20</v>
      </c>
      <c r="F494">
        <v>39</v>
      </c>
      <c r="G494">
        <v>15.27</v>
      </c>
      <c r="H494">
        <v>0.19600000000000001</v>
      </c>
      <c r="I494">
        <v>2.1469999999999998</v>
      </c>
      <c r="J494">
        <v>0.24399999999999999</v>
      </c>
      <c r="K494">
        <v>65</v>
      </c>
      <c r="L494">
        <v>40.4</v>
      </c>
      <c r="M494">
        <v>34.6</v>
      </c>
      <c r="N494">
        <v>18.7</v>
      </c>
      <c r="O494">
        <v>36.6</v>
      </c>
      <c r="P494" t="s">
        <v>2507</v>
      </c>
      <c r="Q494">
        <v>-3.0000000000000001E-3</v>
      </c>
      <c r="R494">
        <v>5.0000000000000001E-3</v>
      </c>
    </row>
    <row r="495" spans="1:18" x14ac:dyDescent="0.3">
      <c r="A495" t="s">
        <v>2621</v>
      </c>
      <c r="B495" t="s">
        <v>48</v>
      </c>
      <c r="C495" t="s">
        <v>2123</v>
      </c>
      <c r="D495" t="s">
        <v>2123</v>
      </c>
      <c r="E495">
        <v>40</v>
      </c>
      <c r="F495">
        <v>56</v>
      </c>
      <c r="G495">
        <v>15.798999999999999</v>
      </c>
      <c r="H495">
        <v>0.19700000000000001</v>
      </c>
      <c r="I495">
        <v>2.5289999999999999</v>
      </c>
      <c r="J495">
        <v>-0.254</v>
      </c>
      <c r="K495">
        <v>8.8000000000000007</v>
      </c>
      <c r="L495">
        <v>47.3</v>
      </c>
      <c r="M495">
        <v>35</v>
      </c>
      <c r="N495">
        <v>26</v>
      </c>
      <c r="O495">
        <v>36.299999999999997</v>
      </c>
      <c r="P495" t="s">
        <v>2507</v>
      </c>
      <c r="Q495">
        <v>-3.0000000000000001E-3</v>
      </c>
      <c r="R495">
        <v>5.0000000000000001E-3</v>
      </c>
    </row>
    <row r="496" spans="1:18" x14ac:dyDescent="0.3">
      <c r="A496" t="s">
        <v>2622</v>
      </c>
      <c r="B496" t="s">
        <v>382</v>
      </c>
      <c r="C496" t="s">
        <v>2123</v>
      </c>
      <c r="D496" t="s">
        <v>2123</v>
      </c>
      <c r="E496">
        <v>46</v>
      </c>
      <c r="F496">
        <v>82</v>
      </c>
      <c r="G496">
        <v>15.145</v>
      </c>
      <c r="H496">
        <v>0.19400000000000001</v>
      </c>
      <c r="I496">
        <v>2.5209999999999999</v>
      </c>
      <c r="J496">
        <v>0.17799999999999999</v>
      </c>
      <c r="K496">
        <v>55</v>
      </c>
      <c r="L496">
        <v>38.5</v>
      </c>
      <c r="M496">
        <v>33.799999999999997</v>
      </c>
      <c r="N496">
        <v>25.8</v>
      </c>
      <c r="O496">
        <v>36.299999999999997</v>
      </c>
      <c r="P496" t="s">
        <v>2507</v>
      </c>
      <c r="Q496">
        <v>-3.0000000000000001E-3</v>
      </c>
      <c r="R496">
        <v>5.0000000000000001E-3</v>
      </c>
    </row>
    <row r="497" spans="1:18" x14ac:dyDescent="0.3">
      <c r="A497" t="s">
        <v>2623</v>
      </c>
      <c r="B497" t="s">
        <v>19</v>
      </c>
      <c r="C497" t="s">
        <v>2129</v>
      </c>
      <c r="D497" t="s">
        <v>2119</v>
      </c>
      <c r="E497">
        <v>12</v>
      </c>
      <c r="F497">
        <v>0</v>
      </c>
      <c r="G497">
        <v>8.8000000000000007</v>
      </c>
      <c r="H497">
        <v>0.45500000000000002</v>
      </c>
      <c r="I497">
        <v>4.9909999999999997</v>
      </c>
      <c r="J497">
        <v>0.35399999999999998</v>
      </c>
      <c r="K497">
        <v>66.900000000000006</v>
      </c>
      <c r="L497">
        <v>8.6999999999999993</v>
      </c>
      <c r="M497">
        <v>61</v>
      </c>
      <c r="N497">
        <v>64</v>
      </c>
      <c r="O497">
        <v>36.200000000000003</v>
      </c>
      <c r="P497" t="s">
        <v>2507</v>
      </c>
      <c r="Q497">
        <v>-5.0000000000000001E-3</v>
      </c>
      <c r="R497">
        <v>3.0000000000000001E-3</v>
      </c>
    </row>
    <row r="498" spans="1:18" x14ac:dyDescent="0.3">
      <c r="A498" t="s">
        <v>2624</v>
      </c>
      <c r="B498" t="s">
        <v>383</v>
      </c>
      <c r="C498" t="s">
        <v>2136</v>
      </c>
      <c r="D498" t="s">
        <v>2119</v>
      </c>
      <c r="E498">
        <v>41</v>
      </c>
      <c r="F498">
        <v>81</v>
      </c>
      <c r="G498">
        <v>11.419</v>
      </c>
      <c r="H498">
        <v>0.25800000000000001</v>
      </c>
      <c r="I498">
        <v>3.448</v>
      </c>
      <c r="J498">
        <v>-0.19600000000000001</v>
      </c>
      <c r="K498">
        <v>15.6</v>
      </c>
      <c r="L498">
        <v>38.4</v>
      </c>
      <c r="M498">
        <v>30.1</v>
      </c>
      <c r="N498">
        <v>43.6</v>
      </c>
      <c r="O498">
        <v>36.200000000000003</v>
      </c>
      <c r="P498" t="s">
        <v>2507</v>
      </c>
      <c r="Q498">
        <v>-5.0000000000000001E-3</v>
      </c>
      <c r="R498">
        <v>3.0000000000000001E-3</v>
      </c>
    </row>
    <row r="499" spans="1:18" x14ac:dyDescent="0.3">
      <c r="A499" t="s">
        <v>2625</v>
      </c>
      <c r="B499" t="s">
        <v>17</v>
      </c>
      <c r="C499" t="s">
        <v>2123</v>
      </c>
      <c r="D499" t="s">
        <v>2123</v>
      </c>
      <c r="E499">
        <v>31</v>
      </c>
      <c r="F499">
        <v>82</v>
      </c>
      <c r="G499">
        <v>16.131</v>
      </c>
      <c r="H499">
        <v>0.16</v>
      </c>
      <c r="I499">
        <v>1.7330000000000001</v>
      </c>
      <c r="J499">
        <v>0.04</v>
      </c>
      <c r="K499">
        <v>38.1</v>
      </c>
      <c r="L499">
        <v>51.2</v>
      </c>
      <c r="M499">
        <v>24.2</v>
      </c>
      <c r="N499">
        <v>12.5</v>
      </c>
      <c r="O499">
        <v>36.1</v>
      </c>
      <c r="P499" t="s">
        <v>2507</v>
      </c>
      <c r="Q499">
        <v>-3.0000000000000001E-3</v>
      </c>
      <c r="R499">
        <v>5.0000000000000001E-3</v>
      </c>
    </row>
    <row r="500" spans="1:18" x14ac:dyDescent="0.3">
      <c r="A500" t="s">
        <v>2626</v>
      </c>
      <c r="B500" t="s">
        <v>23</v>
      </c>
      <c r="C500" t="s">
        <v>2129</v>
      </c>
      <c r="D500" t="s">
        <v>2119</v>
      </c>
      <c r="E500">
        <v>14</v>
      </c>
      <c r="F500">
        <v>70</v>
      </c>
      <c r="G500">
        <v>12.518000000000001</v>
      </c>
      <c r="H500">
        <v>0.186</v>
      </c>
      <c r="I500">
        <v>2.4209999999999998</v>
      </c>
      <c r="J500">
        <v>-0.63500000000000001</v>
      </c>
      <c r="K500">
        <v>2.6</v>
      </c>
      <c r="L500">
        <v>54.9</v>
      </c>
      <c r="M500">
        <v>15.8</v>
      </c>
      <c r="N500">
        <v>24</v>
      </c>
      <c r="O500">
        <v>36.1</v>
      </c>
      <c r="P500" t="s">
        <v>2507</v>
      </c>
      <c r="Q500">
        <v>-5.0000000000000001E-3</v>
      </c>
      <c r="R500">
        <v>3.0000000000000001E-3</v>
      </c>
    </row>
    <row r="501" spans="1:18" x14ac:dyDescent="0.3">
      <c r="A501" t="s">
        <v>2627</v>
      </c>
      <c r="B501" t="s">
        <v>21</v>
      </c>
      <c r="C501" t="s">
        <v>2136</v>
      </c>
      <c r="D501" t="s">
        <v>2119</v>
      </c>
      <c r="E501">
        <v>16</v>
      </c>
      <c r="F501">
        <v>8</v>
      </c>
      <c r="G501">
        <v>11.788</v>
      </c>
      <c r="H501">
        <v>0.219</v>
      </c>
      <c r="I501">
        <v>2.5379999999999998</v>
      </c>
      <c r="J501">
        <v>0.11799999999999999</v>
      </c>
      <c r="K501">
        <v>43.2</v>
      </c>
      <c r="L501">
        <v>43.6</v>
      </c>
      <c r="M501">
        <v>20.6</v>
      </c>
      <c r="N501">
        <v>26.4</v>
      </c>
      <c r="O501">
        <v>35.799999999999997</v>
      </c>
      <c r="P501" t="s">
        <v>2507</v>
      </c>
      <c r="Q501">
        <v>-5.0000000000000001E-3</v>
      </c>
      <c r="R501">
        <v>3.0000000000000001E-3</v>
      </c>
    </row>
    <row r="502" spans="1:18" x14ac:dyDescent="0.3">
      <c r="A502" t="s">
        <v>2628</v>
      </c>
      <c r="B502" t="s">
        <v>18</v>
      </c>
      <c r="C502" t="s">
        <v>2123</v>
      </c>
      <c r="D502" t="s">
        <v>2123</v>
      </c>
      <c r="E502">
        <v>11</v>
      </c>
      <c r="F502">
        <v>75</v>
      </c>
      <c r="G502">
        <v>15.494999999999999</v>
      </c>
      <c r="H502">
        <v>0.17</v>
      </c>
      <c r="I502">
        <v>2.0179999999999998</v>
      </c>
      <c r="J502">
        <v>0.158</v>
      </c>
      <c r="K502">
        <v>52.7</v>
      </c>
      <c r="L502">
        <v>44.2</v>
      </c>
      <c r="M502">
        <v>28.1</v>
      </c>
      <c r="N502">
        <v>16.7</v>
      </c>
      <c r="O502">
        <v>35.799999999999997</v>
      </c>
      <c r="P502" t="s">
        <v>2507</v>
      </c>
      <c r="Q502">
        <v>-3.0000000000000001E-3</v>
      </c>
      <c r="R502">
        <v>5.0000000000000001E-3</v>
      </c>
    </row>
    <row r="503" spans="1:18" x14ac:dyDescent="0.3">
      <c r="A503" t="s">
        <v>2629</v>
      </c>
      <c r="B503" t="s">
        <v>20</v>
      </c>
      <c r="C503" t="s">
        <v>2123</v>
      </c>
      <c r="D503" t="s">
        <v>2123</v>
      </c>
      <c r="E503">
        <v>40</v>
      </c>
      <c r="F503">
        <v>51</v>
      </c>
      <c r="G503">
        <v>16.219000000000001</v>
      </c>
      <c r="H503">
        <v>0.13700000000000001</v>
      </c>
      <c r="I503">
        <v>1.7410000000000001</v>
      </c>
      <c r="J503">
        <v>4.9000000000000002E-2</v>
      </c>
      <c r="K503">
        <v>38.799999999999997</v>
      </c>
      <c r="L503">
        <v>51.9</v>
      </c>
      <c r="M503">
        <v>17.3</v>
      </c>
      <c r="N503">
        <v>13</v>
      </c>
      <c r="O503">
        <v>35.700000000000003</v>
      </c>
      <c r="P503" t="s">
        <v>2507</v>
      </c>
      <c r="Q503">
        <v>-3.0000000000000001E-3</v>
      </c>
      <c r="R503">
        <v>5.0000000000000001E-3</v>
      </c>
    </row>
    <row r="504" spans="1:18" x14ac:dyDescent="0.3">
      <c r="A504" t="s">
        <v>2630</v>
      </c>
      <c r="B504" t="s">
        <v>384</v>
      </c>
      <c r="C504" t="s">
        <v>2118</v>
      </c>
      <c r="D504" t="s">
        <v>2119</v>
      </c>
      <c r="E504">
        <v>38</v>
      </c>
      <c r="F504">
        <v>82</v>
      </c>
      <c r="G504">
        <v>12.69</v>
      </c>
      <c r="H504">
        <v>0.158</v>
      </c>
      <c r="I504">
        <v>1.5820000000000001</v>
      </c>
      <c r="J504">
        <v>1.0999999999999999E-2</v>
      </c>
      <c r="K504">
        <v>30.5</v>
      </c>
      <c r="L504">
        <v>56.6</v>
      </c>
      <c r="M504">
        <v>11.1</v>
      </c>
      <c r="N504">
        <v>10.5</v>
      </c>
      <c r="O504">
        <v>35.6</v>
      </c>
      <c r="P504" t="s">
        <v>2507</v>
      </c>
      <c r="Q504">
        <v>-5.0000000000000001E-3</v>
      </c>
      <c r="R504">
        <v>3.0000000000000001E-3</v>
      </c>
    </row>
    <row r="505" spans="1:18" x14ac:dyDescent="0.3">
      <c r="A505" t="s">
        <v>2631</v>
      </c>
      <c r="B505" t="s">
        <v>383</v>
      </c>
      <c r="C505" t="s">
        <v>2118</v>
      </c>
      <c r="D505" t="s">
        <v>2119</v>
      </c>
      <c r="E505">
        <v>44</v>
      </c>
      <c r="F505">
        <v>68</v>
      </c>
      <c r="G505">
        <v>10.316000000000001</v>
      </c>
      <c r="H505">
        <v>0.28999999999999998</v>
      </c>
      <c r="I505">
        <v>3.88</v>
      </c>
      <c r="J505">
        <v>0.30399999999999999</v>
      </c>
      <c r="K505">
        <v>61.2</v>
      </c>
      <c r="L505">
        <v>22.8</v>
      </c>
      <c r="M505">
        <v>36.6</v>
      </c>
      <c r="N505">
        <v>49.3</v>
      </c>
      <c r="O505">
        <v>35.299999999999997</v>
      </c>
      <c r="P505" t="s">
        <v>2507</v>
      </c>
      <c r="Q505">
        <v>-5.0000000000000001E-3</v>
      </c>
      <c r="R505">
        <v>3.0000000000000001E-3</v>
      </c>
    </row>
    <row r="506" spans="1:18" x14ac:dyDescent="0.3">
      <c r="A506" t="s">
        <v>2632</v>
      </c>
      <c r="B506" t="s">
        <v>383</v>
      </c>
      <c r="C506" t="s">
        <v>2123</v>
      </c>
      <c r="D506" t="s">
        <v>2123</v>
      </c>
      <c r="E506">
        <v>45</v>
      </c>
      <c r="F506">
        <v>54</v>
      </c>
      <c r="G506">
        <v>15.127000000000001</v>
      </c>
      <c r="H506">
        <v>0.217</v>
      </c>
      <c r="I506">
        <v>2.9060000000000001</v>
      </c>
      <c r="J506">
        <v>-0.20399999999999999</v>
      </c>
      <c r="K506">
        <v>15.4</v>
      </c>
      <c r="L506">
        <v>37.700000000000003</v>
      </c>
      <c r="M506">
        <v>43.5</v>
      </c>
      <c r="N506">
        <v>33.5</v>
      </c>
      <c r="O506">
        <v>35.299999999999997</v>
      </c>
      <c r="P506" t="s">
        <v>2507</v>
      </c>
      <c r="Q506">
        <v>-3.0000000000000001E-3</v>
      </c>
      <c r="R506">
        <v>5.0000000000000001E-3</v>
      </c>
    </row>
    <row r="507" spans="1:18" x14ac:dyDescent="0.3">
      <c r="A507" t="s">
        <v>2633</v>
      </c>
      <c r="B507" t="s">
        <v>18</v>
      </c>
      <c r="C507" t="s">
        <v>2118</v>
      </c>
      <c r="D507" t="s">
        <v>2119</v>
      </c>
      <c r="E507">
        <v>36</v>
      </c>
      <c r="F507">
        <v>57</v>
      </c>
      <c r="G507">
        <v>11.308</v>
      </c>
      <c r="H507">
        <v>0.23899999999999999</v>
      </c>
      <c r="I507">
        <v>2.8359999999999999</v>
      </c>
      <c r="J507">
        <v>0.17100000000000001</v>
      </c>
      <c r="K507">
        <v>48.9</v>
      </c>
      <c r="L507">
        <v>36.799999999999997</v>
      </c>
      <c r="M507">
        <v>25.5</v>
      </c>
      <c r="N507">
        <v>32.6</v>
      </c>
      <c r="O507">
        <v>35.200000000000003</v>
      </c>
      <c r="P507" t="s">
        <v>2507</v>
      </c>
      <c r="Q507">
        <v>-5.0000000000000001E-3</v>
      </c>
      <c r="R507">
        <v>3.0000000000000001E-3</v>
      </c>
    </row>
    <row r="508" spans="1:18" x14ac:dyDescent="0.3">
      <c r="A508" t="s">
        <v>2634</v>
      </c>
      <c r="B508" t="s">
        <v>19</v>
      </c>
      <c r="C508" t="s">
        <v>2118</v>
      </c>
      <c r="D508" t="s">
        <v>2119</v>
      </c>
      <c r="E508">
        <v>34</v>
      </c>
      <c r="F508">
        <v>82</v>
      </c>
      <c r="G508">
        <v>11.624000000000001</v>
      </c>
      <c r="H508">
        <v>0.23699999999999999</v>
      </c>
      <c r="I508">
        <v>2.601</v>
      </c>
      <c r="J508">
        <v>0.13900000000000001</v>
      </c>
      <c r="K508">
        <v>46</v>
      </c>
      <c r="L508">
        <v>40</v>
      </c>
      <c r="M508">
        <v>25.1</v>
      </c>
      <c r="N508">
        <v>27.4</v>
      </c>
      <c r="O508">
        <v>35.200000000000003</v>
      </c>
      <c r="P508" t="s">
        <v>2507</v>
      </c>
      <c r="Q508">
        <v>-5.0000000000000001E-3</v>
      </c>
      <c r="R508">
        <v>3.0000000000000001E-3</v>
      </c>
    </row>
    <row r="509" spans="1:18" x14ac:dyDescent="0.3">
      <c r="A509" t="s">
        <v>2635</v>
      </c>
      <c r="B509" t="s">
        <v>43</v>
      </c>
      <c r="C509" t="s">
        <v>2136</v>
      </c>
      <c r="D509" t="s">
        <v>2119</v>
      </c>
      <c r="E509">
        <v>32</v>
      </c>
      <c r="F509">
        <v>7</v>
      </c>
      <c r="G509">
        <v>10.638999999999999</v>
      </c>
      <c r="H509">
        <v>0.28100000000000003</v>
      </c>
      <c r="I509">
        <v>3.8239999999999998</v>
      </c>
      <c r="J509">
        <v>2.9000000000000001E-2</v>
      </c>
      <c r="K509">
        <v>33.299999999999997</v>
      </c>
      <c r="L509">
        <v>28.7</v>
      </c>
      <c r="M509">
        <v>35.4</v>
      </c>
      <c r="N509">
        <v>48.3</v>
      </c>
      <c r="O509">
        <v>35.1</v>
      </c>
      <c r="P509" t="s">
        <v>2507</v>
      </c>
      <c r="Q509">
        <v>-5.0000000000000001E-3</v>
      </c>
      <c r="R509">
        <v>3.0000000000000001E-3</v>
      </c>
    </row>
    <row r="510" spans="1:18" x14ac:dyDescent="0.3">
      <c r="A510" t="s">
        <v>2636</v>
      </c>
      <c r="B510" t="s">
        <v>35</v>
      </c>
      <c r="C510" t="s">
        <v>2129</v>
      </c>
      <c r="D510" t="s">
        <v>2119</v>
      </c>
      <c r="E510">
        <v>23</v>
      </c>
      <c r="F510">
        <v>0</v>
      </c>
      <c r="G510">
        <v>10.185</v>
      </c>
      <c r="H510">
        <v>0.27300000000000002</v>
      </c>
      <c r="I510">
        <v>3.82</v>
      </c>
      <c r="J510">
        <v>0.41699999999999998</v>
      </c>
      <c r="K510">
        <v>74</v>
      </c>
      <c r="L510">
        <v>21.2</v>
      </c>
      <c r="M510">
        <v>33.299999999999997</v>
      </c>
      <c r="N510">
        <v>48.2</v>
      </c>
      <c r="O510">
        <v>35.1</v>
      </c>
      <c r="P510" t="s">
        <v>2507</v>
      </c>
      <c r="Q510">
        <v>-5.0000000000000001E-3</v>
      </c>
      <c r="R510">
        <v>3.0000000000000001E-3</v>
      </c>
    </row>
    <row r="511" spans="1:18" x14ac:dyDescent="0.3">
      <c r="A511" t="s">
        <v>2637</v>
      </c>
      <c r="B511" t="s">
        <v>382</v>
      </c>
      <c r="C511" t="s">
        <v>2129</v>
      </c>
      <c r="D511" t="s">
        <v>2119</v>
      </c>
      <c r="E511">
        <v>46</v>
      </c>
      <c r="F511">
        <v>77</v>
      </c>
      <c r="G511">
        <v>11.301</v>
      </c>
      <c r="H511">
        <v>0.24299999999999999</v>
      </c>
      <c r="I511">
        <v>3.1509999999999998</v>
      </c>
      <c r="J511">
        <v>0.02</v>
      </c>
      <c r="K511">
        <v>32.1</v>
      </c>
      <c r="L511">
        <v>36.4</v>
      </c>
      <c r="M511">
        <v>26.3</v>
      </c>
      <c r="N511">
        <v>38.799999999999997</v>
      </c>
      <c r="O511">
        <v>35</v>
      </c>
      <c r="P511" t="s">
        <v>2507</v>
      </c>
      <c r="Q511">
        <v>-5.0000000000000001E-3</v>
      </c>
      <c r="R511">
        <v>3.0000000000000001E-3</v>
      </c>
    </row>
    <row r="512" spans="1:18" x14ac:dyDescent="0.3">
      <c r="A512" t="s">
        <v>2638</v>
      </c>
      <c r="B512" t="s">
        <v>23</v>
      </c>
      <c r="C512" t="s">
        <v>2118</v>
      </c>
      <c r="D512" t="s">
        <v>2119</v>
      </c>
      <c r="E512">
        <v>43</v>
      </c>
      <c r="F512">
        <v>29</v>
      </c>
      <c r="G512">
        <v>10.643000000000001</v>
      </c>
      <c r="H512">
        <v>0.251</v>
      </c>
      <c r="I512">
        <v>3.2679999999999998</v>
      </c>
      <c r="J512">
        <v>0.28000000000000003</v>
      </c>
      <c r="K512">
        <v>58.4</v>
      </c>
      <c r="L512">
        <v>29.1</v>
      </c>
      <c r="M512">
        <v>28.7</v>
      </c>
      <c r="N512">
        <v>40.4</v>
      </c>
      <c r="O512">
        <v>34.799999999999997</v>
      </c>
      <c r="P512" t="s">
        <v>2507</v>
      </c>
      <c r="Q512">
        <v>-5.0000000000000001E-3</v>
      </c>
      <c r="R512">
        <v>3.0000000000000001E-3</v>
      </c>
    </row>
    <row r="513" spans="1:18" x14ac:dyDescent="0.3">
      <c r="A513" t="s">
        <v>2639</v>
      </c>
      <c r="B513" t="s">
        <v>30</v>
      </c>
      <c r="C513" t="s">
        <v>2129</v>
      </c>
      <c r="D513" t="s">
        <v>2119</v>
      </c>
      <c r="E513">
        <v>9</v>
      </c>
      <c r="F513">
        <v>0</v>
      </c>
      <c r="G513">
        <v>10.608000000000001</v>
      </c>
      <c r="H513">
        <v>0.222</v>
      </c>
      <c r="I513">
        <v>2.758</v>
      </c>
      <c r="J513">
        <v>0.95799999999999996</v>
      </c>
      <c r="K513">
        <v>97.8</v>
      </c>
      <c r="L513">
        <v>27.9</v>
      </c>
      <c r="M513">
        <v>21.2</v>
      </c>
      <c r="N513">
        <v>31</v>
      </c>
      <c r="O513">
        <v>34.6</v>
      </c>
      <c r="P513" t="s">
        <v>2507</v>
      </c>
      <c r="Q513">
        <v>-5.0000000000000001E-3</v>
      </c>
      <c r="R513">
        <v>3.0000000000000001E-3</v>
      </c>
    </row>
    <row r="514" spans="1:18" x14ac:dyDescent="0.3">
      <c r="A514" t="s">
        <v>2640</v>
      </c>
      <c r="B514" t="s">
        <v>42</v>
      </c>
      <c r="C514" t="s">
        <v>2118</v>
      </c>
      <c r="D514" t="s">
        <v>2119</v>
      </c>
      <c r="E514">
        <v>27</v>
      </c>
      <c r="F514">
        <v>78</v>
      </c>
      <c r="G514">
        <v>10.548999999999999</v>
      </c>
      <c r="H514">
        <v>0.32</v>
      </c>
      <c r="I514">
        <v>3.9220000000000002</v>
      </c>
      <c r="J514">
        <v>-8.6999999999999994E-2</v>
      </c>
      <c r="K514">
        <v>21.8</v>
      </c>
      <c r="L514">
        <v>27.3</v>
      </c>
      <c r="M514">
        <v>41.4</v>
      </c>
      <c r="N514">
        <v>49.9</v>
      </c>
      <c r="O514">
        <v>34.5</v>
      </c>
      <c r="P514" t="s">
        <v>2507</v>
      </c>
      <c r="Q514">
        <v>-5.0000000000000001E-3</v>
      </c>
      <c r="R514">
        <v>3.0000000000000001E-3</v>
      </c>
    </row>
    <row r="515" spans="1:18" x14ac:dyDescent="0.3">
      <c r="A515" t="s">
        <v>2641</v>
      </c>
      <c r="B515" t="s">
        <v>15</v>
      </c>
      <c r="C515" t="s">
        <v>2123</v>
      </c>
      <c r="D515" t="s">
        <v>2123</v>
      </c>
      <c r="E515">
        <v>47</v>
      </c>
      <c r="F515">
        <v>82</v>
      </c>
      <c r="G515">
        <v>15.103</v>
      </c>
      <c r="H515">
        <v>0.218</v>
      </c>
      <c r="I515">
        <v>2.589</v>
      </c>
      <c r="J515">
        <v>-6.4000000000000001E-2</v>
      </c>
      <c r="K515">
        <v>26.2</v>
      </c>
      <c r="L515">
        <v>36.9</v>
      </c>
      <c r="M515">
        <v>43.8</v>
      </c>
      <c r="N515">
        <v>27.2</v>
      </c>
      <c r="O515">
        <v>34.4</v>
      </c>
      <c r="P515" t="s">
        <v>2507</v>
      </c>
      <c r="Q515">
        <v>-3.0000000000000001E-3</v>
      </c>
      <c r="R515">
        <v>5.0000000000000001E-3</v>
      </c>
    </row>
    <row r="516" spans="1:18" x14ac:dyDescent="0.3">
      <c r="A516" t="s">
        <v>2642</v>
      </c>
      <c r="B516" t="s">
        <v>19</v>
      </c>
      <c r="C516" t="s">
        <v>2136</v>
      </c>
      <c r="D516" t="s">
        <v>2119</v>
      </c>
      <c r="E516">
        <v>41</v>
      </c>
      <c r="F516">
        <v>81</v>
      </c>
      <c r="G516">
        <v>11.509</v>
      </c>
      <c r="H516">
        <v>0.249</v>
      </c>
      <c r="I516">
        <v>2.7309999999999999</v>
      </c>
      <c r="J516">
        <v>1.7999999999999999E-2</v>
      </c>
      <c r="K516">
        <v>31.3</v>
      </c>
      <c r="L516">
        <v>39</v>
      </c>
      <c r="M516">
        <v>27.7</v>
      </c>
      <c r="N516">
        <v>29.9</v>
      </c>
      <c r="O516">
        <v>34.299999999999997</v>
      </c>
      <c r="P516" t="s">
        <v>2507</v>
      </c>
      <c r="Q516">
        <v>-5.0000000000000001E-3</v>
      </c>
      <c r="R516">
        <v>3.0000000000000001E-3</v>
      </c>
    </row>
    <row r="517" spans="1:18" x14ac:dyDescent="0.3">
      <c r="A517" t="s">
        <v>2643</v>
      </c>
      <c r="B517" t="s">
        <v>15</v>
      </c>
      <c r="C517" t="s">
        <v>2129</v>
      </c>
      <c r="D517" t="s">
        <v>2119</v>
      </c>
      <c r="E517">
        <v>20</v>
      </c>
      <c r="F517">
        <v>0</v>
      </c>
      <c r="G517">
        <v>11.071</v>
      </c>
      <c r="H517">
        <v>0.21099999999999999</v>
      </c>
      <c r="I517">
        <v>2.504</v>
      </c>
      <c r="J517">
        <v>0.44800000000000001</v>
      </c>
      <c r="K517">
        <v>77.2</v>
      </c>
      <c r="L517">
        <v>34.299999999999997</v>
      </c>
      <c r="M517">
        <v>18.899999999999999</v>
      </c>
      <c r="N517">
        <v>25.6</v>
      </c>
      <c r="O517">
        <v>34.1</v>
      </c>
      <c r="P517" t="s">
        <v>2507</v>
      </c>
      <c r="Q517">
        <v>-5.0000000000000001E-3</v>
      </c>
      <c r="R517">
        <v>3.0000000000000001E-3</v>
      </c>
    </row>
    <row r="518" spans="1:18" x14ac:dyDescent="0.3">
      <c r="A518" t="s">
        <v>2644</v>
      </c>
      <c r="B518" t="s">
        <v>13</v>
      </c>
      <c r="C518" t="s">
        <v>2136</v>
      </c>
      <c r="D518" t="s">
        <v>2119</v>
      </c>
      <c r="E518">
        <v>24</v>
      </c>
      <c r="F518">
        <v>12</v>
      </c>
      <c r="G518">
        <v>9.7279999999999998</v>
      </c>
      <c r="H518">
        <v>0.375</v>
      </c>
      <c r="I518">
        <v>4.7919999999999998</v>
      </c>
      <c r="J518">
        <v>-5.7000000000000002E-2</v>
      </c>
      <c r="K518">
        <v>24.6</v>
      </c>
      <c r="L518">
        <v>17</v>
      </c>
      <c r="M518">
        <v>50.5</v>
      </c>
      <c r="N518">
        <v>62.3</v>
      </c>
      <c r="O518">
        <v>34.1</v>
      </c>
      <c r="P518" t="s">
        <v>2507</v>
      </c>
      <c r="Q518">
        <v>-5.0000000000000001E-3</v>
      </c>
      <c r="R518">
        <v>3.0000000000000001E-3</v>
      </c>
    </row>
    <row r="519" spans="1:18" x14ac:dyDescent="0.3">
      <c r="A519" t="s">
        <v>2645</v>
      </c>
      <c r="B519" t="s">
        <v>34</v>
      </c>
      <c r="C519" t="s">
        <v>2123</v>
      </c>
      <c r="D519" t="s">
        <v>2123</v>
      </c>
      <c r="E519">
        <v>43</v>
      </c>
      <c r="F519">
        <v>5</v>
      </c>
      <c r="G519">
        <v>15.285</v>
      </c>
      <c r="H519">
        <v>0.214</v>
      </c>
      <c r="I519">
        <v>2.3450000000000002</v>
      </c>
      <c r="J519">
        <v>-0.113</v>
      </c>
      <c r="K519">
        <v>19.2</v>
      </c>
      <c r="L519">
        <v>40.799999999999997</v>
      </c>
      <c r="M519">
        <v>40.799999999999997</v>
      </c>
      <c r="N519">
        <v>22.5</v>
      </c>
      <c r="O519">
        <v>34.1</v>
      </c>
      <c r="P519" t="s">
        <v>2507</v>
      </c>
      <c r="Q519">
        <v>-3.0000000000000001E-3</v>
      </c>
      <c r="R519">
        <v>5.0000000000000001E-3</v>
      </c>
    </row>
    <row r="520" spans="1:18" x14ac:dyDescent="0.3">
      <c r="A520" t="s">
        <v>2646</v>
      </c>
      <c r="B520" t="s">
        <v>23</v>
      </c>
      <c r="C520" t="s">
        <v>2118</v>
      </c>
      <c r="D520" t="s">
        <v>2119</v>
      </c>
      <c r="E520">
        <v>43</v>
      </c>
      <c r="F520">
        <v>23</v>
      </c>
      <c r="G520">
        <v>9.2850000000000001</v>
      </c>
      <c r="H520">
        <v>0.313</v>
      </c>
      <c r="I520">
        <v>4.0739999999999998</v>
      </c>
      <c r="J520">
        <v>0.74199999999999999</v>
      </c>
      <c r="K520">
        <v>93.1</v>
      </c>
      <c r="L520">
        <v>11.3</v>
      </c>
      <c r="M520">
        <v>40</v>
      </c>
      <c r="N520">
        <v>52.3</v>
      </c>
      <c r="O520">
        <v>34</v>
      </c>
      <c r="P520" t="s">
        <v>2507</v>
      </c>
      <c r="Q520">
        <v>-5.0000000000000001E-3</v>
      </c>
      <c r="R520">
        <v>3.0000000000000001E-3</v>
      </c>
    </row>
    <row r="521" spans="1:18" x14ac:dyDescent="0.3">
      <c r="A521" t="s">
        <v>2647</v>
      </c>
      <c r="B521" t="s">
        <v>34</v>
      </c>
      <c r="C521" t="s">
        <v>2118</v>
      </c>
      <c r="D521" t="s">
        <v>2119</v>
      </c>
      <c r="E521">
        <v>46</v>
      </c>
      <c r="F521">
        <v>0</v>
      </c>
      <c r="G521">
        <v>10.64</v>
      </c>
      <c r="H521">
        <v>0.28899999999999998</v>
      </c>
      <c r="I521">
        <v>3.161</v>
      </c>
      <c r="J521">
        <v>0.122</v>
      </c>
      <c r="K521">
        <v>44.2</v>
      </c>
      <c r="L521">
        <v>28.9</v>
      </c>
      <c r="M521">
        <v>36.200000000000003</v>
      </c>
      <c r="N521">
        <v>38.9</v>
      </c>
      <c r="O521">
        <v>34</v>
      </c>
      <c r="P521" t="s">
        <v>2507</v>
      </c>
      <c r="Q521">
        <v>-5.0000000000000001E-3</v>
      </c>
      <c r="R521">
        <v>3.0000000000000001E-3</v>
      </c>
    </row>
    <row r="522" spans="1:18" x14ac:dyDescent="0.3">
      <c r="A522" t="s">
        <v>2648</v>
      </c>
      <c r="B522" t="s">
        <v>30</v>
      </c>
      <c r="C522" t="s">
        <v>2136</v>
      </c>
      <c r="D522" t="s">
        <v>2119</v>
      </c>
      <c r="E522">
        <v>15</v>
      </c>
      <c r="F522">
        <v>75</v>
      </c>
      <c r="G522">
        <v>10.958</v>
      </c>
      <c r="H522">
        <v>0.28000000000000003</v>
      </c>
      <c r="I522">
        <v>3.4750000000000001</v>
      </c>
      <c r="J522">
        <v>-0.23100000000000001</v>
      </c>
      <c r="K522">
        <v>14.1</v>
      </c>
      <c r="L522">
        <v>32.5</v>
      </c>
      <c r="M522">
        <v>34.9</v>
      </c>
      <c r="N522">
        <v>44.2</v>
      </c>
      <c r="O522">
        <v>34</v>
      </c>
      <c r="P522" t="s">
        <v>2507</v>
      </c>
      <c r="Q522">
        <v>-5.0000000000000001E-3</v>
      </c>
      <c r="R522">
        <v>3.0000000000000001E-3</v>
      </c>
    </row>
    <row r="523" spans="1:18" x14ac:dyDescent="0.3">
      <c r="A523" t="s">
        <v>2649</v>
      </c>
      <c r="B523" t="s">
        <v>48</v>
      </c>
      <c r="C523" t="s">
        <v>2123</v>
      </c>
      <c r="D523" t="s">
        <v>2123</v>
      </c>
      <c r="E523">
        <v>33</v>
      </c>
      <c r="F523">
        <v>81</v>
      </c>
      <c r="G523">
        <v>14.9</v>
      </c>
      <c r="H523">
        <v>0.218</v>
      </c>
      <c r="I523">
        <v>2.7949999999999999</v>
      </c>
      <c r="J523">
        <v>-9.7000000000000003E-2</v>
      </c>
      <c r="K523">
        <v>19.600000000000001</v>
      </c>
      <c r="L523">
        <v>34.6</v>
      </c>
      <c r="M523">
        <v>44.2</v>
      </c>
      <c r="N523">
        <v>31.7</v>
      </c>
      <c r="O523">
        <v>33.799999999999997</v>
      </c>
      <c r="P523" t="s">
        <v>2507</v>
      </c>
      <c r="Q523">
        <v>-3.0000000000000001E-3</v>
      </c>
      <c r="R523">
        <v>5.0000000000000001E-3</v>
      </c>
    </row>
    <row r="524" spans="1:18" x14ac:dyDescent="0.3">
      <c r="A524" t="s">
        <v>2650</v>
      </c>
      <c r="B524" t="s">
        <v>17</v>
      </c>
      <c r="C524" t="s">
        <v>2118</v>
      </c>
      <c r="D524" t="s">
        <v>2119</v>
      </c>
      <c r="E524">
        <v>47</v>
      </c>
      <c r="F524">
        <v>4</v>
      </c>
      <c r="G524">
        <v>11.678000000000001</v>
      </c>
      <c r="H524">
        <v>0.26100000000000001</v>
      </c>
      <c r="I524">
        <v>2.8170000000000002</v>
      </c>
      <c r="J524">
        <v>-0.51200000000000001</v>
      </c>
      <c r="K524">
        <v>4.2</v>
      </c>
      <c r="L524">
        <v>41</v>
      </c>
      <c r="M524">
        <v>30.3</v>
      </c>
      <c r="N524">
        <v>32.299999999999997</v>
      </c>
      <c r="O524">
        <v>33.6</v>
      </c>
      <c r="P524" t="s">
        <v>2507</v>
      </c>
      <c r="Q524">
        <v>-5.0000000000000001E-3</v>
      </c>
      <c r="R524">
        <v>3.0000000000000001E-3</v>
      </c>
    </row>
    <row r="525" spans="1:18" x14ac:dyDescent="0.3">
      <c r="A525" t="s">
        <v>2651</v>
      </c>
      <c r="B525" t="s">
        <v>384</v>
      </c>
      <c r="C525" t="s">
        <v>2123</v>
      </c>
      <c r="D525" t="s">
        <v>2123</v>
      </c>
      <c r="E525">
        <v>32</v>
      </c>
      <c r="F525">
        <v>76</v>
      </c>
      <c r="G525">
        <v>15.411</v>
      </c>
      <c r="H525">
        <v>0.21199999999999999</v>
      </c>
      <c r="I525">
        <v>2.121</v>
      </c>
      <c r="J525">
        <v>-0.22900000000000001</v>
      </c>
      <c r="K525">
        <v>11.9</v>
      </c>
      <c r="L525">
        <v>43.1</v>
      </c>
      <c r="M525">
        <v>40.4</v>
      </c>
      <c r="N525">
        <v>18.100000000000001</v>
      </c>
      <c r="O525">
        <v>33.299999999999997</v>
      </c>
      <c r="P525" t="s">
        <v>2507</v>
      </c>
      <c r="Q525">
        <v>-3.0000000000000001E-3</v>
      </c>
      <c r="R525">
        <v>5.0000000000000001E-3</v>
      </c>
    </row>
    <row r="526" spans="1:18" x14ac:dyDescent="0.3">
      <c r="A526" t="s">
        <v>2652</v>
      </c>
      <c r="B526" t="s">
        <v>16</v>
      </c>
      <c r="C526" t="s">
        <v>2118</v>
      </c>
      <c r="D526" t="s">
        <v>2119</v>
      </c>
      <c r="E526">
        <v>36</v>
      </c>
      <c r="F526">
        <v>74</v>
      </c>
      <c r="G526">
        <v>10.82</v>
      </c>
      <c r="H526">
        <v>0.254</v>
      </c>
      <c r="I526">
        <v>3.2050000000000001</v>
      </c>
      <c r="J526">
        <v>5.3999999999999999E-2</v>
      </c>
      <c r="K526">
        <v>36.6</v>
      </c>
      <c r="L526">
        <v>30.7</v>
      </c>
      <c r="M526">
        <v>29.1</v>
      </c>
      <c r="N526">
        <v>39.700000000000003</v>
      </c>
      <c r="O526">
        <v>33.299999999999997</v>
      </c>
      <c r="P526" t="s">
        <v>2507</v>
      </c>
      <c r="Q526">
        <v>-5.0000000000000001E-3</v>
      </c>
      <c r="R526">
        <v>3.0000000000000001E-3</v>
      </c>
    </row>
    <row r="527" spans="1:18" x14ac:dyDescent="0.3">
      <c r="A527" t="s">
        <v>2653</v>
      </c>
      <c r="B527" t="s">
        <v>32</v>
      </c>
      <c r="C527" t="s">
        <v>2136</v>
      </c>
      <c r="D527" t="s">
        <v>2119</v>
      </c>
      <c r="E527">
        <v>29</v>
      </c>
      <c r="F527">
        <v>30</v>
      </c>
      <c r="G527">
        <v>9.8819999999999997</v>
      </c>
      <c r="H527">
        <v>0.33700000000000002</v>
      </c>
      <c r="I527">
        <v>3.7450000000000001</v>
      </c>
      <c r="J527">
        <v>0.215</v>
      </c>
      <c r="K527">
        <v>53.9</v>
      </c>
      <c r="L527">
        <v>18.600000000000001</v>
      </c>
      <c r="M527">
        <v>44.4</v>
      </c>
      <c r="N527">
        <v>47.5</v>
      </c>
      <c r="O527">
        <v>33.200000000000003</v>
      </c>
      <c r="P527" t="s">
        <v>2507</v>
      </c>
      <c r="Q527">
        <v>-5.0000000000000001E-3</v>
      </c>
      <c r="R527">
        <v>3.0000000000000001E-3</v>
      </c>
    </row>
    <row r="528" spans="1:18" x14ac:dyDescent="0.3">
      <c r="A528" t="s">
        <v>2654</v>
      </c>
      <c r="B528" t="s">
        <v>21</v>
      </c>
      <c r="C528" t="s">
        <v>2118</v>
      </c>
      <c r="D528" t="s">
        <v>2119</v>
      </c>
      <c r="E528">
        <v>13</v>
      </c>
      <c r="F528">
        <v>0</v>
      </c>
      <c r="G528">
        <v>11.827999999999999</v>
      </c>
      <c r="H528">
        <v>0.23100000000000001</v>
      </c>
      <c r="I528">
        <v>2.6709999999999998</v>
      </c>
      <c r="J528">
        <v>-1.004</v>
      </c>
      <c r="K528">
        <v>0.8</v>
      </c>
      <c r="L528">
        <v>44.6</v>
      </c>
      <c r="M528">
        <v>23.9</v>
      </c>
      <c r="N528">
        <v>28.6</v>
      </c>
      <c r="O528">
        <v>33.1</v>
      </c>
      <c r="P528" t="s">
        <v>2507</v>
      </c>
      <c r="Q528">
        <v>-5.0000000000000001E-3</v>
      </c>
      <c r="R528">
        <v>3.0000000000000001E-3</v>
      </c>
    </row>
    <row r="529" spans="1:18" x14ac:dyDescent="0.3">
      <c r="A529" t="s">
        <v>2655</v>
      </c>
      <c r="B529" t="s">
        <v>12</v>
      </c>
      <c r="C529" t="s">
        <v>2118</v>
      </c>
      <c r="D529" t="s">
        <v>2119</v>
      </c>
      <c r="E529">
        <v>37</v>
      </c>
      <c r="F529">
        <v>67</v>
      </c>
      <c r="G529">
        <v>10.324999999999999</v>
      </c>
      <c r="H529">
        <v>0.32300000000000001</v>
      </c>
      <c r="I529">
        <v>3.9489999999999998</v>
      </c>
      <c r="J529">
        <v>-0.02</v>
      </c>
      <c r="K529">
        <v>27.3</v>
      </c>
      <c r="L529">
        <v>23</v>
      </c>
      <c r="M529">
        <v>41.8</v>
      </c>
      <c r="N529">
        <v>50.5</v>
      </c>
      <c r="O529">
        <v>33.1</v>
      </c>
      <c r="P529" t="s">
        <v>2507</v>
      </c>
      <c r="Q529">
        <v>-5.0000000000000001E-3</v>
      </c>
      <c r="R529">
        <v>3.0000000000000001E-3</v>
      </c>
    </row>
    <row r="530" spans="1:18" x14ac:dyDescent="0.3">
      <c r="A530" t="s">
        <v>2656</v>
      </c>
      <c r="B530" t="s">
        <v>381</v>
      </c>
      <c r="C530" t="s">
        <v>2123</v>
      </c>
      <c r="D530" t="s">
        <v>2123</v>
      </c>
      <c r="E530">
        <v>18</v>
      </c>
      <c r="F530">
        <v>31</v>
      </c>
      <c r="G530">
        <v>15.74</v>
      </c>
      <c r="H530">
        <v>0.16300000000000001</v>
      </c>
      <c r="I530">
        <v>2.0649999999999999</v>
      </c>
      <c r="J530">
        <v>-0.215</v>
      </c>
      <c r="K530">
        <v>14.2</v>
      </c>
      <c r="L530">
        <v>46.5</v>
      </c>
      <c r="M530">
        <v>26.2</v>
      </c>
      <c r="N530">
        <v>17.7</v>
      </c>
      <c r="O530">
        <v>33.1</v>
      </c>
      <c r="P530" t="s">
        <v>2507</v>
      </c>
      <c r="Q530">
        <v>-3.0000000000000001E-3</v>
      </c>
      <c r="R530">
        <v>5.0000000000000001E-3</v>
      </c>
    </row>
    <row r="531" spans="1:18" x14ac:dyDescent="0.3">
      <c r="A531" t="s">
        <v>2657</v>
      </c>
      <c r="B531" t="s">
        <v>37</v>
      </c>
      <c r="C531" t="s">
        <v>2123</v>
      </c>
      <c r="D531" t="s">
        <v>2123</v>
      </c>
      <c r="E531">
        <v>8</v>
      </c>
      <c r="F531">
        <v>0</v>
      </c>
      <c r="G531">
        <v>11.19</v>
      </c>
      <c r="H531">
        <v>0.375</v>
      </c>
      <c r="I531">
        <v>4.859</v>
      </c>
      <c r="J531">
        <v>7.8E-2</v>
      </c>
      <c r="K531">
        <v>43.5</v>
      </c>
      <c r="L531">
        <v>3.1</v>
      </c>
      <c r="M531">
        <v>75</v>
      </c>
      <c r="N531">
        <v>62.9</v>
      </c>
      <c r="O531">
        <v>32.9</v>
      </c>
      <c r="P531" t="s">
        <v>2507</v>
      </c>
      <c r="Q531">
        <v>-3.0000000000000001E-3</v>
      </c>
      <c r="R531">
        <v>5.0000000000000001E-3</v>
      </c>
    </row>
    <row r="532" spans="1:18" x14ac:dyDescent="0.3">
      <c r="A532" t="s">
        <v>2658</v>
      </c>
      <c r="B532" t="s">
        <v>384</v>
      </c>
      <c r="C532" t="s">
        <v>2123</v>
      </c>
      <c r="D532" t="s">
        <v>2123</v>
      </c>
      <c r="E532">
        <v>26</v>
      </c>
      <c r="F532">
        <v>76</v>
      </c>
      <c r="G532">
        <v>15.981999999999999</v>
      </c>
      <c r="H532">
        <v>0.159</v>
      </c>
      <c r="I532">
        <v>1.591</v>
      </c>
      <c r="J532">
        <v>-0.154</v>
      </c>
      <c r="K532">
        <v>16.7</v>
      </c>
      <c r="L532">
        <v>49.2</v>
      </c>
      <c r="M532">
        <v>23.8</v>
      </c>
      <c r="N532">
        <v>10.9</v>
      </c>
      <c r="O532">
        <v>32.6</v>
      </c>
      <c r="P532" t="s">
        <v>2507</v>
      </c>
      <c r="Q532">
        <v>-3.0000000000000001E-3</v>
      </c>
      <c r="R532">
        <v>5.0000000000000001E-3</v>
      </c>
    </row>
    <row r="533" spans="1:18" x14ac:dyDescent="0.3">
      <c r="A533" t="s">
        <v>2659</v>
      </c>
      <c r="B533" t="s">
        <v>22</v>
      </c>
      <c r="C533" t="s">
        <v>2123</v>
      </c>
      <c r="D533" t="s">
        <v>2123</v>
      </c>
      <c r="E533">
        <v>16</v>
      </c>
      <c r="F533">
        <v>64</v>
      </c>
      <c r="G533">
        <v>15.382999999999999</v>
      </c>
      <c r="H533">
        <v>0.11700000000000001</v>
      </c>
      <c r="I533">
        <v>1.841</v>
      </c>
      <c r="J533">
        <v>0.21</v>
      </c>
      <c r="K533">
        <v>60.6</v>
      </c>
      <c r="L533">
        <v>42.7</v>
      </c>
      <c r="M533">
        <v>10.8</v>
      </c>
      <c r="N533">
        <v>14</v>
      </c>
      <c r="O533">
        <v>32.5</v>
      </c>
      <c r="P533" t="s">
        <v>2507</v>
      </c>
      <c r="Q533">
        <v>-3.0000000000000001E-3</v>
      </c>
      <c r="R533">
        <v>5.0000000000000001E-3</v>
      </c>
    </row>
    <row r="534" spans="1:18" x14ac:dyDescent="0.3">
      <c r="A534" t="s">
        <v>2660</v>
      </c>
      <c r="B534" t="s">
        <v>37</v>
      </c>
      <c r="C534" t="s">
        <v>2123</v>
      </c>
      <c r="D534" t="s">
        <v>2123</v>
      </c>
      <c r="E534">
        <v>44</v>
      </c>
      <c r="F534">
        <v>66</v>
      </c>
      <c r="G534">
        <v>15.922000000000001</v>
      </c>
      <c r="H534">
        <v>0.13400000000000001</v>
      </c>
      <c r="I534">
        <v>1.736</v>
      </c>
      <c r="J534">
        <v>-6.2E-2</v>
      </c>
      <c r="K534">
        <v>27.9</v>
      </c>
      <c r="L534">
        <v>48.1</v>
      </c>
      <c r="M534">
        <v>16.5</v>
      </c>
      <c r="N534">
        <v>12.6</v>
      </c>
      <c r="O534">
        <v>32.5</v>
      </c>
      <c r="P534" t="s">
        <v>2507</v>
      </c>
      <c r="Q534">
        <v>-3.0000000000000001E-3</v>
      </c>
      <c r="R534">
        <v>5.0000000000000001E-3</v>
      </c>
    </row>
    <row r="535" spans="1:18" x14ac:dyDescent="0.3">
      <c r="A535" t="s">
        <v>2661</v>
      </c>
      <c r="B535" t="s">
        <v>23</v>
      </c>
      <c r="C535" t="s">
        <v>2123</v>
      </c>
      <c r="D535" t="s">
        <v>2123</v>
      </c>
      <c r="E535">
        <v>35</v>
      </c>
      <c r="F535">
        <v>0</v>
      </c>
      <c r="G535">
        <v>13.211</v>
      </c>
      <c r="H535">
        <v>0.314</v>
      </c>
      <c r="I535">
        <v>4.0869999999999997</v>
      </c>
      <c r="J535">
        <v>-0.24</v>
      </c>
      <c r="K535">
        <v>10.6</v>
      </c>
      <c r="L535">
        <v>16.899999999999999</v>
      </c>
      <c r="M535">
        <v>63.8</v>
      </c>
      <c r="N535">
        <v>52.8</v>
      </c>
      <c r="O535">
        <v>32.299999999999997</v>
      </c>
      <c r="P535" t="s">
        <v>2507</v>
      </c>
      <c r="Q535">
        <v>-3.0000000000000001E-3</v>
      </c>
      <c r="R535">
        <v>5.0000000000000001E-3</v>
      </c>
    </row>
    <row r="536" spans="1:18" x14ac:dyDescent="0.3">
      <c r="A536" t="s">
        <v>2662</v>
      </c>
      <c r="B536" t="s">
        <v>381</v>
      </c>
      <c r="C536" t="s">
        <v>2118</v>
      </c>
      <c r="D536" t="s">
        <v>2119</v>
      </c>
      <c r="E536">
        <v>8</v>
      </c>
      <c r="F536">
        <v>0</v>
      </c>
      <c r="G536">
        <v>9.6460000000000008</v>
      </c>
      <c r="H536">
        <v>0.375</v>
      </c>
      <c r="I536">
        <v>4.7380000000000004</v>
      </c>
      <c r="J536">
        <v>-0.33100000000000002</v>
      </c>
      <c r="K536">
        <v>8.9</v>
      </c>
      <c r="L536">
        <v>16.600000000000001</v>
      </c>
      <c r="M536">
        <v>50.1</v>
      </c>
      <c r="N536">
        <v>61.3</v>
      </c>
      <c r="O536">
        <v>32</v>
      </c>
      <c r="P536" t="s">
        <v>2507</v>
      </c>
      <c r="Q536">
        <v>-5.0000000000000001E-3</v>
      </c>
      <c r="R536">
        <v>3.0000000000000001E-3</v>
      </c>
    </row>
    <row r="537" spans="1:18" x14ac:dyDescent="0.3">
      <c r="A537" t="s">
        <v>2663</v>
      </c>
      <c r="B537" t="s">
        <v>20</v>
      </c>
      <c r="C537" t="s">
        <v>2123</v>
      </c>
      <c r="D537" t="s">
        <v>2123</v>
      </c>
      <c r="E537">
        <v>19</v>
      </c>
      <c r="F537">
        <v>14</v>
      </c>
      <c r="G537">
        <v>13.936</v>
      </c>
      <c r="H537">
        <v>0.26700000000000002</v>
      </c>
      <c r="I537">
        <v>3.3860000000000001</v>
      </c>
      <c r="J537">
        <v>-0.247</v>
      </c>
      <c r="K537">
        <v>9.6</v>
      </c>
      <c r="L537">
        <v>23.5</v>
      </c>
      <c r="M537">
        <v>57.7</v>
      </c>
      <c r="N537">
        <v>42.4</v>
      </c>
      <c r="O537">
        <v>31.9</v>
      </c>
      <c r="P537" t="s">
        <v>2507</v>
      </c>
      <c r="Q537">
        <v>-3.0000000000000001E-3</v>
      </c>
      <c r="R537">
        <v>5.0000000000000001E-3</v>
      </c>
    </row>
    <row r="538" spans="1:18" x14ac:dyDescent="0.3">
      <c r="A538" t="s">
        <v>2664</v>
      </c>
      <c r="B538" t="s">
        <v>382</v>
      </c>
      <c r="C538" t="s">
        <v>2136</v>
      </c>
      <c r="D538" t="s">
        <v>2119</v>
      </c>
      <c r="E538">
        <v>38</v>
      </c>
      <c r="F538">
        <v>78</v>
      </c>
      <c r="G538">
        <v>9.8650000000000002</v>
      </c>
      <c r="H538">
        <v>0.32900000000000001</v>
      </c>
      <c r="I538">
        <v>4.2690000000000001</v>
      </c>
      <c r="J538">
        <v>-1.4999999999999999E-2</v>
      </c>
      <c r="K538">
        <v>27.9</v>
      </c>
      <c r="L538">
        <v>17.8</v>
      </c>
      <c r="M538">
        <v>42.8</v>
      </c>
      <c r="N538">
        <v>55.2</v>
      </c>
      <c r="O538">
        <v>31.9</v>
      </c>
      <c r="P538" t="s">
        <v>2507</v>
      </c>
      <c r="Q538">
        <v>-5.0000000000000001E-3</v>
      </c>
      <c r="R538">
        <v>3.0000000000000001E-3</v>
      </c>
    </row>
    <row r="539" spans="1:18" x14ac:dyDescent="0.3">
      <c r="A539" t="s">
        <v>2665</v>
      </c>
      <c r="B539" t="s">
        <v>48</v>
      </c>
      <c r="C539" t="s">
        <v>2136</v>
      </c>
      <c r="D539" t="s">
        <v>2119</v>
      </c>
      <c r="E539">
        <v>38</v>
      </c>
      <c r="F539">
        <v>81</v>
      </c>
      <c r="G539">
        <v>10.496</v>
      </c>
      <c r="H539">
        <v>0.307</v>
      </c>
      <c r="I539">
        <v>3.93</v>
      </c>
      <c r="J539">
        <v>-0.60099999999999998</v>
      </c>
      <c r="K539">
        <v>3.1</v>
      </c>
      <c r="L539">
        <v>25.7</v>
      </c>
      <c r="M539">
        <v>38.799999999999997</v>
      </c>
      <c r="N539">
        <v>50.3</v>
      </c>
      <c r="O539">
        <v>31.5</v>
      </c>
      <c r="P539" t="s">
        <v>2507</v>
      </c>
      <c r="Q539">
        <v>-5.0000000000000001E-3</v>
      </c>
      <c r="R539">
        <v>3.0000000000000001E-3</v>
      </c>
    </row>
    <row r="540" spans="1:18" x14ac:dyDescent="0.3">
      <c r="A540" t="s">
        <v>2666</v>
      </c>
      <c r="B540" t="s">
        <v>13</v>
      </c>
      <c r="C540" t="s">
        <v>2136</v>
      </c>
      <c r="D540" t="s">
        <v>2119</v>
      </c>
      <c r="E540">
        <v>15</v>
      </c>
      <c r="F540">
        <v>0</v>
      </c>
      <c r="G540">
        <v>9.41</v>
      </c>
      <c r="H540">
        <v>0.26700000000000002</v>
      </c>
      <c r="I540">
        <v>3.4049999999999998</v>
      </c>
      <c r="J540">
        <v>0.71499999999999997</v>
      </c>
      <c r="K540">
        <v>92.6</v>
      </c>
      <c r="L540">
        <v>13.5</v>
      </c>
      <c r="M540">
        <v>31.5</v>
      </c>
      <c r="N540">
        <v>42.9</v>
      </c>
      <c r="O540">
        <v>31.5</v>
      </c>
      <c r="P540" t="s">
        <v>2507</v>
      </c>
      <c r="Q540">
        <v>-5.0000000000000001E-3</v>
      </c>
      <c r="R540">
        <v>3.0000000000000001E-3</v>
      </c>
    </row>
    <row r="541" spans="1:18" x14ac:dyDescent="0.3">
      <c r="A541" t="s">
        <v>2667</v>
      </c>
      <c r="B541" t="s">
        <v>30</v>
      </c>
      <c r="C541" t="s">
        <v>2129</v>
      </c>
      <c r="D541" t="s">
        <v>2119</v>
      </c>
      <c r="E541">
        <v>28</v>
      </c>
      <c r="F541">
        <v>26</v>
      </c>
      <c r="G541">
        <v>10.388999999999999</v>
      </c>
      <c r="H541">
        <v>0.26700000000000002</v>
      </c>
      <c r="I541">
        <v>3.3130000000000002</v>
      </c>
      <c r="J541">
        <v>0.13600000000000001</v>
      </c>
      <c r="K541">
        <v>45.3</v>
      </c>
      <c r="L541">
        <v>23.8</v>
      </c>
      <c r="M541">
        <v>31.7</v>
      </c>
      <c r="N541">
        <v>40.799999999999997</v>
      </c>
      <c r="O541">
        <v>31.4</v>
      </c>
      <c r="P541" t="s">
        <v>2507</v>
      </c>
      <c r="Q541">
        <v>-5.0000000000000001E-3</v>
      </c>
      <c r="R541">
        <v>3.0000000000000001E-3</v>
      </c>
    </row>
    <row r="542" spans="1:18" x14ac:dyDescent="0.3">
      <c r="A542" t="s">
        <v>2668</v>
      </c>
      <c r="B542" t="s">
        <v>15</v>
      </c>
      <c r="C542" t="s">
        <v>2123</v>
      </c>
      <c r="D542" t="s">
        <v>2123</v>
      </c>
      <c r="E542">
        <v>19</v>
      </c>
      <c r="F542">
        <v>70</v>
      </c>
      <c r="G542">
        <v>11.788</v>
      </c>
      <c r="H542">
        <v>0.36199999999999999</v>
      </c>
      <c r="I542">
        <v>4.3070000000000004</v>
      </c>
      <c r="J542">
        <v>-0.11899999999999999</v>
      </c>
      <c r="K542">
        <v>18.8</v>
      </c>
      <c r="L542">
        <v>8.1</v>
      </c>
      <c r="M542">
        <v>73.8</v>
      </c>
      <c r="N542">
        <v>55.6</v>
      </c>
      <c r="O542">
        <v>30.9</v>
      </c>
      <c r="P542" t="s">
        <v>2507</v>
      </c>
      <c r="Q542">
        <v>-3.0000000000000001E-3</v>
      </c>
      <c r="R542">
        <v>5.0000000000000001E-3</v>
      </c>
    </row>
    <row r="543" spans="1:18" x14ac:dyDescent="0.3">
      <c r="A543" t="s">
        <v>2669</v>
      </c>
      <c r="B543" t="s">
        <v>42</v>
      </c>
      <c r="C543" t="s">
        <v>2129</v>
      </c>
      <c r="D543" t="s">
        <v>2119</v>
      </c>
      <c r="E543">
        <v>35</v>
      </c>
      <c r="F543">
        <v>41</v>
      </c>
      <c r="G543">
        <v>9.8040000000000003</v>
      </c>
      <c r="H543">
        <v>0.24199999999999999</v>
      </c>
      <c r="I543">
        <v>2.9670000000000001</v>
      </c>
      <c r="J543">
        <v>0.79700000000000004</v>
      </c>
      <c r="K543">
        <v>94.7</v>
      </c>
      <c r="L543">
        <v>17.399999999999999</v>
      </c>
      <c r="M543">
        <v>26.1</v>
      </c>
      <c r="N543">
        <v>34.4</v>
      </c>
      <c r="O543">
        <v>30.7</v>
      </c>
      <c r="P543" t="s">
        <v>2507</v>
      </c>
      <c r="Q543">
        <v>-5.0000000000000001E-3</v>
      </c>
      <c r="R543">
        <v>3.0000000000000001E-3</v>
      </c>
    </row>
    <row r="544" spans="1:18" x14ac:dyDescent="0.3">
      <c r="A544" t="s">
        <v>2670</v>
      </c>
      <c r="B544" t="s">
        <v>10</v>
      </c>
      <c r="C544" t="s">
        <v>2123</v>
      </c>
      <c r="D544" t="s">
        <v>2123</v>
      </c>
      <c r="E544">
        <v>36</v>
      </c>
      <c r="F544">
        <v>76</v>
      </c>
      <c r="G544">
        <v>13.788</v>
      </c>
      <c r="H544">
        <v>0.216</v>
      </c>
      <c r="I544">
        <v>2.7330000000000001</v>
      </c>
      <c r="J544">
        <v>0.2</v>
      </c>
      <c r="K544">
        <v>58.1</v>
      </c>
      <c r="L544">
        <v>21.9</v>
      </c>
      <c r="M544">
        <v>41.9</v>
      </c>
      <c r="N544">
        <v>30.1</v>
      </c>
      <c r="O544">
        <v>30.6</v>
      </c>
      <c r="P544" t="s">
        <v>2507</v>
      </c>
      <c r="Q544">
        <v>-3.0000000000000001E-3</v>
      </c>
      <c r="R544">
        <v>5.0000000000000001E-3</v>
      </c>
    </row>
    <row r="545" spans="1:18" x14ac:dyDescent="0.3">
      <c r="A545" t="s">
        <v>2671</v>
      </c>
      <c r="B545" t="s">
        <v>35</v>
      </c>
      <c r="C545" t="s">
        <v>2136</v>
      </c>
      <c r="D545" t="s">
        <v>2119</v>
      </c>
      <c r="E545">
        <v>37</v>
      </c>
      <c r="F545">
        <v>6</v>
      </c>
      <c r="G545">
        <v>10.236000000000001</v>
      </c>
      <c r="H545">
        <v>0.27800000000000002</v>
      </c>
      <c r="I545">
        <v>3.8879999999999999</v>
      </c>
      <c r="J545">
        <v>-0.11700000000000001</v>
      </c>
      <c r="K545">
        <v>20.399999999999999</v>
      </c>
      <c r="L545">
        <v>21.6</v>
      </c>
      <c r="M545">
        <v>34.1</v>
      </c>
      <c r="N545">
        <v>49.5</v>
      </c>
      <c r="O545">
        <v>30.4</v>
      </c>
      <c r="P545" t="s">
        <v>2507</v>
      </c>
      <c r="Q545">
        <v>-5.0000000000000001E-3</v>
      </c>
      <c r="R545">
        <v>3.0000000000000001E-3</v>
      </c>
    </row>
    <row r="546" spans="1:18" x14ac:dyDescent="0.3">
      <c r="A546" t="s">
        <v>2672</v>
      </c>
      <c r="B546" t="s">
        <v>21</v>
      </c>
      <c r="C546" t="s">
        <v>2123</v>
      </c>
      <c r="D546" t="s">
        <v>2123</v>
      </c>
      <c r="E546">
        <v>11</v>
      </c>
      <c r="F546">
        <v>63</v>
      </c>
      <c r="G546">
        <v>14.705</v>
      </c>
      <c r="H546">
        <v>0.216</v>
      </c>
      <c r="I546">
        <v>2.4980000000000002</v>
      </c>
      <c r="J546">
        <v>-0.12</v>
      </c>
      <c r="K546">
        <v>18.5</v>
      </c>
      <c r="L546">
        <v>31.5</v>
      </c>
      <c r="M546">
        <v>41.5</v>
      </c>
      <c r="N546">
        <v>25.4</v>
      </c>
      <c r="O546">
        <v>30.2</v>
      </c>
      <c r="P546" t="s">
        <v>2507</v>
      </c>
      <c r="Q546">
        <v>-3.0000000000000001E-3</v>
      </c>
      <c r="R546">
        <v>5.0000000000000001E-3</v>
      </c>
    </row>
    <row r="547" spans="1:18" x14ac:dyDescent="0.3">
      <c r="A547" t="s">
        <v>2673</v>
      </c>
      <c r="B547" t="s">
        <v>15</v>
      </c>
      <c r="C547" t="s">
        <v>2136</v>
      </c>
      <c r="D547" t="s">
        <v>2119</v>
      </c>
      <c r="E547">
        <v>28</v>
      </c>
      <c r="F547">
        <v>12</v>
      </c>
      <c r="G547">
        <v>10.382999999999999</v>
      </c>
      <c r="H547">
        <v>0.20200000000000001</v>
      </c>
      <c r="I547">
        <v>2.4039999999999999</v>
      </c>
      <c r="J547">
        <v>1.1499999999999999</v>
      </c>
      <c r="K547">
        <v>99.2</v>
      </c>
      <c r="L547">
        <v>23.6</v>
      </c>
      <c r="M547">
        <v>17</v>
      </c>
      <c r="N547">
        <v>23.6</v>
      </c>
      <c r="O547">
        <v>30.2</v>
      </c>
      <c r="P547" t="s">
        <v>2507</v>
      </c>
      <c r="Q547">
        <v>-5.0000000000000001E-3</v>
      </c>
      <c r="R547">
        <v>3.0000000000000001E-3</v>
      </c>
    </row>
    <row r="548" spans="1:18" x14ac:dyDescent="0.3">
      <c r="A548" t="s">
        <v>2674</v>
      </c>
      <c r="B548" t="s">
        <v>39</v>
      </c>
      <c r="C548" t="s">
        <v>2118</v>
      </c>
      <c r="D548" t="s">
        <v>2119</v>
      </c>
      <c r="E548">
        <v>44</v>
      </c>
      <c r="F548">
        <v>50</v>
      </c>
      <c r="G548">
        <v>10.02</v>
      </c>
      <c r="H548">
        <v>0.25700000000000001</v>
      </c>
      <c r="I548">
        <v>2.9340000000000002</v>
      </c>
      <c r="J548">
        <v>0.439</v>
      </c>
      <c r="K548">
        <v>76</v>
      </c>
      <c r="L548">
        <v>19.2</v>
      </c>
      <c r="M548">
        <v>29.7</v>
      </c>
      <c r="N548">
        <v>34</v>
      </c>
      <c r="O548">
        <v>30.2</v>
      </c>
      <c r="P548" t="s">
        <v>2507</v>
      </c>
      <c r="Q548">
        <v>-5.0000000000000001E-3</v>
      </c>
      <c r="R548">
        <v>3.0000000000000001E-3</v>
      </c>
    </row>
    <row r="549" spans="1:18" x14ac:dyDescent="0.3">
      <c r="A549" t="s">
        <v>2675</v>
      </c>
      <c r="B549" t="s">
        <v>12</v>
      </c>
      <c r="C549" t="s">
        <v>2123</v>
      </c>
      <c r="D549" t="s">
        <v>2123</v>
      </c>
      <c r="E549">
        <v>32</v>
      </c>
      <c r="F549">
        <v>7</v>
      </c>
      <c r="G549">
        <v>13.242000000000001</v>
      </c>
      <c r="H549">
        <v>0.30199999999999999</v>
      </c>
      <c r="I549">
        <v>3.702</v>
      </c>
      <c r="J549">
        <v>-0.876</v>
      </c>
      <c r="K549">
        <v>0.8</v>
      </c>
      <c r="L549">
        <v>17.7</v>
      </c>
      <c r="M549">
        <v>62.3</v>
      </c>
      <c r="N549">
        <v>46.8</v>
      </c>
      <c r="O549">
        <v>30</v>
      </c>
      <c r="P549" t="s">
        <v>2507</v>
      </c>
      <c r="Q549">
        <v>-3.0000000000000001E-3</v>
      </c>
      <c r="R549">
        <v>5.0000000000000001E-3</v>
      </c>
    </row>
    <row r="550" spans="1:18" x14ac:dyDescent="0.3">
      <c r="A550" t="s">
        <v>2676</v>
      </c>
      <c r="B550" t="s">
        <v>7</v>
      </c>
      <c r="C550" t="s">
        <v>2118</v>
      </c>
      <c r="D550" t="s">
        <v>2119</v>
      </c>
      <c r="E550">
        <v>40</v>
      </c>
      <c r="F550">
        <v>57</v>
      </c>
      <c r="G550">
        <v>10.16</v>
      </c>
      <c r="H550">
        <v>0.29799999999999999</v>
      </c>
      <c r="I550">
        <v>3.5870000000000002</v>
      </c>
      <c r="J550">
        <v>-0.06</v>
      </c>
      <c r="K550">
        <v>24</v>
      </c>
      <c r="L550">
        <v>20.8</v>
      </c>
      <c r="M550">
        <v>37.6</v>
      </c>
      <c r="N550">
        <v>45.8</v>
      </c>
      <c r="O550">
        <v>29.9</v>
      </c>
      <c r="P550" t="s">
        <v>2507</v>
      </c>
      <c r="Q550">
        <v>-5.0000000000000001E-3</v>
      </c>
      <c r="R550">
        <v>3.0000000000000001E-3</v>
      </c>
    </row>
    <row r="551" spans="1:18" x14ac:dyDescent="0.3">
      <c r="A551" t="s">
        <v>2677</v>
      </c>
      <c r="B551" t="s">
        <v>22</v>
      </c>
      <c r="C551" t="s">
        <v>2136</v>
      </c>
      <c r="D551" t="s">
        <v>2119</v>
      </c>
      <c r="E551">
        <v>45</v>
      </c>
      <c r="F551">
        <v>31</v>
      </c>
      <c r="G551">
        <v>9.4109999999999996</v>
      </c>
      <c r="H551">
        <v>0.26400000000000001</v>
      </c>
      <c r="I551">
        <v>4.1420000000000003</v>
      </c>
      <c r="J551">
        <v>0.182</v>
      </c>
      <c r="K551">
        <v>50.3</v>
      </c>
      <c r="L551">
        <v>13.7</v>
      </c>
      <c r="M551">
        <v>30.9</v>
      </c>
      <c r="N551">
        <v>53.4</v>
      </c>
      <c r="O551">
        <v>29.9</v>
      </c>
      <c r="P551" t="s">
        <v>2507</v>
      </c>
      <c r="Q551">
        <v>-5.0000000000000001E-3</v>
      </c>
      <c r="R551">
        <v>3.0000000000000001E-3</v>
      </c>
    </row>
    <row r="552" spans="1:18" x14ac:dyDescent="0.3">
      <c r="A552" t="s">
        <v>2678</v>
      </c>
      <c r="B552" t="s">
        <v>17</v>
      </c>
      <c r="C552" t="s">
        <v>2118</v>
      </c>
      <c r="D552" t="s">
        <v>2119</v>
      </c>
      <c r="E552">
        <v>43</v>
      </c>
      <c r="F552">
        <v>81</v>
      </c>
      <c r="G552">
        <v>11.193</v>
      </c>
      <c r="H552">
        <v>0.23499999999999999</v>
      </c>
      <c r="I552">
        <v>2.54</v>
      </c>
      <c r="J552">
        <v>-0.14499999999999999</v>
      </c>
      <c r="K552">
        <v>18.600000000000001</v>
      </c>
      <c r="L552">
        <v>35.200000000000003</v>
      </c>
      <c r="M552">
        <v>24.4</v>
      </c>
      <c r="N552">
        <v>26.5</v>
      </c>
      <c r="O552">
        <v>29.7</v>
      </c>
      <c r="P552" t="s">
        <v>2507</v>
      </c>
      <c r="Q552">
        <v>-5.0000000000000001E-3</v>
      </c>
      <c r="R552">
        <v>3.0000000000000001E-3</v>
      </c>
    </row>
    <row r="553" spans="1:18" x14ac:dyDescent="0.3">
      <c r="A553" t="s">
        <v>2679</v>
      </c>
      <c r="B553" t="s">
        <v>14</v>
      </c>
      <c r="C553" t="s">
        <v>2118</v>
      </c>
      <c r="D553" t="s">
        <v>2119</v>
      </c>
      <c r="E553">
        <v>45</v>
      </c>
      <c r="F553">
        <v>25</v>
      </c>
      <c r="G553">
        <v>11.038</v>
      </c>
      <c r="H553">
        <v>0.22900000000000001</v>
      </c>
      <c r="I553">
        <v>2.9620000000000002</v>
      </c>
      <c r="J553">
        <v>-0.46</v>
      </c>
      <c r="K553">
        <v>5.3</v>
      </c>
      <c r="L553">
        <v>33.9</v>
      </c>
      <c r="M553">
        <v>23.4</v>
      </c>
      <c r="N553">
        <v>34.299999999999997</v>
      </c>
      <c r="O553">
        <v>29.6</v>
      </c>
      <c r="P553" t="s">
        <v>2507</v>
      </c>
      <c r="Q553">
        <v>-5.0000000000000001E-3</v>
      </c>
      <c r="R553">
        <v>3.0000000000000001E-3</v>
      </c>
    </row>
    <row r="554" spans="1:18" x14ac:dyDescent="0.3">
      <c r="A554" t="s">
        <v>2680</v>
      </c>
      <c r="B554" t="s">
        <v>7</v>
      </c>
      <c r="C554" t="s">
        <v>2118</v>
      </c>
      <c r="D554" t="s">
        <v>2119</v>
      </c>
      <c r="E554">
        <v>47</v>
      </c>
      <c r="F554">
        <v>61</v>
      </c>
      <c r="G554">
        <v>10.935</v>
      </c>
      <c r="H554">
        <v>0.22600000000000001</v>
      </c>
      <c r="I554">
        <v>2.7229999999999999</v>
      </c>
      <c r="J554">
        <v>-4.3999999999999997E-2</v>
      </c>
      <c r="K554">
        <v>25.7</v>
      </c>
      <c r="L554">
        <v>32.299999999999997</v>
      </c>
      <c r="M554">
        <v>22.6</v>
      </c>
      <c r="N554">
        <v>29.5</v>
      </c>
      <c r="O554">
        <v>29.5</v>
      </c>
      <c r="P554" t="s">
        <v>2507</v>
      </c>
      <c r="Q554">
        <v>-5.0000000000000001E-3</v>
      </c>
      <c r="R554">
        <v>3.0000000000000001E-3</v>
      </c>
    </row>
    <row r="555" spans="1:18" x14ac:dyDescent="0.3">
      <c r="A555" t="s">
        <v>2681</v>
      </c>
      <c r="B555" t="s">
        <v>25</v>
      </c>
      <c r="C555" t="s">
        <v>2136</v>
      </c>
      <c r="D555" t="s">
        <v>2119</v>
      </c>
      <c r="E555">
        <v>14</v>
      </c>
      <c r="F555">
        <v>53</v>
      </c>
      <c r="G555">
        <v>11.709</v>
      </c>
      <c r="H555">
        <v>0.22</v>
      </c>
      <c r="I555">
        <v>2.2999999999999998</v>
      </c>
      <c r="J555">
        <v>-0.69299999999999995</v>
      </c>
      <c r="K555">
        <v>2.2000000000000002</v>
      </c>
      <c r="L555">
        <v>41.6</v>
      </c>
      <c r="M555">
        <v>20.8</v>
      </c>
      <c r="N555">
        <v>21.2</v>
      </c>
      <c r="O555">
        <v>29.4</v>
      </c>
      <c r="P555" t="s">
        <v>2507</v>
      </c>
      <c r="Q555">
        <v>-5.0000000000000001E-3</v>
      </c>
      <c r="R555">
        <v>3.0000000000000001E-3</v>
      </c>
    </row>
    <row r="556" spans="1:18" x14ac:dyDescent="0.3">
      <c r="A556" t="s">
        <v>2682</v>
      </c>
      <c r="B556" t="s">
        <v>12</v>
      </c>
      <c r="C556" t="s">
        <v>2118</v>
      </c>
      <c r="D556" t="s">
        <v>2119</v>
      </c>
      <c r="E556">
        <v>26</v>
      </c>
      <c r="F556">
        <v>66</v>
      </c>
      <c r="G556">
        <v>10.391999999999999</v>
      </c>
      <c r="H556">
        <v>0.23599999999999999</v>
      </c>
      <c r="I556">
        <v>2.89</v>
      </c>
      <c r="J556">
        <v>0.21</v>
      </c>
      <c r="K556">
        <v>53.1</v>
      </c>
      <c r="L556">
        <v>24</v>
      </c>
      <c r="M556">
        <v>24.8</v>
      </c>
      <c r="N556">
        <v>33.4</v>
      </c>
      <c r="O556">
        <v>29.4</v>
      </c>
      <c r="P556" t="s">
        <v>2507</v>
      </c>
      <c r="Q556">
        <v>-5.0000000000000001E-3</v>
      </c>
      <c r="R556">
        <v>3.0000000000000001E-3</v>
      </c>
    </row>
    <row r="557" spans="1:18" x14ac:dyDescent="0.3">
      <c r="A557" t="s">
        <v>2683</v>
      </c>
      <c r="B557" t="s">
        <v>35</v>
      </c>
      <c r="C557" t="s">
        <v>2123</v>
      </c>
      <c r="D557" t="s">
        <v>2123</v>
      </c>
      <c r="E557">
        <v>22</v>
      </c>
      <c r="F557">
        <v>17</v>
      </c>
      <c r="G557">
        <v>13.571999999999999</v>
      </c>
      <c r="H557">
        <v>0.216</v>
      </c>
      <c r="I557">
        <v>3.032</v>
      </c>
      <c r="J557">
        <v>2.1999999999999999E-2</v>
      </c>
      <c r="K557">
        <v>36.200000000000003</v>
      </c>
      <c r="L557">
        <v>20.399999999999999</v>
      </c>
      <c r="M557">
        <v>43.1</v>
      </c>
      <c r="N557">
        <v>35.799999999999997</v>
      </c>
      <c r="O557">
        <v>29.2</v>
      </c>
      <c r="P557" t="s">
        <v>2507</v>
      </c>
      <c r="Q557">
        <v>-3.0000000000000001E-3</v>
      </c>
      <c r="R557">
        <v>5.0000000000000001E-3</v>
      </c>
    </row>
    <row r="558" spans="1:18" x14ac:dyDescent="0.3">
      <c r="A558" t="s">
        <v>2684</v>
      </c>
      <c r="B558" t="s">
        <v>21</v>
      </c>
      <c r="C558" t="s">
        <v>2123</v>
      </c>
      <c r="D558" t="s">
        <v>2123</v>
      </c>
      <c r="E558">
        <v>7</v>
      </c>
      <c r="F558">
        <v>6</v>
      </c>
      <c r="G558">
        <v>15.292999999999999</v>
      </c>
      <c r="H558">
        <v>0.14299999999999999</v>
      </c>
      <c r="I558">
        <v>1.6539999999999999</v>
      </c>
      <c r="J558">
        <v>-6.2E-2</v>
      </c>
      <c r="K558">
        <v>27.9</v>
      </c>
      <c r="L558">
        <v>41.2</v>
      </c>
      <c r="M558">
        <v>18.8</v>
      </c>
      <c r="N558">
        <v>11.4</v>
      </c>
      <c r="O558">
        <v>29</v>
      </c>
      <c r="P558" t="s">
        <v>2507</v>
      </c>
      <c r="Q558">
        <v>-3.0000000000000001E-3</v>
      </c>
      <c r="R558">
        <v>5.0000000000000001E-3</v>
      </c>
    </row>
    <row r="559" spans="1:18" x14ac:dyDescent="0.3">
      <c r="A559" t="s">
        <v>2685</v>
      </c>
      <c r="B559" t="s">
        <v>13</v>
      </c>
      <c r="C559" t="s">
        <v>2118</v>
      </c>
      <c r="D559" t="s">
        <v>2119</v>
      </c>
      <c r="E559">
        <v>26</v>
      </c>
      <c r="F559">
        <v>8</v>
      </c>
      <c r="G559">
        <v>9.9060000000000006</v>
      </c>
      <c r="H559">
        <v>0.308</v>
      </c>
      <c r="I559">
        <v>3.9289999999999998</v>
      </c>
      <c r="J559">
        <v>-0.26200000000000001</v>
      </c>
      <c r="K559">
        <v>12.1</v>
      </c>
      <c r="L559">
        <v>18.8</v>
      </c>
      <c r="M559">
        <v>39</v>
      </c>
      <c r="N559">
        <v>50.2</v>
      </c>
      <c r="O559">
        <v>29</v>
      </c>
      <c r="P559" t="s">
        <v>2507</v>
      </c>
      <c r="Q559">
        <v>-5.0000000000000001E-3</v>
      </c>
      <c r="R559">
        <v>3.0000000000000001E-3</v>
      </c>
    </row>
    <row r="560" spans="1:18" x14ac:dyDescent="0.3">
      <c r="A560" t="s">
        <v>2686</v>
      </c>
      <c r="B560" t="s">
        <v>34</v>
      </c>
      <c r="C560" t="s">
        <v>2123</v>
      </c>
      <c r="D560" t="s">
        <v>2123</v>
      </c>
      <c r="E560">
        <v>26</v>
      </c>
      <c r="F560">
        <v>38</v>
      </c>
      <c r="G560">
        <v>14.69</v>
      </c>
      <c r="H560">
        <v>0.17699999999999999</v>
      </c>
      <c r="I560">
        <v>1.9330000000000001</v>
      </c>
      <c r="J560">
        <v>0.124</v>
      </c>
      <c r="K560">
        <v>48.8</v>
      </c>
      <c r="L560">
        <v>31.2</v>
      </c>
      <c r="M560">
        <v>31.2</v>
      </c>
      <c r="N560">
        <v>15.4</v>
      </c>
      <c r="O560">
        <v>29</v>
      </c>
      <c r="P560" t="s">
        <v>2507</v>
      </c>
      <c r="Q560">
        <v>-3.0000000000000001E-3</v>
      </c>
      <c r="R560">
        <v>5.0000000000000001E-3</v>
      </c>
    </row>
    <row r="561" spans="1:18" x14ac:dyDescent="0.3">
      <c r="A561" t="s">
        <v>2687</v>
      </c>
      <c r="B561" t="s">
        <v>25</v>
      </c>
      <c r="C561" t="s">
        <v>2136</v>
      </c>
      <c r="D561" t="s">
        <v>2119</v>
      </c>
      <c r="E561">
        <v>44</v>
      </c>
      <c r="F561">
        <v>82</v>
      </c>
      <c r="G561">
        <v>10.475</v>
      </c>
      <c r="H561">
        <v>0.25600000000000001</v>
      </c>
      <c r="I561">
        <v>2.67</v>
      </c>
      <c r="J561">
        <v>0.122</v>
      </c>
      <c r="K561">
        <v>44</v>
      </c>
      <c r="L561">
        <v>25.5</v>
      </c>
      <c r="M561">
        <v>29.3</v>
      </c>
      <c r="N561">
        <v>28.5</v>
      </c>
      <c r="O561">
        <v>28.6</v>
      </c>
      <c r="P561" t="s">
        <v>2507</v>
      </c>
      <c r="Q561">
        <v>-5.0000000000000001E-3</v>
      </c>
      <c r="R561">
        <v>3.0000000000000001E-3</v>
      </c>
    </row>
    <row r="562" spans="1:18" x14ac:dyDescent="0.3">
      <c r="A562" t="s">
        <v>2688</v>
      </c>
      <c r="B562" t="s">
        <v>13</v>
      </c>
      <c r="C562" t="s">
        <v>2123</v>
      </c>
      <c r="D562" t="s">
        <v>2123</v>
      </c>
      <c r="E562">
        <v>42</v>
      </c>
      <c r="F562">
        <v>82</v>
      </c>
      <c r="G562">
        <v>14.683999999999999</v>
      </c>
      <c r="H562">
        <v>0.18099999999999999</v>
      </c>
      <c r="I562">
        <v>2.3140000000000001</v>
      </c>
      <c r="J562">
        <v>-5.7000000000000002E-2</v>
      </c>
      <c r="K562">
        <v>28.8</v>
      </c>
      <c r="L562">
        <v>30.8</v>
      </c>
      <c r="M562">
        <v>32.299999999999997</v>
      </c>
      <c r="N562">
        <v>21.7</v>
      </c>
      <c r="O562">
        <v>28.5</v>
      </c>
      <c r="P562" t="s">
        <v>2507</v>
      </c>
      <c r="Q562">
        <v>-3.0000000000000001E-3</v>
      </c>
      <c r="R562">
        <v>5.0000000000000001E-3</v>
      </c>
    </row>
    <row r="563" spans="1:18" x14ac:dyDescent="0.3">
      <c r="A563" t="s">
        <v>2689</v>
      </c>
      <c r="B563" t="s">
        <v>24</v>
      </c>
      <c r="C563" t="s">
        <v>2118</v>
      </c>
      <c r="D563" t="s">
        <v>2119</v>
      </c>
      <c r="E563">
        <v>32</v>
      </c>
      <c r="F563">
        <v>0</v>
      </c>
      <c r="G563">
        <v>8.9290000000000003</v>
      </c>
      <c r="H563">
        <v>0.34399999999999997</v>
      </c>
      <c r="I563">
        <v>3.5529999999999999</v>
      </c>
      <c r="J563">
        <v>0.22900000000000001</v>
      </c>
      <c r="K563">
        <v>54.3</v>
      </c>
      <c r="L563">
        <v>9.6999999999999993</v>
      </c>
      <c r="M563">
        <v>45.1</v>
      </c>
      <c r="N563">
        <v>45.3</v>
      </c>
      <c r="O563">
        <v>28.4</v>
      </c>
      <c r="P563" t="s">
        <v>2507</v>
      </c>
      <c r="Q563">
        <v>-5.0000000000000001E-3</v>
      </c>
      <c r="R563">
        <v>3.0000000000000001E-3</v>
      </c>
    </row>
    <row r="564" spans="1:18" x14ac:dyDescent="0.3">
      <c r="A564" t="s">
        <v>2690</v>
      </c>
      <c r="B564" t="s">
        <v>5</v>
      </c>
      <c r="C564" t="s">
        <v>2118</v>
      </c>
      <c r="D564" t="s">
        <v>2119</v>
      </c>
      <c r="E564">
        <v>24</v>
      </c>
      <c r="F564">
        <v>21</v>
      </c>
      <c r="G564">
        <v>10.635</v>
      </c>
      <c r="H564">
        <v>0.17799999999999999</v>
      </c>
      <c r="I564">
        <v>2.0830000000000002</v>
      </c>
      <c r="J564">
        <v>0.42299999999999999</v>
      </c>
      <c r="K564">
        <v>74.5</v>
      </c>
      <c r="L564">
        <v>28.5</v>
      </c>
      <c r="M564">
        <v>13.5</v>
      </c>
      <c r="N564">
        <v>18</v>
      </c>
      <c r="O564">
        <v>28.2</v>
      </c>
      <c r="P564" t="s">
        <v>2507</v>
      </c>
      <c r="Q564">
        <v>-5.0000000000000001E-3</v>
      </c>
      <c r="R564">
        <v>3.0000000000000001E-3</v>
      </c>
    </row>
    <row r="565" spans="1:18" x14ac:dyDescent="0.3">
      <c r="A565" t="s">
        <v>2691</v>
      </c>
      <c r="B565" t="s">
        <v>7</v>
      </c>
      <c r="C565" t="s">
        <v>2118</v>
      </c>
      <c r="D565" t="s">
        <v>2119</v>
      </c>
      <c r="E565">
        <v>47</v>
      </c>
      <c r="F565">
        <v>82</v>
      </c>
      <c r="G565">
        <v>10.616</v>
      </c>
      <c r="H565">
        <v>0.22800000000000001</v>
      </c>
      <c r="I565">
        <v>2.7490000000000001</v>
      </c>
      <c r="J565">
        <v>-2E-3</v>
      </c>
      <c r="K565">
        <v>29.1</v>
      </c>
      <c r="L565">
        <v>28.1</v>
      </c>
      <c r="M565">
        <v>23.2</v>
      </c>
      <c r="N565">
        <v>30.7</v>
      </c>
      <c r="O565">
        <v>28.1</v>
      </c>
      <c r="P565" t="s">
        <v>2507</v>
      </c>
      <c r="Q565">
        <v>-5.0000000000000001E-3</v>
      </c>
      <c r="R565">
        <v>3.0000000000000001E-3</v>
      </c>
    </row>
    <row r="566" spans="1:18" x14ac:dyDescent="0.3">
      <c r="A566" t="s">
        <v>2692</v>
      </c>
      <c r="B566" t="s">
        <v>35</v>
      </c>
      <c r="C566" t="s">
        <v>2136</v>
      </c>
      <c r="D566" t="s">
        <v>2119</v>
      </c>
      <c r="E566">
        <v>27</v>
      </c>
      <c r="F566">
        <v>71</v>
      </c>
      <c r="G566">
        <v>11.391999999999999</v>
      </c>
      <c r="H566">
        <v>0.13500000000000001</v>
      </c>
      <c r="I566">
        <v>1.893</v>
      </c>
      <c r="J566">
        <v>0.10100000000000001</v>
      </c>
      <c r="K566">
        <v>41.7</v>
      </c>
      <c r="L566">
        <v>38</v>
      </c>
      <c r="M566">
        <v>8.3000000000000007</v>
      </c>
      <c r="N566">
        <v>14.8</v>
      </c>
      <c r="O566">
        <v>28.1</v>
      </c>
      <c r="P566" t="s">
        <v>2507</v>
      </c>
      <c r="Q566">
        <v>-5.0000000000000001E-3</v>
      </c>
      <c r="R566">
        <v>3.0000000000000001E-3</v>
      </c>
    </row>
    <row r="567" spans="1:18" x14ac:dyDescent="0.3">
      <c r="A567" t="s">
        <v>2693</v>
      </c>
      <c r="B567" t="s">
        <v>30</v>
      </c>
      <c r="C567" t="s">
        <v>2118</v>
      </c>
      <c r="D567" t="s">
        <v>2119</v>
      </c>
      <c r="E567">
        <v>43</v>
      </c>
      <c r="F567">
        <v>77</v>
      </c>
      <c r="G567">
        <v>10.766</v>
      </c>
      <c r="H567">
        <v>0.20399999999999999</v>
      </c>
      <c r="I567">
        <v>2.536</v>
      </c>
      <c r="J567">
        <v>6.2E-2</v>
      </c>
      <c r="K567">
        <v>37.6</v>
      </c>
      <c r="L567">
        <v>30.3</v>
      </c>
      <c r="M567">
        <v>17.600000000000001</v>
      </c>
      <c r="N567">
        <v>26.2</v>
      </c>
      <c r="O567">
        <v>28.1</v>
      </c>
      <c r="P567" t="s">
        <v>2507</v>
      </c>
      <c r="Q567">
        <v>-5.0000000000000001E-3</v>
      </c>
      <c r="R567">
        <v>3.0000000000000001E-3</v>
      </c>
    </row>
    <row r="568" spans="1:18" x14ac:dyDescent="0.3">
      <c r="A568" t="s">
        <v>2694</v>
      </c>
      <c r="B568" t="s">
        <v>39</v>
      </c>
      <c r="C568" t="s">
        <v>2118</v>
      </c>
      <c r="D568" t="s">
        <v>2119</v>
      </c>
      <c r="E568">
        <v>31</v>
      </c>
      <c r="F568">
        <v>63</v>
      </c>
      <c r="G568">
        <v>10.452</v>
      </c>
      <c r="H568">
        <v>0.251</v>
      </c>
      <c r="I568">
        <v>2.8730000000000002</v>
      </c>
      <c r="J568">
        <v>-8.0000000000000002E-3</v>
      </c>
      <c r="K568">
        <v>28.5</v>
      </c>
      <c r="L568">
        <v>25.1</v>
      </c>
      <c r="M568">
        <v>28.9</v>
      </c>
      <c r="N568">
        <v>33.200000000000003</v>
      </c>
      <c r="O568">
        <v>28</v>
      </c>
      <c r="P568" t="s">
        <v>2507</v>
      </c>
      <c r="Q568">
        <v>-5.0000000000000001E-3</v>
      </c>
      <c r="R568">
        <v>3.0000000000000001E-3</v>
      </c>
    </row>
    <row r="569" spans="1:18" x14ac:dyDescent="0.3">
      <c r="A569" t="s">
        <v>2695</v>
      </c>
      <c r="B569" t="s">
        <v>21</v>
      </c>
      <c r="C569" t="s">
        <v>2118</v>
      </c>
      <c r="D569" t="s">
        <v>2119</v>
      </c>
      <c r="E569">
        <v>45</v>
      </c>
      <c r="F569">
        <v>31</v>
      </c>
      <c r="G569">
        <v>10.856999999999999</v>
      </c>
      <c r="H569">
        <v>0.22700000000000001</v>
      </c>
      <c r="I569">
        <v>2.633</v>
      </c>
      <c r="J569">
        <v>-0.16900000000000001</v>
      </c>
      <c r="K569">
        <v>17.2</v>
      </c>
      <c r="L569">
        <v>31.5</v>
      </c>
      <c r="M569">
        <v>23</v>
      </c>
      <c r="N569">
        <v>27.9</v>
      </c>
      <c r="O569">
        <v>27.9</v>
      </c>
      <c r="P569" t="s">
        <v>2507</v>
      </c>
      <c r="Q569">
        <v>-5.0000000000000001E-3</v>
      </c>
      <c r="R569">
        <v>3.0000000000000001E-3</v>
      </c>
    </row>
    <row r="570" spans="1:18" x14ac:dyDescent="0.3">
      <c r="A570" t="s">
        <v>2696</v>
      </c>
      <c r="B570" t="s">
        <v>19</v>
      </c>
      <c r="C570" t="s">
        <v>2123</v>
      </c>
      <c r="D570" t="s">
        <v>2123</v>
      </c>
      <c r="E570">
        <v>36</v>
      </c>
      <c r="F570">
        <v>56</v>
      </c>
      <c r="G570">
        <v>14.241</v>
      </c>
      <c r="H570">
        <v>0.20200000000000001</v>
      </c>
      <c r="I570">
        <v>2.2160000000000002</v>
      </c>
      <c r="J570">
        <v>2.5999999999999999E-2</v>
      </c>
      <c r="K570">
        <v>36.9</v>
      </c>
      <c r="L570">
        <v>26.9</v>
      </c>
      <c r="M570">
        <v>36.5</v>
      </c>
      <c r="N570">
        <v>20.5</v>
      </c>
      <c r="O570">
        <v>27.8</v>
      </c>
      <c r="P570" t="s">
        <v>2507</v>
      </c>
      <c r="Q570">
        <v>-3.0000000000000001E-3</v>
      </c>
      <c r="R570">
        <v>5.0000000000000001E-3</v>
      </c>
    </row>
    <row r="571" spans="1:18" x14ac:dyDescent="0.3">
      <c r="A571" t="s">
        <v>2697</v>
      </c>
      <c r="B571" t="s">
        <v>34</v>
      </c>
      <c r="C571" t="s">
        <v>2123</v>
      </c>
      <c r="D571" t="s">
        <v>2123</v>
      </c>
      <c r="E571">
        <v>11</v>
      </c>
      <c r="F571">
        <v>12</v>
      </c>
      <c r="G571">
        <v>12.234999999999999</v>
      </c>
      <c r="H571">
        <v>0.247</v>
      </c>
      <c r="I571">
        <v>2.706</v>
      </c>
      <c r="J571">
        <v>0.33300000000000002</v>
      </c>
      <c r="K571">
        <v>74.599999999999994</v>
      </c>
      <c r="L571">
        <v>10.4</v>
      </c>
      <c r="M571">
        <v>51.5</v>
      </c>
      <c r="N571">
        <v>29.3</v>
      </c>
      <c r="O571">
        <v>27.7</v>
      </c>
      <c r="P571" t="s">
        <v>2507</v>
      </c>
      <c r="Q571">
        <v>-3.0000000000000001E-3</v>
      </c>
      <c r="R571">
        <v>5.0000000000000001E-3</v>
      </c>
    </row>
    <row r="572" spans="1:18" x14ac:dyDescent="0.3">
      <c r="A572" t="s">
        <v>2698</v>
      </c>
      <c r="B572" t="s">
        <v>384</v>
      </c>
      <c r="C572" t="s">
        <v>2136</v>
      </c>
      <c r="D572" t="s">
        <v>2119</v>
      </c>
      <c r="E572">
        <v>9</v>
      </c>
      <c r="F572">
        <v>0</v>
      </c>
      <c r="G572">
        <v>8.1910000000000007</v>
      </c>
      <c r="H572">
        <v>0.33300000000000002</v>
      </c>
      <c r="I572">
        <v>3.3279999999999998</v>
      </c>
      <c r="J572">
        <v>0.54700000000000004</v>
      </c>
      <c r="K572">
        <v>84.6</v>
      </c>
      <c r="L572">
        <v>4.5999999999999996</v>
      </c>
      <c r="M572">
        <v>43.6</v>
      </c>
      <c r="N572">
        <v>41.3</v>
      </c>
      <c r="O572">
        <v>27.7</v>
      </c>
      <c r="P572" t="s">
        <v>2507</v>
      </c>
      <c r="Q572">
        <v>-5.0000000000000001E-3</v>
      </c>
      <c r="R572">
        <v>3.0000000000000001E-3</v>
      </c>
    </row>
    <row r="573" spans="1:18" x14ac:dyDescent="0.3">
      <c r="A573" t="s">
        <v>2699</v>
      </c>
      <c r="B573" t="s">
        <v>21</v>
      </c>
      <c r="C573" t="s">
        <v>2129</v>
      </c>
      <c r="D573" t="s">
        <v>2119</v>
      </c>
      <c r="E573">
        <v>13</v>
      </c>
      <c r="F573">
        <v>28</v>
      </c>
      <c r="G573">
        <v>10.544</v>
      </c>
      <c r="H573">
        <v>0.22500000000000001</v>
      </c>
      <c r="I573">
        <v>2.6030000000000002</v>
      </c>
      <c r="J573">
        <v>6.4000000000000001E-2</v>
      </c>
      <c r="K573">
        <v>37.799999999999997</v>
      </c>
      <c r="L573">
        <v>26.9</v>
      </c>
      <c r="M573">
        <v>22</v>
      </c>
      <c r="N573">
        <v>27.5</v>
      </c>
      <c r="O573">
        <v>27.4</v>
      </c>
      <c r="P573" t="s">
        <v>2507</v>
      </c>
      <c r="Q573">
        <v>-5.0000000000000001E-3</v>
      </c>
      <c r="R573">
        <v>3.0000000000000001E-3</v>
      </c>
    </row>
    <row r="574" spans="1:18" x14ac:dyDescent="0.3">
      <c r="A574" t="s">
        <v>2700</v>
      </c>
      <c r="B574" t="s">
        <v>15</v>
      </c>
      <c r="C574" t="s">
        <v>2118</v>
      </c>
      <c r="D574" t="s">
        <v>2119</v>
      </c>
      <c r="E574">
        <v>46</v>
      </c>
      <c r="F574">
        <v>82</v>
      </c>
      <c r="G574">
        <v>11.052</v>
      </c>
      <c r="H574">
        <v>0.20699999999999999</v>
      </c>
      <c r="I574">
        <v>2.4660000000000002</v>
      </c>
      <c r="J574">
        <v>-0.24399999999999999</v>
      </c>
      <c r="K574">
        <v>13.7</v>
      </c>
      <c r="L574">
        <v>34.1</v>
      </c>
      <c r="M574">
        <v>18.2</v>
      </c>
      <c r="N574">
        <v>24.8</v>
      </c>
      <c r="O574">
        <v>27.4</v>
      </c>
      <c r="P574" t="s">
        <v>2507</v>
      </c>
      <c r="Q574">
        <v>-5.0000000000000001E-3</v>
      </c>
      <c r="R574">
        <v>3.0000000000000001E-3</v>
      </c>
    </row>
    <row r="575" spans="1:18" x14ac:dyDescent="0.3">
      <c r="A575" t="s">
        <v>2701</v>
      </c>
      <c r="B575" t="s">
        <v>35</v>
      </c>
      <c r="C575" t="s">
        <v>2118</v>
      </c>
      <c r="D575" t="s">
        <v>2119</v>
      </c>
      <c r="E575">
        <v>45</v>
      </c>
      <c r="F575">
        <v>74</v>
      </c>
      <c r="G575">
        <v>11.385</v>
      </c>
      <c r="H575">
        <v>0.16800000000000001</v>
      </c>
      <c r="I575">
        <v>2.3490000000000002</v>
      </c>
      <c r="J575">
        <v>-0.33400000000000002</v>
      </c>
      <c r="K575">
        <v>8.6999999999999993</v>
      </c>
      <c r="L575">
        <v>37.799999999999997</v>
      </c>
      <c r="M575">
        <v>12.5</v>
      </c>
      <c r="N575">
        <v>22.6</v>
      </c>
      <c r="O575">
        <v>27.3</v>
      </c>
      <c r="P575" t="s">
        <v>2507</v>
      </c>
      <c r="Q575">
        <v>-5.0000000000000001E-3</v>
      </c>
      <c r="R575">
        <v>3.0000000000000001E-3</v>
      </c>
    </row>
    <row r="576" spans="1:18" x14ac:dyDescent="0.3">
      <c r="A576" t="s">
        <v>2702</v>
      </c>
      <c r="B576" t="s">
        <v>30</v>
      </c>
      <c r="C576" t="s">
        <v>2136</v>
      </c>
      <c r="D576" t="s">
        <v>2119</v>
      </c>
      <c r="E576">
        <v>9</v>
      </c>
      <c r="F576">
        <v>0</v>
      </c>
      <c r="G576">
        <v>10.840999999999999</v>
      </c>
      <c r="H576">
        <v>0.111</v>
      </c>
      <c r="I576">
        <v>1.379</v>
      </c>
      <c r="J576">
        <v>0.64900000000000002</v>
      </c>
      <c r="K576">
        <v>90.1</v>
      </c>
      <c r="L576">
        <v>31.3</v>
      </c>
      <c r="M576">
        <v>5.6</v>
      </c>
      <c r="N576">
        <v>7.2</v>
      </c>
      <c r="O576">
        <v>27.3</v>
      </c>
      <c r="P576" t="s">
        <v>2507</v>
      </c>
      <c r="Q576">
        <v>-5.0000000000000001E-3</v>
      </c>
      <c r="R576">
        <v>3.0000000000000001E-3</v>
      </c>
    </row>
    <row r="577" spans="1:18" x14ac:dyDescent="0.3">
      <c r="A577" t="s">
        <v>2703</v>
      </c>
      <c r="B577" t="s">
        <v>14</v>
      </c>
      <c r="C577" t="s">
        <v>2123</v>
      </c>
      <c r="D577" t="s">
        <v>2123</v>
      </c>
      <c r="E577">
        <v>43</v>
      </c>
      <c r="F577">
        <v>32</v>
      </c>
      <c r="G577">
        <v>13.446999999999999</v>
      </c>
      <c r="H577">
        <v>0.20499999999999999</v>
      </c>
      <c r="I577">
        <v>2.661</v>
      </c>
      <c r="J577">
        <v>0.12</v>
      </c>
      <c r="K577">
        <v>48.5</v>
      </c>
      <c r="L577">
        <v>19.2</v>
      </c>
      <c r="M577">
        <v>37.299999999999997</v>
      </c>
      <c r="N577">
        <v>28.3</v>
      </c>
      <c r="O577">
        <v>27.1</v>
      </c>
      <c r="P577" t="s">
        <v>2507</v>
      </c>
      <c r="Q577">
        <v>-3.0000000000000001E-3</v>
      </c>
      <c r="R577">
        <v>5.0000000000000001E-3</v>
      </c>
    </row>
    <row r="578" spans="1:18" x14ac:dyDescent="0.3">
      <c r="A578" t="s">
        <v>2704</v>
      </c>
      <c r="B578" t="s">
        <v>21</v>
      </c>
      <c r="C578" t="s">
        <v>2123</v>
      </c>
      <c r="D578" t="s">
        <v>2123</v>
      </c>
      <c r="E578">
        <v>9</v>
      </c>
      <c r="F578">
        <v>0</v>
      </c>
      <c r="G578">
        <v>15.12</v>
      </c>
      <c r="H578">
        <v>0.111</v>
      </c>
      <c r="I578">
        <v>1.286</v>
      </c>
      <c r="J578">
        <v>0.19</v>
      </c>
      <c r="K578">
        <v>55.8</v>
      </c>
      <c r="L578">
        <v>37.299999999999997</v>
      </c>
      <c r="M578">
        <v>9.1999999999999993</v>
      </c>
      <c r="N578">
        <v>6.1</v>
      </c>
      <c r="O578">
        <v>27.1</v>
      </c>
      <c r="P578" t="s">
        <v>2507</v>
      </c>
      <c r="Q578">
        <v>-3.0000000000000001E-3</v>
      </c>
      <c r="R578">
        <v>5.0000000000000001E-3</v>
      </c>
    </row>
    <row r="579" spans="1:18" x14ac:dyDescent="0.3">
      <c r="A579" t="s">
        <v>2705</v>
      </c>
      <c r="B579" t="s">
        <v>37</v>
      </c>
      <c r="C579" t="s">
        <v>2136</v>
      </c>
      <c r="D579" t="s">
        <v>2119</v>
      </c>
      <c r="E579">
        <v>24</v>
      </c>
      <c r="F579">
        <v>77</v>
      </c>
      <c r="G579">
        <v>9.4280000000000008</v>
      </c>
      <c r="H579">
        <v>0.24199999999999999</v>
      </c>
      <c r="I579">
        <v>3.137</v>
      </c>
      <c r="J579">
        <v>0.34200000000000003</v>
      </c>
      <c r="K579">
        <v>65.5</v>
      </c>
      <c r="L579">
        <v>14.1</v>
      </c>
      <c r="M579">
        <v>25.9</v>
      </c>
      <c r="N579">
        <v>38.5</v>
      </c>
      <c r="O579">
        <v>27.1</v>
      </c>
      <c r="P579" t="s">
        <v>2507</v>
      </c>
      <c r="Q579">
        <v>-5.0000000000000001E-3</v>
      </c>
      <c r="R579">
        <v>3.0000000000000001E-3</v>
      </c>
    </row>
    <row r="580" spans="1:18" x14ac:dyDescent="0.3">
      <c r="A580" t="s">
        <v>2706</v>
      </c>
      <c r="B580" t="s">
        <v>15</v>
      </c>
      <c r="C580" t="s">
        <v>2123</v>
      </c>
      <c r="D580" t="s">
        <v>2123</v>
      </c>
      <c r="E580">
        <v>5</v>
      </c>
      <c r="F580">
        <v>15</v>
      </c>
      <c r="G580">
        <v>14.64</v>
      </c>
      <c r="H580">
        <v>0.19900000000000001</v>
      </c>
      <c r="I580">
        <v>2.3719999999999999</v>
      </c>
      <c r="J580">
        <v>-0.26400000000000001</v>
      </c>
      <c r="K580">
        <v>8.5</v>
      </c>
      <c r="L580">
        <v>30.4</v>
      </c>
      <c r="M580">
        <v>35.4</v>
      </c>
      <c r="N580">
        <v>22.9</v>
      </c>
      <c r="O580">
        <v>27.1</v>
      </c>
      <c r="P580" t="s">
        <v>2507</v>
      </c>
      <c r="Q580">
        <v>-3.0000000000000001E-3</v>
      </c>
      <c r="R580">
        <v>5.0000000000000001E-3</v>
      </c>
    </row>
    <row r="581" spans="1:18" x14ac:dyDescent="0.3">
      <c r="A581" t="s">
        <v>2707</v>
      </c>
      <c r="B581" t="s">
        <v>49</v>
      </c>
      <c r="C581" t="s">
        <v>2123</v>
      </c>
      <c r="D581" t="s">
        <v>2123</v>
      </c>
      <c r="E581">
        <v>35</v>
      </c>
      <c r="F581">
        <v>82</v>
      </c>
      <c r="G581">
        <v>13.585000000000001</v>
      </c>
      <c r="H581">
        <v>0.21</v>
      </c>
      <c r="I581">
        <v>2.411</v>
      </c>
      <c r="J581">
        <v>0.11899999999999999</v>
      </c>
      <c r="K581">
        <v>48.1</v>
      </c>
      <c r="L581">
        <v>20.8</v>
      </c>
      <c r="M581">
        <v>39.200000000000003</v>
      </c>
      <c r="N581">
        <v>23.8</v>
      </c>
      <c r="O581">
        <v>27</v>
      </c>
      <c r="P581" t="s">
        <v>2507</v>
      </c>
      <c r="Q581">
        <v>-3.0000000000000001E-3</v>
      </c>
      <c r="R581">
        <v>5.0000000000000001E-3</v>
      </c>
    </row>
    <row r="582" spans="1:18" x14ac:dyDescent="0.3">
      <c r="A582" t="s">
        <v>2708</v>
      </c>
      <c r="B582" t="s">
        <v>30</v>
      </c>
      <c r="C582" t="s">
        <v>2118</v>
      </c>
      <c r="D582" t="s">
        <v>2119</v>
      </c>
      <c r="E582">
        <v>28</v>
      </c>
      <c r="F582">
        <v>0</v>
      </c>
      <c r="G582">
        <v>9.4890000000000008</v>
      </c>
      <c r="H582">
        <v>0.25</v>
      </c>
      <c r="I582">
        <v>3.1030000000000002</v>
      </c>
      <c r="J582">
        <v>0.25800000000000001</v>
      </c>
      <c r="K582">
        <v>56.6</v>
      </c>
      <c r="L582">
        <v>15.6</v>
      </c>
      <c r="M582">
        <v>28.1</v>
      </c>
      <c r="N582">
        <v>37.200000000000003</v>
      </c>
      <c r="O582">
        <v>27</v>
      </c>
      <c r="P582" t="s">
        <v>2507</v>
      </c>
      <c r="Q582">
        <v>-5.0000000000000001E-3</v>
      </c>
      <c r="R582">
        <v>3.0000000000000001E-3</v>
      </c>
    </row>
    <row r="583" spans="1:18" x14ac:dyDescent="0.3">
      <c r="A583" t="s">
        <v>2709</v>
      </c>
      <c r="B583" t="s">
        <v>21</v>
      </c>
      <c r="C583" t="s">
        <v>2118</v>
      </c>
      <c r="D583" t="s">
        <v>2119</v>
      </c>
      <c r="E583">
        <v>32</v>
      </c>
      <c r="F583">
        <v>79</v>
      </c>
      <c r="G583">
        <v>10.404</v>
      </c>
      <c r="H583">
        <v>0.224</v>
      </c>
      <c r="I583">
        <v>2.5979999999999999</v>
      </c>
      <c r="J583">
        <v>0.14399999999999999</v>
      </c>
      <c r="K583">
        <v>46.5</v>
      </c>
      <c r="L583">
        <v>24.2</v>
      </c>
      <c r="M583">
        <v>21.8</v>
      </c>
      <c r="N583">
        <v>27.3</v>
      </c>
      <c r="O583">
        <v>26.9</v>
      </c>
      <c r="P583" t="s">
        <v>2507</v>
      </c>
      <c r="Q583">
        <v>-5.0000000000000001E-3</v>
      </c>
      <c r="R583">
        <v>3.0000000000000001E-3</v>
      </c>
    </row>
    <row r="584" spans="1:18" x14ac:dyDescent="0.3">
      <c r="A584" t="s">
        <v>2710</v>
      </c>
      <c r="B584" t="s">
        <v>35</v>
      </c>
      <c r="C584" t="s">
        <v>2118</v>
      </c>
      <c r="D584" t="s">
        <v>2119</v>
      </c>
      <c r="E584">
        <v>36</v>
      </c>
      <c r="F584">
        <v>39</v>
      </c>
      <c r="G584">
        <v>10.404</v>
      </c>
      <c r="H584">
        <v>0.215</v>
      </c>
      <c r="I584">
        <v>3.0179999999999998</v>
      </c>
      <c r="J584">
        <v>-3.6999999999999998E-2</v>
      </c>
      <c r="K584">
        <v>26.5</v>
      </c>
      <c r="L584">
        <v>24.4</v>
      </c>
      <c r="M584">
        <v>19.600000000000001</v>
      </c>
      <c r="N584">
        <v>35.5</v>
      </c>
      <c r="O584">
        <v>26.7</v>
      </c>
      <c r="P584" t="s">
        <v>2507</v>
      </c>
      <c r="Q584">
        <v>-5.0000000000000001E-3</v>
      </c>
      <c r="R584">
        <v>3.0000000000000001E-3</v>
      </c>
    </row>
    <row r="585" spans="1:18" x14ac:dyDescent="0.3">
      <c r="A585" t="s">
        <v>2711</v>
      </c>
      <c r="B585" t="s">
        <v>34</v>
      </c>
      <c r="C585" t="s">
        <v>2123</v>
      </c>
      <c r="D585" t="s">
        <v>2123</v>
      </c>
      <c r="E585">
        <v>34</v>
      </c>
      <c r="F585">
        <v>80</v>
      </c>
      <c r="G585">
        <v>14.718</v>
      </c>
      <c r="H585">
        <v>0.187</v>
      </c>
      <c r="I585">
        <v>2.0489999999999999</v>
      </c>
      <c r="J585">
        <v>-0.214</v>
      </c>
      <c r="K585">
        <v>14.6</v>
      </c>
      <c r="L585">
        <v>31.9</v>
      </c>
      <c r="M585">
        <v>32.700000000000003</v>
      </c>
      <c r="N585">
        <v>17.399999999999999</v>
      </c>
      <c r="O585">
        <v>26.7</v>
      </c>
      <c r="P585" t="s">
        <v>2507</v>
      </c>
      <c r="Q585">
        <v>-3.0000000000000001E-3</v>
      </c>
      <c r="R585">
        <v>5.0000000000000001E-3</v>
      </c>
    </row>
    <row r="586" spans="1:18" x14ac:dyDescent="0.3">
      <c r="A586" t="s">
        <v>2712</v>
      </c>
      <c r="B586" t="s">
        <v>42</v>
      </c>
      <c r="C586" t="s">
        <v>2123</v>
      </c>
      <c r="D586" t="s">
        <v>2123</v>
      </c>
      <c r="E586">
        <v>28</v>
      </c>
      <c r="F586">
        <v>18</v>
      </c>
      <c r="G586">
        <v>14.224</v>
      </c>
      <c r="H586">
        <v>0.14799999999999999</v>
      </c>
      <c r="I586">
        <v>1.8089999999999999</v>
      </c>
      <c r="J586">
        <v>0.27100000000000002</v>
      </c>
      <c r="K586">
        <v>68.099999999999994</v>
      </c>
      <c r="L586">
        <v>26.5</v>
      </c>
      <c r="M586">
        <v>20.399999999999999</v>
      </c>
      <c r="N586">
        <v>13.5</v>
      </c>
      <c r="O586">
        <v>26.5</v>
      </c>
      <c r="P586" t="s">
        <v>2507</v>
      </c>
      <c r="Q586">
        <v>-3.0000000000000001E-3</v>
      </c>
      <c r="R586">
        <v>5.0000000000000001E-3</v>
      </c>
    </row>
    <row r="587" spans="1:18" x14ac:dyDescent="0.3">
      <c r="A587" t="s">
        <v>2713</v>
      </c>
      <c r="B587" t="s">
        <v>16</v>
      </c>
      <c r="C587" t="s">
        <v>2136</v>
      </c>
      <c r="D587" t="s">
        <v>2119</v>
      </c>
      <c r="E587">
        <v>31</v>
      </c>
      <c r="F587">
        <v>22</v>
      </c>
      <c r="G587">
        <v>10.111000000000001</v>
      </c>
      <c r="H587">
        <v>0.26300000000000001</v>
      </c>
      <c r="I587">
        <v>3.3149999999999999</v>
      </c>
      <c r="J587">
        <v>-0.20599999999999999</v>
      </c>
      <c r="K587">
        <v>14.7</v>
      </c>
      <c r="L587">
        <v>20.399999999999999</v>
      </c>
      <c r="M587">
        <v>30.5</v>
      </c>
      <c r="N587">
        <v>40.9</v>
      </c>
      <c r="O587">
        <v>26.5</v>
      </c>
      <c r="P587" t="s">
        <v>2507</v>
      </c>
      <c r="Q587">
        <v>-5.0000000000000001E-3</v>
      </c>
      <c r="R587">
        <v>3.0000000000000001E-3</v>
      </c>
    </row>
    <row r="588" spans="1:18" x14ac:dyDescent="0.3">
      <c r="A588" t="s">
        <v>2714</v>
      </c>
      <c r="B588" t="s">
        <v>17</v>
      </c>
      <c r="C588" t="s">
        <v>2123</v>
      </c>
      <c r="D588" t="s">
        <v>2123</v>
      </c>
      <c r="E588">
        <v>42</v>
      </c>
      <c r="F588">
        <v>76</v>
      </c>
      <c r="G588">
        <v>14.138999999999999</v>
      </c>
      <c r="H588">
        <v>0.17</v>
      </c>
      <c r="I588">
        <v>1.833</v>
      </c>
      <c r="J588">
        <v>0.19600000000000001</v>
      </c>
      <c r="K588">
        <v>57.3</v>
      </c>
      <c r="L588">
        <v>26.2</v>
      </c>
      <c r="M588">
        <v>27.3</v>
      </c>
      <c r="N588">
        <v>13.9</v>
      </c>
      <c r="O588">
        <v>26.4</v>
      </c>
      <c r="P588" t="s">
        <v>2507</v>
      </c>
      <c r="Q588">
        <v>-3.0000000000000001E-3</v>
      </c>
      <c r="R588">
        <v>5.0000000000000001E-3</v>
      </c>
    </row>
    <row r="589" spans="1:18" x14ac:dyDescent="0.3">
      <c r="A589" t="s">
        <v>2715</v>
      </c>
      <c r="B589" t="s">
        <v>22</v>
      </c>
      <c r="C589" t="s">
        <v>2129</v>
      </c>
      <c r="D589" t="s">
        <v>2119</v>
      </c>
      <c r="E589">
        <v>18</v>
      </c>
      <c r="F589">
        <v>5</v>
      </c>
      <c r="G589">
        <v>10.753</v>
      </c>
      <c r="H589">
        <v>0.16700000000000001</v>
      </c>
      <c r="I589">
        <v>2.6190000000000002</v>
      </c>
      <c r="J589">
        <v>-5.8000000000000003E-2</v>
      </c>
      <c r="K589">
        <v>24.4</v>
      </c>
      <c r="L589">
        <v>30.1</v>
      </c>
      <c r="M589">
        <v>12.1</v>
      </c>
      <c r="N589">
        <v>27.8</v>
      </c>
      <c r="O589">
        <v>26.3</v>
      </c>
      <c r="P589" t="s">
        <v>2507</v>
      </c>
      <c r="Q589">
        <v>-5.0000000000000001E-3</v>
      </c>
      <c r="R589">
        <v>3.0000000000000001E-3</v>
      </c>
    </row>
    <row r="590" spans="1:18" x14ac:dyDescent="0.3">
      <c r="A590" t="s">
        <v>2716</v>
      </c>
      <c r="B590" t="s">
        <v>21</v>
      </c>
      <c r="C590" t="s">
        <v>2123</v>
      </c>
      <c r="D590" t="s">
        <v>2123</v>
      </c>
      <c r="E590">
        <v>17</v>
      </c>
      <c r="F590">
        <v>61</v>
      </c>
      <c r="G590">
        <v>14.808999999999999</v>
      </c>
      <c r="H590">
        <v>6.3E-2</v>
      </c>
      <c r="I590">
        <v>0.72499999999999998</v>
      </c>
      <c r="J590">
        <v>0.47199999999999998</v>
      </c>
      <c r="K590">
        <v>88.1</v>
      </c>
      <c r="L590">
        <v>32.700000000000003</v>
      </c>
      <c r="M590">
        <v>2.7</v>
      </c>
      <c r="N590">
        <v>2.5</v>
      </c>
      <c r="O590">
        <v>26.2</v>
      </c>
      <c r="P590" t="s">
        <v>2507</v>
      </c>
      <c r="Q590">
        <v>-3.0000000000000001E-3</v>
      </c>
      <c r="R590">
        <v>5.0000000000000001E-3</v>
      </c>
    </row>
    <row r="591" spans="1:18" x14ac:dyDescent="0.3">
      <c r="A591" t="s">
        <v>2717</v>
      </c>
      <c r="B591" t="s">
        <v>23</v>
      </c>
      <c r="C591" t="s">
        <v>2129</v>
      </c>
      <c r="D591" t="s">
        <v>2119</v>
      </c>
      <c r="E591">
        <v>13</v>
      </c>
      <c r="F591">
        <v>72</v>
      </c>
      <c r="G591">
        <v>11.106</v>
      </c>
      <c r="H591">
        <v>0.16</v>
      </c>
      <c r="I591">
        <v>2.081</v>
      </c>
      <c r="J591">
        <v>-0.06</v>
      </c>
      <c r="K591">
        <v>24.2</v>
      </c>
      <c r="L591">
        <v>34.700000000000003</v>
      </c>
      <c r="M591">
        <v>11.3</v>
      </c>
      <c r="N591">
        <v>17.899999999999999</v>
      </c>
      <c r="O591">
        <v>26</v>
      </c>
      <c r="P591" t="s">
        <v>2507</v>
      </c>
      <c r="Q591">
        <v>-5.0000000000000001E-3</v>
      </c>
      <c r="R591">
        <v>3.0000000000000001E-3</v>
      </c>
    </row>
    <row r="592" spans="1:18" x14ac:dyDescent="0.3">
      <c r="A592" t="s">
        <v>2718</v>
      </c>
      <c r="B592" t="s">
        <v>18</v>
      </c>
      <c r="C592" t="s">
        <v>2118</v>
      </c>
      <c r="D592" t="s">
        <v>2119</v>
      </c>
      <c r="E592">
        <v>39</v>
      </c>
      <c r="F592">
        <v>80</v>
      </c>
      <c r="G592">
        <v>9.5090000000000003</v>
      </c>
      <c r="H592">
        <v>0.23699999999999999</v>
      </c>
      <c r="I592">
        <v>2.8149999999999999</v>
      </c>
      <c r="J592">
        <v>0.30599999999999999</v>
      </c>
      <c r="K592">
        <v>61.6</v>
      </c>
      <c r="L592">
        <v>15.8</v>
      </c>
      <c r="M592">
        <v>25.3</v>
      </c>
      <c r="N592">
        <v>32.200000000000003</v>
      </c>
      <c r="O592">
        <v>25.9</v>
      </c>
      <c r="P592" t="s">
        <v>2507</v>
      </c>
      <c r="Q592">
        <v>-5.0000000000000001E-3</v>
      </c>
      <c r="R592">
        <v>3.0000000000000001E-3</v>
      </c>
    </row>
    <row r="593" spans="1:18" x14ac:dyDescent="0.3">
      <c r="A593" t="s">
        <v>2719</v>
      </c>
      <c r="B593" t="s">
        <v>43</v>
      </c>
      <c r="C593" t="s">
        <v>2123</v>
      </c>
      <c r="D593" t="s">
        <v>2123</v>
      </c>
      <c r="E593">
        <v>13</v>
      </c>
      <c r="F593">
        <v>63</v>
      </c>
      <c r="G593">
        <v>13.358000000000001</v>
      </c>
      <c r="H593">
        <v>0.158</v>
      </c>
      <c r="I593">
        <v>2.1440000000000001</v>
      </c>
      <c r="J593">
        <v>0.42599999999999999</v>
      </c>
      <c r="K593">
        <v>85</v>
      </c>
      <c r="L593">
        <v>18.5</v>
      </c>
      <c r="M593">
        <v>23.1</v>
      </c>
      <c r="N593">
        <v>18.5</v>
      </c>
      <c r="O593">
        <v>25.8</v>
      </c>
      <c r="P593" t="s">
        <v>2507</v>
      </c>
      <c r="Q593">
        <v>-3.0000000000000001E-3</v>
      </c>
      <c r="R593">
        <v>5.0000000000000001E-3</v>
      </c>
    </row>
    <row r="594" spans="1:18" x14ac:dyDescent="0.3">
      <c r="A594" t="s">
        <v>2720</v>
      </c>
      <c r="B594" t="s">
        <v>33</v>
      </c>
      <c r="C594" t="s">
        <v>2123</v>
      </c>
      <c r="D594" t="s">
        <v>2123</v>
      </c>
      <c r="E594">
        <v>31</v>
      </c>
      <c r="F594">
        <v>0</v>
      </c>
      <c r="G594">
        <v>15.08</v>
      </c>
      <c r="H594">
        <v>0.129</v>
      </c>
      <c r="I594">
        <v>1.627</v>
      </c>
      <c r="J594">
        <v>-8.5000000000000006E-2</v>
      </c>
      <c r="K594">
        <v>22.3</v>
      </c>
      <c r="L594">
        <v>36.5</v>
      </c>
      <c r="M594">
        <v>14.2</v>
      </c>
      <c r="N594">
        <v>11.1</v>
      </c>
      <c r="O594">
        <v>25.4</v>
      </c>
      <c r="P594" t="s">
        <v>2507</v>
      </c>
      <c r="Q594">
        <v>-3.0000000000000001E-3</v>
      </c>
      <c r="R594">
        <v>5.0000000000000001E-3</v>
      </c>
    </row>
    <row r="595" spans="1:18" x14ac:dyDescent="0.3">
      <c r="A595" t="s">
        <v>2721</v>
      </c>
      <c r="B595" t="s">
        <v>5</v>
      </c>
      <c r="C595" t="s">
        <v>2129</v>
      </c>
      <c r="D595" t="s">
        <v>2119</v>
      </c>
      <c r="E595">
        <v>29</v>
      </c>
      <c r="F595">
        <v>34</v>
      </c>
      <c r="G595">
        <v>10.795999999999999</v>
      </c>
      <c r="H595">
        <v>0.20399999999999999</v>
      </c>
      <c r="I595">
        <v>2.3889999999999998</v>
      </c>
      <c r="J595">
        <v>-0.17</v>
      </c>
      <c r="K595">
        <v>16.8</v>
      </c>
      <c r="L595">
        <v>30.5</v>
      </c>
      <c r="M595">
        <v>17.399999999999999</v>
      </c>
      <c r="N595">
        <v>23.3</v>
      </c>
      <c r="O595">
        <v>25.4</v>
      </c>
      <c r="P595" t="s">
        <v>2507</v>
      </c>
      <c r="Q595">
        <v>-5.0000000000000001E-3</v>
      </c>
      <c r="R595">
        <v>3.0000000000000001E-3</v>
      </c>
    </row>
    <row r="596" spans="1:18" x14ac:dyDescent="0.3">
      <c r="A596" t="s">
        <v>2722</v>
      </c>
      <c r="B596" t="s">
        <v>14</v>
      </c>
      <c r="C596" t="s">
        <v>2123</v>
      </c>
      <c r="D596" t="s">
        <v>2123</v>
      </c>
      <c r="E596">
        <v>46</v>
      </c>
      <c r="F596">
        <v>68</v>
      </c>
      <c r="G596">
        <v>12.7</v>
      </c>
      <c r="H596">
        <v>0.21099999999999999</v>
      </c>
      <c r="I596">
        <v>2.74</v>
      </c>
      <c r="J596">
        <v>9.7000000000000003E-2</v>
      </c>
      <c r="K596">
        <v>46.2</v>
      </c>
      <c r="L596">
        <v>14.2</v>
      </c>
      <c r="M596">
        <v>40</v>
      </c>
      <c r="N596">
        <v>30.3</v>
      </c>
      <c r="O596">
        <v>25.3</v>
      </c>
      <c r="P596" t="s">
        <v>2507</v>
      </c>
      <c r="Q596">
        <v>-3.0000000000000001E-3</v>
      </c>
      <c r="R596">
        <v>5.0000000000000001E-3</v>
      </c>
    </row>
    <row r="597" spans="1:18" x14ac:dyDescent="0.3">
      <c r="A597" t="s">
        <v>2723</v>
      </c>
      <c r="B597" t="s">
        <v>33</v>
      </c>
      <c r="C597" t="s">
        <v>2118</v>
      </c>
      <c r="D597" t="s">
        <v>2119</v>
      </c>
      <c r="E597">
        <v>34</v>
      </c>
      <c r="F597">
        <v>13</v>
      </c>
      <c r="G597">
        <v>10.157999999999999</v>
      </c>
      <c r="H597">
        <v>0.249</v>
      </c>
      <c r="I597">
        <v>3.1339999999999999</v>
      </c>
      <c r="J597">
        <v>-0.29399999999999998</v>
      </c>
      <c r="K597">
        <v>11.1</v>
      </c>
      <c r="L597">
        <v>20.6</v>
      </c>
      <c r="M597">
        <v>27.5</v>
      </c>
      <c r="N597">
        <v>38.299999999999997</v>
      </c>
      <c r="O597">
        <v>25.1</v>
      </c>
      <c r="P597" t="s">
        <v>2507</v>
      </c>
      <c r="Q597">
        <v>-5.0000000000000001E-3</v>
      </c>
      <c r="R597">
        <v>3.0000000000000001E-3</v>
      </c>
    </row>
    <row r="598" spans="1:18" x14ac:dyDescent="0.3">
      <c r="A598" t="s">
        <v>2724</v>
      </c>
      <c r="B598" t="s">
        <v>39</v>
      </c>
      <c r="C598" t="s">
        <v>2123</v>
      </c>
      <c r="D598" t="s">
        <v>2123</v>
      </c>
      <c r="E598">
        <v>40</v>
      </c>
      <c r="F598">
        <v>79</v>
      </c>
      <c r="G598">
        <v>15.196</v>
      </c>
      <c r="H598">
        <v>0.121</v>
      </c>
      <c r="I598">
        <v>1.389</v>
      </c>
      <c r="J598">
        <v>-9.4E-2</v>
      </c>
      <c r="K598">
        <v>20</v>
      </c>
      <c r="L598">
        <v>38.799999999999997</v>
      </c>
      <c r="M598">
        <v>11.9</v>
      </c>
      <c r="N598">
        <v>7.3</v>
      </c>
      <c r="O598">
        <v>25</v>
      </c>
      <c r="P598" t="s">
        <v>2507</v>
      </c>
      <c r="Q598">
        <v>-3.0000000000000001E-3</v>
      </c>
      <c r="R598">
        <v>5.0000000000000001E-3</v>
      </c>
    </row>
    <row r="599" spans="1:18" x14ac:dyDescent="0.3">
      <c r="A599" t="s">
        <v>2725</v>
      </c>
      <c r="B599" t="s">
        <v>33</v>
      </c>
      <c r="C599" t="s">
        <v>2123</v>
      </c>
      <c r="D599" t="s">
        <v>2123</v>
      </c>
      <c r="E599">
        <v>23</v>
      </c>
      <c r="F599">
        <v>81</v>
      </c>
      <c r="G599">
        <v>13.862</v>
      </c>
      <c r="H599">
        <v>0.17299999999999999</v>
      </c>
      <c r="I599">
        <v>2.1829999999999998</v>
      </c>
      <c r="J599">
        <v>5.6000000000000001E-2</v>
      </c>
      <c r="K599">
        <v>41.2</v>
      </c>
      <c r="L599">
        <v>23.1</v>
      </c>
      <c r="M599">
        <v>29.6</v>
      </c>
      <c r="N599">
        <v>19.7</v>
      </c>
      <c r="O599">
        <v>25</v>
      </c>
      <c r="P599" t="s">
        <v>2507</v>
      </c>
      <c r="Q599">
        <v>-3.0000000000000001E-3</v>
      </c>
      <c r="R599">
        <v>5.0000000000000001E-3</v>
      </c>
    </row>
    <row r="600" spans="1:18" x14ac:dyDescent="0.3">
      <c r="A600" t="s">
        <v>2726</v>
      </c>
      <c r="B600" t="s">
        <v>381</v>
      </c>
      <c r="C600" t="s">
        <v>2136</v>
      </c>
      <c r="D600" t="s">
        <v>2119</v>
      </c>
      <c r="E600">
        <v>7</v>
      </c>
      <c r="F600">
        <v>6</v>
      </c>
      <c r="G600">
        <v>11.407</v>
      </c>
      <c r="H600">
        <v>0.155</v>
      </c>
      <c r="I600">
        <v>1.96</v>
      </c>
      <c r="J600">
        <v>-0.70699999999999996</v>
      </c>
      <c r="K600">
        <v>2</v>
      </c>
      <c r="L600">
        <v>38.200000000000003</v>
      </c>
      <c r="M600">
        <v>10.5</v>
      </c>
      <c r="N600">
        <v>15.9</v>
      </c>
      <c r="O600">
        <v>24.8</v>
      </c>
      <c r="P600" t="s">
        <v>2727</v>
      </c>
      <c r="Q600">
        <v>-3.0000000000000001E-3</v>
      </c>
      <c r="R600">
        <v>2E-3</v>
      </c>
    </row>
    <row r="601" spans="1:18" x14ac:dyDescent="0.3">
      <c r="A601" t="s">
        <v>2728</v>
      </c>
      <c r="B601" t="s">
        <v>381</v>
      </c>
      <c r="C601" t="s">
        <v>2118</v>
      </c>
      <c r="D601" t="s">
        <v>2119</v>
      </c>
      <c r="E601">
        <v>42</v>
      </c>
      <c r="F601">
        <v>68</v>
      </c>
      <c r="G601">
        <v>11.378</v>
      </c>
      <c r="H601">
        <v>0.158</v>
      </c>
      <c r="I601">
        <v>2</v>
      </c>
      <c r="J601">
        <v>-0.64800000000000002</v>
      </c>
      <c r="K601">
        <v>2.4</v>
      </c>
      <c r="L601">
        <v>37.6</v>
      </c>
      <c r="M601">
        <v>10.9</v>
      </c>
      <c r="N601">
        <v>16.3</v>
      </c>
      <c r="O601">
        <v>24.7</v>
      </c>
      <c r="P601" t="s">
        <v>2727</v>
      </c>
      <c r="Q601">
        <v>-3.0000000000000001E-3</v>
      </c>
      <c r="R601">
        <v>2E-3</v>
      </c>
    </row>
    <row r="602" spans="1:18" x14ac:dyDescent="0.3">
      <c r="A602" t="s">
        <v>2729</v>
      </c>
      <c r="B602" t="s">
        <v>33</v>
      </c>
      <c r="C602" t="s">
        <v>2118</v>
      </c>
      <c r="D602" t="s">
        <v>2119</v>
      </c>
      <c r="E602">
        <v>25</v>
      </c>
      <c r="F602">
        <v>15</v>
      </c>
      <c r="G602">
        <v>9.7859999999999996</v>
      </c>
      <c r="H602">
        <v>0.26300000000000001</v>
      </c>
      <c r="I602">
        <v>3.3170000000000002</v>
      </c>
      <c r="J602">
        <v>-0.28499999999999998</v>
      </c>
      <c r="K602">
        <v>11.5</v>
      </c>
      <c r="L602">
        <v>17.2</v>
      </c>
      <c r="M602">
        <v>30.7</v>
      </c>
      <c r="N602">
        <v>41.1</v>
      </c>
      <c r="O602">
        <v>24.6</v>
      </c>
      <c r="P602" t="s">
        <v>2727</v>
      </c>
      <c r="Q602">
        <v>-3.0000000000000001E-3</v>
      </c>
      <c r="R602">
        <v>2E-3</v>
      </c>
    </row>
    <row r="603" spans="1:18" x14ac:dyDescent="0.3">
      <c r="A603" t="s">
        <v>2730</v>
      </c>
      <c r="B603" t="s">
        <v>16</v>
      </c>
      <c r="C603" t="s">
        <v>2129</v>
      </c>
      <c r="D603" t="s">
        <v>2119</v>
      </c>
      <c r="E603">
        <v>39</v>
      </c>
      <c r="F603">
        <v>78</v>
      </c>
      <c r="G603">
        <v>9.6349999999999998</v>
      </c>
      <c r="H603">
        <v>0.246</v>
      </c>
      <c r="I603">
        <v>3.1070000000000002</v>
      </c>
      <c r="J603">
        <v>3.0000000000000001E-3</v>
      </c>
      <c r="K603">
        <v>29.9</v>
      </c>
      <c r="L603">
        <v>16.399999999999999</v>
      </c>
      <c r="M603">
        <v>26.9</v>
      </c>
      <c r="N603">
        <v>37.4</v>
      </c>
      <c r="O603">
        <v>24.5</v>
      </c>
      <c r="P603" t="s">
        <v>2727</v>
      </c>
      <c r="Q603">
        <v>-3.0000000000000001E-3</v>
      </c>
      <c r="R603">
        <v>2E-3</v>
      </c>
    </row>
    <row r="604" spans="1:18" x14ac:dyDescent="0.3">
      <c r="A604" t="s">
        <v>2731</v>
      </c>
      <c r="B604" t="s">
        <v>35</v>
      </c>
      <c r="C604" t="s">
        <v>2123</v>
      </c>
      <c r="D604" t="s">
        <v>2123</v>
      </c>
      <c r="E604">
        <v>30</v>
      </c>
      <c r="F604">
        <v>23</v>
      </c>
      <c r="G604">
        <v>13.233000000000001</v>
      </c>
      <c r="H604">
        <v>0.156</v>
      </c>
      <c r="I604">
        <v>2.1779999999999999</v>
      </c>
      <c r="J604">
        <v>0.29599999999999999</v>
      </c>
      <c r="K604">
        <v>72.3</v>
      </c>
      <c r="L604">
        <v>17.3</v>
      </c>
      <c r="M604">
        <v>22.3</v>
      </c>
      <c r="N604">
        <v>19.5</v>
      </c>
      <c r="O604">
        <v>24.1</v>
      </c>
      <c r="P604" t="s">
        <v>2727</v>
      </c>
      <c r="Q604">
        <v>-2E-3</v>
      </c>
      <c r="R604">
        <v>3.0000000000000001E-3</v>
      </c>
    </row>
    <row r="605" spans="1:18" x14ac:dyDescent="0.3">
      <c r="A605" t="s">
        <v>2732</v>
      </c>
      <c r="B605" t="s">
        <v>37</v>
      </c>
      <c r="C605" t="s">
        <v>2118</v>
      </c>
      <c r="D605" t="s">
        <v>2119</v>
      </c>
      <c r="E605">
        <v>35</v>
      </c>
      <c r="F605">
        <v>7</v>
      </c>
      <c r="G605">
        <v>10.331</v>
      </c>
      <c r="H605">
        <v>0.219</v>
      </c>
      <c r="I605">
        <v>2.8340000000000001</v>
      </c>
      <c r="J605">
        <v>-0.25900000000000001</v>
      </c>
      <c r="K605">
        <v>12.5</v>
      </c>
      <c r="L605">
        <v>23.2</v>
      </c>
      <c r="M605">
        <v>20.399999999999999</v>
      </c>
      <c r="N605">
        <v>32.5</v>
      </c>
      <c r="O605">
        <v>24</v>
      </c>
      <c r="P605" t="s">
        <v>2727</v>
      </c>
      <c r="Q605">
        <v>-3.0000000000000001E-3</v>
      </c>
      <c r="R605">
        <v>2E-3</v>
      </c>
    </row>
    <row r="606" spans="1:18" x14ac:dyDescent="0.3">
      <c r="A606" t="s">
        <v>2733</v>
      </c>
      <c r="B606" t="s">
        <v>22</v>
      </c>
      <c r="C606" t="s">
        <v>2123</v>
      </c>
      <c r="D606" t="s">
        <v>2123</v>
      </c>
      <c r="E606">
        <v>43</v>
      </c>
      <c r="F606">
        <v>53</v>
      </c>
      <c r="G606">
        <v>13.52</v>
      </c>
      <c r="H606">
        <v>0.14699999999999999</v>
      </c>
      <c r="I606">
        <v>2.3159999999999998</v>
      </c>
      <c r="J606">
        <v>0.19400000000000001</v>
      </c>
      <c r="K606">
        <v>56.9</v>
      </c>
      <c r="L606">
        <v>19.600000000000001</v>
      </c>
      <c r="M606">
        <v>20</v>
      </c>
      <c r="N606">
        <v>21.9</v>
      </c>
      <c r="O606">
        <v>24</v>
      </c>
      <c r="P606" t="s">
        <v>2727</v>
      </c>
      <c r="Q606">
        <v>-2E-3</v>
      </c>
      <c r="R606">
        <v>3.0000000000000001E-3</v>
      </c>
    </row>
    <row r="607" spans="1:18" x14ac:dyDescent="0.3">
      <c r="A607" t="s">
        <v>2734</v>
      </c>
      <c r="B607" t="s">
        <v>21</v>
      </c>
      <c r="C607" t="s">
        <v>2123</v>
      </c>
      <c r="D607" t="s">
        <v>2123</v>
      </c>
      <c r="E607">
        <v>12</v>
      </c>
      <c r="F607">
        <v>19</v>
      </c>
      <c r="G607">
        <v>14.635999999999999</v>
      </c>
      <c r="H607">
        <v>0.16300000000000001</v>
      </c>
      <c r="I607">
        <v>1.887</v>
      </c>
      <c r="J607">
        <v>-0.22800000000000001</v>
      </c>
      <c r="K607">
        <v>12.3</v>
      </c>
      <c r="L607">
        <v>30</v>
      </c>
      <c r="M607">
        <v>25.8</v>
      </c>
      <c r="N607">
        <v>14.6</v>
      </c>
      <c r="O607">
        <v>23.7</v>
      </c>
      <c r="P607" t="s">
        <v>2727</v>
      </c>
      <c r="Q607">
        <v>-2E-3</v>
      </c>
      <c r="R607">
        <v>3.0000000000000001E-3</v>
      </c>
    </row>
    <row r="608" spans="1:18" x14ac:dyDescent="0.3">
      <c r="A608" t="s">
        <v>2735</v>
      </c>
      <c r="B608" t="s">
        <v>25</v>
      </c>
      <c r="C608" t="s">
        <v>2123</v>
      </c>
      <c r="D608" t="s">
        <v>2123</v>
      </c>
      <c r="E608">
        <v>30</v>
      </c>
      <c r="F608">
        <v>28</v>
      </c>
      <c r="G608">
        <v>15.063000000000001</v>
      </c>
      <c r="H608">
        <v>0.11799999999999999</v>
      </c>
      <c r="I608">
        <v>1.228</v>
      </c>
      <c r="J608">
        <v>-7.5999999999999998E-2</v>
      </c>
      <c r="K608">
        <v>23.5</v>
      </c>
      <c r="L608">
        <v>36.200000000000003</v>
      </c>
      <c r="M608">
        <v>11.2</v>
      </c>
      <c r="N608">
        <v>5.7</v>
      </c>
      <c r="O608">
        <v>23.5</v>
      </c>
      <c r="P608" t="s">
        <v>2727</v>
      </c>
      <c r="Q608">
        <v>-2E-3</v>
      </c>
      <c r="R608">
        <v>3.0000000000000001E-3</v>
      </c>
    </row>
    <row r="609" spans="1:18" x14ac:dyDescent="0.3">
      <c r="A609" t="s">
        <v>2736</v>
      </c>
      <c r="B609" t="s">
        <v>10</v>
      </c>
      <c r="C609" t="s">
        <v>2118</v>
      </c>
      <c r="D609" t="s">
        <v>2119</v>
      </c>
      <c r="E609">
        <v>45</v>
      </c>
      <c r="F609">
        <v>78</v>
      </c>
      <c r="G609">
        <v>10.292</v>
      </c>
      <c r="H609">
        <v>0.21199999999999999</v>
      </c>
      <c r="I609">
        <v>2.6859999999999999</v>
      </c>
      <c r="J609">
        <v>-0.18</v>
      </c>
      <c r="K609">
        <v>16.399999999999999</v>
      </c>
      <c r="L609">
        <v>22.6</v>
      </c>
      <c r="M609">
        <v>19.2</v>
      </c>
      <c r="N609">
        <v>29.1</v>
      </c>
      <c r="O609">
        <v>23.1</v>
      </c>
      <c r="P609" t="s">
        <v>2727</v>
      </c>
      <c r="Q609">
        <v>-3.0000000000000001E-3</v>
      </c>
      <c r="R609">
        <v>2E-3</v>
      </c>
    </row>
    <row r="610" spans="1:18" x14ac:dyDescent="0.3">
      <c r="A610" t="s">
        <v>2737</v>
      </c>
      <c r="B610" t="s">
        <v>34</v>
      </c>
      <c r="C610" t="s">
        <v>2123</v>
      </c>
      <c r="D610" t="s">
        <v>2123</v>
      </c>
      <c r="E610">
        <v>23</v>
      </c>
      <c r="F610">
        <v>0</v>
      </c>
      <c r="G610">
        <v>11.614000000000001</v>
      </c>
      <c r="H610">
        <v>0.22700000000000001</v>
      </c>
      <c r="I610">
        <v>2.4870000000000001</v>
      </c>
      <c r="J610">
        <v>0.28299999999999997</v>
      </c>
      <c r="K610">
        <v>70</v>
      </c>
      <c r="L610">
        <v>5.4</v>
      </c>
      <c r="M610">
        <v>46.9</v>
      </c>
      <c r="N610">
        <v>25.2</v>
      </c>
      <c r="O610">
        <v>23</v>
      </c>
      <c r="P610" t="s">
        <v>2727</v>
      </c>
      <c r="Q610">
        <v>-2E-3</v>
      </c>
      <c r="R610">
        <v>3.0000000000000001E-3</v>
      </c>
    </row>
    <row r="611" spans="1:18" x14ac:dyDescent="0.3">
      <c r="A611" t="s">
        <v>2738</v>
      </c>
      <c r="B611" t="s">
        <v>16</v>
      </c>
      <c r="C611" t="s">
        <v>2129</v>
      </c>
      <c r="D611" t="s">
        <v>2119</v>
      </c>
      <c r="E611">
        <v>30</v>
      </c>
      <c r="F611">
        <v>73</v>
      </c>
      <c r="G611">
        <v>8.3889999999999993</v>
      </c>
      <c r="H611">
        <v>0.26500000000000001</v>
      </c>
      <c r="I611">
        <v>3.3439999999999999</v>
      </c>
      <c r="J611">
        <v>0.16600000000000001</v>
      </c>
      <c r="K611">
        <v>48.7</v>
      </c>
      <c r="L611">
        <v>5.9</v>
      </c>
      <c r="M611">
        <v>31.3</v>
      </c>
      <c r="N611">
        <v>41.7</v>
      </c>
      <c r="O611">
        <v>22.9</v>
      </c>
      <c r="P611" t="s">
        <v>2727</v>
      </c>
      <c r="Q611">
        <v>-3.0000000000000001E-3</v>
      </c>
      <c r="R611">
        <v>2E-3</v>
      </c>
    </row>
    <row r="612" spans="1:18" x14ac:dyDescent="0.3">
      <c r="A612" t="s">
        <v>2739</v>
      </c>
      <c r="B612" t="s">
        <v>17</v>
      </c>
      <c r="C612" t="s">
        <v>2118</v>
      </c>
      <c r="D612" t="s">
        <v>2119</v>
      </c>
      <c r="E612">
        <v>31</v>
      </c>
      <c r="F612">
        <v>80</v>
      </c>
      <c r="G612">
        <v>10.708</v>
      </c>
      <c r="H612">
        <v>0.188</v>
      </c>
      <c r="I612">
        <v>2.0289999999999999</v>
      </c>
      <c r="J612">
        <v>-0.252</v>
      </c>
      <c r="K612">
        <v>13.3</v>
      </c>
      <c r="L612">
        <v>29.7</v>
      </c>
      <c r="M612">
        <v>16</v>
      </c>
      <c r="N612">
        <v>17</v>
      </c>
      <c r="O612">
        <v>22.8</v>
      </c>
      <c r="P612" t="s">
        <v>2727</v>
      </c>
      <c r="Q612">
        <v>-3.0000000000000001E-3</v>
      </c>
      <c r="R612">
        <v>2E-3</v>
      </c>
    </row>
    <row r="613" spans="1:18" x14ac:dyDescent="0.3">
      <c r="A613" t="s">
        <v>2740</v>
      </c>
      <c r="B613" t="s">
        <v>48</v>
      </c>
      <c r="C613" t="s">
        <v>2136</v>
      </c>
      <c r="D613" t="s">
        <v>2119</v>
      </c>
      <c r="E613">
        <v>7</v>
      </c>
      <c r="F613">
        <v>32</v>
      </c>
      <c r="G613">
        <v>9.6809999999999992</v>
      </c>
      <c r="H613">
        <v>0.24399999999999999</v>
      </c>
      <c r="I613">
        <v>3.1219999999999999</v>
      </c>
      <c r="J613">
        <v>-0.32700000000000001</v>
      </c>
      <c r="K613">
        <v>9.3000000000000007</v>
      </c>
      <c r="L613">
        <v>16.8</v>
      </c>
      <c r="M613">
        <v>26.7</v>
      </c>
      <c r="N613">
        <v>37.9</v>
      </c>
      <c r="O613">
        <v>22.8</v>
      </c>
      <c r="P613" t="s">
        <v>2727</v>
      </c>
      <c r="Q613">
        <v>-3.0000000000000001E-3</v>
      </c>
      <c r="R613">
        <v>2E-3</v>
      </c>
    </row>
    <row r="614" spans="1:18" x14ac:dyDescent="0.3">
      <c r="A614" t="s">
        <v>2741</v>
      </c>
      <c r="B614" t="s">
        <v>18</v>
      </c>
      <c r="C614" t="s">
        <v>2123</v>
      </c>
      <c r="D614" t="s">
        <v>2123</v>
      </c>
      <c r="E614">
        <v>41</v>
      </c>
      <c r="F614">
        <v>78</v>
      </c>
      <c r="G614">
        <v>15.294</v>
      </c>
      <c r="H614">
        <v>8.3000000000000004E-2</v>
      </c>
      <c r="I614">
        <v>0.98599999999999999</v>
      </c>
      <c r="J614">
        <v>-0.39400000000000002</v>
      </c>
      <c r="K614">
        <v>5.4</v>
      </c>
      <c r="L614">
        <v>41.5</v>
      </c>
      <c r="M614">
        <v>3.8</v>
      </c>
      <c r="N614">
        <v>3.6</v>
      </c>
      <c r="O614">
        <v>22.8</v>
      </c>
      <c r="P614" t="s">
        <v>2727</v>
      </c>
      <c r="Q614">
        <v>-2E-3</v>
      </c>
      <c r="R614">
        <v>3.0000000000000001E-3</v>
      </c>
    </row>
    <row r="615" spans="1:18" x14ac:dyDescent="0.3">
      <c r="A615" t="s">
        <v>2742</v>
      </c>
      <c r="B615" t="s">
        <v>7</v>
      </c>
      <c r="C615" t="s">
        <v>2123</v>
      </c>
      <c r="D615" t="s">
        <v>2123</v>
      </c>
      <c r="E615">
        <v>27</v>
      </c>
      <c r="F615">
        <v>0</v>
      </c>
      <c r="G615">
        <v>14.851000000000001</v>
      </c>
      <c r="H615">
        <v>0.115</v>
      </c>
      <c r="I615">
        <v>1.39</v>
      </c>
      <c r="J615">
        <v>-7.4999999999999997E-2</v>
      </c>
      <c r="K615">
        <v>24</v>
      </c>
      <c r="L615">
        <v>33.799999999999997</v>
      </c>
      <c r="M615">
        <v>10.4</v>
      </c>
      <c r="N615">
        <v>7.4</v>
      </c>
      <c r="O615">
        <v>22.7</v>
      </c>
      <c r="P615" t="s">
        <v>2727</v>
      </c>
      <c r="Q615">
        <v>-2E-3</v>
      </c>
      <c r="R615">
        <v>3.0000000000000001E-3</v>
      </c>
    </row>
    <row r="616" spans="1:18" x14ac:dyDescent="0.3">
      <c r="A616" t="s">
        <v>2743</v>
      </c>
      <c r="B616" t="s">
        <v>5</v>
      </c>
      <c r="C616" t="s">
        <v>2123</v>
      </c>
      <c r="D616" t="s">
        <v>2123</v>
      </c>
      <c r="E616">
        <v>16</v>
      </c>
      <c r="F616">
        <v>82</v>
      </c>
      <c r="G616">
        <v>13.958</v>
      </c>
      <c r="H616">
        <v>0.17599999999999999</v>
      </c>
      <c r="I616">
        <v>2.0619999999999998</v>
      </c>
      <c r="J616">
        <v>-0.14399999999999999</v>
      </c>
      <c r="K616">
        <v>17.3</v>
      </c>
      <c r="L616">
        <v>23.8</v>
      </c>
      <c r="M616">
        <v>30.8</v>
      </c>
      <c r="N616">
        <v>17.600000000000001</v>
      </c>
      <c r="O616">
        <v>22.7</v>
      </c>
      <c r="P616" t="s">
        <v>2727</v>
      </c>
      <c r="Q616">
        <v>-2E-3</v>
      </c>
      <c r="R616">
        <v>3.0000000000000001E-3</v>
      </c>
    </row>
    <row r="617" spans="1:18" x14ac:dyDescent="0.3">
      <c r="A617" t="s">
        <v>2744</v>
      </c>
      <c r="B617" t="s">
        <v>22</v>
      </c>
      <c r="C617" t="s">
        <v>2118</v>
      </c>
      <c r="D617" t="s">
        <v>2119</v>
      </c>
      <c r="E617">
        <v>14</v>
      </c>
      <c r="F617">
        <v>21</v>
      </c>
      <c r="G617">
        <v>7.6520000000000001</v>
      </c>
      <c r="H617">
        <v>0.22900000000000001</v>
      </c>
      <c r="I617">
        <v>3.597</v>
      </c>
      <c r="J617">
        <v>0.308</v>
      </c>
      <c r="K617">
        <v>61.8</v>
      </c>
      <c r="L617">
        <v>2.6</v>
      </c>
      <c r="M617">
        <v>23.6</v>
      </c>
      <c r="N617">
        <v>46</v>
      </c>
      <c r="O617">
        <v>22.5</v>
      </c>
      <c r="P617" t="s">
        <v>2727</v>
      </c>
      <c r="Q617">
        <v>-3.0000000000000001E-3</v>
      </c>
      <c r="R617">
        <v>2E-3</v>
      </c>
    </row>
    <row r="618" spans="1:18" x14ac:dyDescent="0.3">
      <c r="A618" t="s">
        <v>2745</v>
      </c>
      <c r="B618" t="s">
        <v>19</v>
      </c>
      <c r="C618" t="s">
        <v>2118</v>
      </c>
      <c r="D618" t="s">
        <v>2119</v>
      </c>
      <c r="E618">
        <v>42</v>
      </c>
      <c r="F618">
        <v>56</v>
      </c>
      <c r="G618">
        <v>10.497999999999999</v>
      </c>
      <c r="H618">
        <v>0.186</v>
      </c>
      <c r="I618">
        <v>2.0430000000000001</v>
      </c>
      <c r="J618">
        <v>-1E-3</v>
      </c>
      <c r="K618">
        <v>29.5</v>
      </c>
      <c r="L618">
        <v>25.9</v>
      </c>
      <c r="M618">
        <v>15.6</v>
      </c>
      <c r="N618">
        <v>17.2</v>
      </c>
      <c r="O618">
        <v>22.5</v>
      </c>
      <c r="P618" t="s">
        <v>2727</v>
      </c>
      <c r="Q618">
        <v>-3.0000000000000001E-3</v>
      </c>
      <c r="R618">
        <v>2E-3</v>
      </c>
    </row>
    <row r="619" spans="1:18" x14ac:dyDescent="0.3">
      <c r="A619" t="s">
        <v>2746</v>
      </c>
      <c r="B619" t="s">
        <v>13</v>
      </c>
      <c r="C619" t="s">
        <v>2118</v>
      </c>
      <c r="D619" t="s">
        <v>2119</v>
      </c>
      <c r="E619">
        <v>42</v>
      </c>
      <c r="F619">
        <v>12</v>
      </c>
      <c r="G619">
        <v>10.5</v>
      </c>
      <c r="H619">
        <v>0.161</v>
      </c>
      <c r="I619">
        <v>2.0539999999999998</v>
      </c>
      <c r="J619">
        <v>2.3E-2</v>
      </c>
      <c r="K619">
        <v>33.1</v>
      </c>
      <c r="L619">
        <v>26.1</v>
      </c>
      <c r="M619">
        <v>11.5</v>
      </c>
      <c r="N619">
        <v>17.5</v>
      </c>
      <c r="O619">
        <v>22.4</v>
      </c>
      <c r="P619" t="s">
        <v>2727</v>
      </c>
      <c r="Q619">
        <v>-3.0000000000000001E-3</v>
      </c>
      <c r="R619">
        <v>2E-3</v>
      </c>
    </row>
    <row r="620" spans="1:18" x14ac:dyDescent="0.3">
      <c r="A620" t="s">
        <v>2747</v>
      </c>
      <c r="B620" t="s">
        <v>23</v>
      </c>
      <c r="C620" t="s">
        <v>2136</v>
      </c>
      <c r="D620" t="s">
        <v>2119</v>
      </c>
      <c r="E620">
        <v>8</v>
      </c>
      <c r="F620">
        <v>24</v>
      </c>
      <c r="G620">
        <v>9.2880000000000003</v>
      </c>
      <c r="H620">
        <v>0.25</v>
      </c>
      <c r="I620">
        <v>3.2530000000000001</v>
      </c>
      <c r="J620">
        <v>-0.06</v>
      </c>
      <c r="K620">
        <v>23.8</v>
      </c>
      <c r="L620">
        <v>11.5</v>
      </c>
      <c r="M620">
        <v>28.5</v>
      </c>
      <c r="N620">
        <v>40</v>
      </c>
      <c r="O620">
        <v>22.4</v>
      </c>
      <c r="P620" t="s">
        <v>2727</v>
      </c>
      <c r="Q620">
        <v>-3.0000000000000001E-3</v>
      </c>
      <c r="R620">
        <v>2E-3</v>
      </c>
    </row>
    <row r="621" spans="1:18" x14ac:dyDescent="0.3">
      <c r="A621" t="s">
        <v>2748</v>
      </c>
      <c r="B621" t="s">
        <v>30</v>
      </c>
      <c r="C621" t="s">
        <v>2123</v>
      </c>
      <c r="D621" t="s">
        <v>2123</v>
      </c>
      <c r="E621">
        <v>48</v>
      </c>
      <c r="F621">
        <v>61</v>
      </c>
      <c r="G621">
        <v>13.981</v>
      </c>
      <c r="H621">
        <v>0.14000000000000001</v>
      </c>
      <c r="I621">
        <v>1.7370000000000001</v>
      </c>
      <c r="J621">
        <v>3.2000000000000001E-2</v>
      </c>
      <c r="K621">
        <v>37.299999999999997</v>
      </c>
      <c r="L621">
        <v>25</v>
      </c>
      <c r="M621">
        <v>18.5</v>
      </c>
      <c r="N621">
        <v>12.8</v>
      </c>
      <c r="O621">
        <v>22.2</v>
      </c>
      <c r="P621" t="s">
        <v>2727</v>
      </c>
      <c r="Q621">
        <v>-2E-3</v>
      </c>
      <c r="R621">
        <v>3.0000000000000001E-3</v>
      </c>
    </row>
    <row r="622" spans="1:18" x14ac:dyDescent="0.3">
      <c r="A622" t="s">
        <v>2749</v>
      </c>
      <c r="B622" t="s">
        <v>37</v>
      </c>
      <c r="C622" t="s">
        <v>2123</v>
      </c>
      <c r="D622" t="s">
        <v>2123</v>
      </c>
      <c r="E622">
        <v>14</v>
      </c>
      <c r="F622">
        <v>17</v>
      </c>
      <c r="G622">
        <v>12.065</v>
      </c>
      <c r="H622">
        <v>0.23799999999999999</v>
      </c>
      <c r="I622">
        <v>3.0870000000000002</v>
      </c>
      <c r="J622">
        <v>-0.24299999999999999</v>
      </c>
      <c r="K622">
        <v>10</v>
      </c>
      <c r="L622">
        <v>9.1999999999999993</v>
      </c>
      <c r="M622">
        <v>48.8</v>
      </c>
      <c r="N622">
        <v>37</v>
      </c>
      <c r="O622">
        <v>22.2</v>
      </c>
      <c r="P622" t="s">
        <v>2727</v>
      </c>
      <c r="Q622">
        <v>-2E-3</v>
      </c>
      <c r="R622">
        <v>3.0000000000000001E-3</v>
      </c>
    </row>
    <row r="623" spans="1:18" x14ac:dyDescent="0.3">
      <c r="A623" t="s">
        <v>2750</v>
      </c>
      <c r="B623" t="s">
        <v>34</v>
      </c>
      <c r="C623" t="s">
        <v>2118</v>
      </c>
      <c r="D623" t="s">
        <v>2119</v>
      </c>
      <c r="E623">
        <v>37</v>
      </c>
      <c r="F623">
        <v>73</v>
      </c>
      <c r="G623">
        <v>10.242000000000001</v>
      </c>
      <c r="H623">
        <v>0.17899999999999999</v>
      </c>
      <c r="I623">
        <v>1.9610000000000001</v>
      </c>
      <c r="J623">
        <v>0.20200000000000001</v>
      </c>
      <c r="K623">
        <v>51.4</v>
      </c>
      <c r="L623">
        <v>21.8</v>
      </c>
      <c r="M623">
        <v>13.7</v>
      </c>
      <c r="N623">
        <v>16</v>
      </c>
      <c r="O623">
        <v>22.1</v>
      </c>
      <c r="P623" t="s">
        <v>2727</v>
      </c>
      <c r="Q623">
        <v>-3.0000000000000001E-3</v>
      </c>
      <c r="R623">
        <v>2E-3</v>
      </c>
    </row>
    <row r="624" spans="1:18" x14ac:dyDescent="0.3">
      <c r="A624" t="s">
        <v>2751</v>
      </c>
      <c r="B624" t="s">
        <v>39</v>
      </c>
      <c r="C624" t="s">
        <v>2136</v>
      </c>
      <c r="D624" t="s">
        <v>2119</v>
      </c>
      <c r="E624">
        <v>7</v>
      </c>
      <c r="F624">
        <v>19</v>
      </c>
      <c r="G624">
        <v>9.8640000000000008</v>
      </c>
      <c r="H624">
        <v>0.248</v>
      </c>
      <c r="I624">
        <v>2.8370000000000002</v>
      </c>
      <c r="J624">
        <v>-0.33</v>
      </c>
      <c r="K624">
        <v>9.1</v>
      </c>
      <c r="L624">
        <v>17.600000000000001</v>
      </c>
      <c r="M624">
        <v>27.3</v>
      </c>
      <c r="N624">
        <v>32.700000000000003</v>
      </c>
      <c r="O624">
        <v>22</v>
      </c>
      <c r="P624" t="s">
        <v>2727</v>
      </c>
      <c r="Q624">
        <v>-3.0000000000000001E-3</v>
      </c>
      <c r="R624">
        <v>2E-3</v>
      </c>
    </row>
    <row r="625" spans="1:18" x14ac:dyDescent="0.3">
      <c r="A625" t="s">
        <v>2752</v>
      </c>
      <c r="B625" t="s">
        <v>381</v>
      </c>
      <c r="C625" t="s">
        <v>2123</v>
      </c>
      <c r="D625" t="s">
        <v>2123</v>
      </c>
      <c r="E625">
        <v>36</v>
      </c>
      <c r="F625">
        <v>0</v>
      </c>
      <c r="G625">
        <v>14.581</v>
      </c>
      <c r="H625">
        <v>0.13900000000000001</v>
      </c>
      <c r="I625">
        <v>1.7549999999999999</v>
      </c>
      <c r="J625">
        <v>-0.24</v>
      </c>
      <c r="K625">
        <v>10.6</v>
      </c>
      <c r="L625">
        <v>29.6</v>
      </c>
      <c r="M625">
        <v>18.100000000000001</v>
      </c>
      <c r="N625">
        <v>13.1</v>
      </c>
      <c r="O625">
        <v>21.9</v>
      </c>
      <c r="P625" t="s">
        <v>2727</v>
      </c>
      <c r="Q625">
        <v>-2E-3</v>
      </c>
      <c r="R625">
        <v>3.0000000000000001E-3</v>
      </c>
    </row>
    <row r="626" spans="1:18" x14ac:dyDescent="0.3">
      <c r="A626" t="s">
        <v>2753</v>
      </c>
      <c r="B626" t="s">
        <v>37</v>
      </c>
      <c r="C626" t="s">
        <v>2118</v>
      </c>
      <c r="D626" t="s">
        <v>2119</v>
      </c>
      <c r="E626">
        <v>19</v>
      </c>
      <c r="F626">
        <v>39</v>
      </c>
      <c r="G626">
        <v>10.268000000000001</v>
      </c>
      <c r="H626">
        <v>0.17100000000000001</v>
      </c>
      <c r="I626">
        <v>2.2170000000000001</v>
      </c>
      <c r="J626">
        <v>4.4999999999999998E-2</v>
      </c>
      <c r="K626">
        <v>35.4</v>
      </c>
      <c r="L626">
        <v>22.4</v>
      </c>
      <c r="M626">
        <v>12.9</v>
      </c>
      <c r="N626">
        <v>20.7</v>
      </c>
      <c r="O626">
        <v>21.9</v>
      </c>
      <c r="P626" t="s">
        <v>2727</v>
      </c>
      <c r="Q626">
        <v>-3.0000000000000001E-3</v>
      </c>
      <c r="R626">
        <v>2E-3</v>
      </c>
    </row>
    <row r="627" spans="1:18" x14ac:dyDescent="0.3">
      <c r="A627" t="s">
        <v>2754</v>
      </c>
      <c r="B627" t="s">
        <v>12</v>
      </c>
      <c r="C627" t="s">
        <v>2136</v>
      </c>
      <c r="D627" t="s">
        <v>2119</v>
      </c>
      <c r="E627">
        <v>31</v>
      </c>
      <c r="F627">
        <v>80</v>
      </c>
      <c r="G627">
        <v>10.557</v>
      </c>
      <c r="H627">
        <v>0.17899999999999999</v>
      </c>
      <c r="I627">
        <v>2.1949999999999998</v>
      </c>
      <c r="J627">
        <v>-0.31</v>
      </c>
      <c r="K627">
        <v>9.9</v>
      </c>
      <c r="L627">
        <v>27.5</v>
      </c>
      <c r="M627">
        <v>13.9</v>
      </c>
      <c r="N627">
        <v>20</v>
      </c>
      <c r="O627">
        <v>21.8</v>
      </c>
      <c r="P627" t="s">
        <v>2727</v>
      </c>
      <c r="Q627">
        <v>-3.0000000000000001E-3</v>
      </c>
      <c r="R627">
        <v>2E-3</v>
      </c>
    </row>
    <row r="628" spans="1:18" x14ac:dyDescent="0.3">
      <c r="A628" t="s">
        <v>2755</v>
      </c>
      <c r="B628" t="s">
        <v>381</v>
      </c>
      <c r="C628" t="s">
        <v>2123</v>
      </c>
      <c r="D628" t="s">
        <v>2123</v>
      </c>
      <c r="E628">
        <v>20</v>
      </c>
      <c r="F628">
        <v>0</v>
      </c>
      <c r="G628">
        <v>14.577999999999999</v>
      </c>
      <c r="H628">
        <v>0.15</v>
      </c>
      <c r="I628">
        <v>1.895</v>
      </c>
      <c r="J628">
        <v>-0.54200000000000004</v>
      </c>
      <c r="K628">
        <v>2.7</v>
      </c>
      <c r="L628">
        <v>29.2</v>
      </c>
      <c r="M628">
        <v>21.2</v>
      </c>
      <c r="N628">
        <v>15</v>
      </c>
      <c r="O628">
        <v>21.8</v>
      </c>
      <c r="P628" t="s">
        <v>2727</v>
      </c>
      <c r="Q628">
        <v>-2E-3</v>
      </c>
      <c r="R628">
        <v>3.0000000000000001E-3</v>
      </c>
    </row>
    <row r="629" spans="1:18" x14ac:dyDescent="0.3">
      <c r="A629" t="s">
        <v>2756</v>
      </c>
      <c r="B629" t="s">
        <v>24</v>
      </c>
      <c r="C629" t="s">
        <v>2118</v>
      </c>
      <c r="D629" t="s">
        <v>2119</v>
      </c>
      <c r="E629">
        <v>45</v>
      </c>
      <c r="F629">
        <v>80</v>
      </c>
      <c r="G629">
        <v>9.5709999999999997</v>
      </c>
      <c r="H629">
        <v>0.22600000000000001</v>
      </c>
      <c r="I629">
        <v>2.331</v>
      </c>
      <c r="J629">
        <v>0.13400000000000001</v>
      </c>
      <c r="K629">
        <v>45.1</v>
      </c>
      <c r="L629">
        <v>16.2</v>
      </c>
      <c r="M629">
        <v>22.2</v>
      </c>
      <c r="N629">
        <v>22.4</v>
      </c>
      <c r="O629">
        <v>21.5</v>
      </c>
      <c r="P629" t="s">
        <v>2727</v>
      </c>
      <c r="Q629">
        <v>-3.0000000000000001E-3</v>
      </c>
      <c r="R629">
        <v>2E-3</v>
      </c>
    </row>
    <row r="630" spans="1:18" x14ac:dyDescent="0.3">
      <c r="A630" t="s">
        <v>2757</v>
      </c>
      <c r="B630" t="s">
        <v>17</v>
      </c>
      <c r="C630" t="s">
        <v>2118</v>
      </c>
      <c r="D630" t="s">
        <v>2119</v>
      </c>
      <c r="E630">
        <v>45</v>
      </c>
      <c r="F630">
        <v>57</v>
      </c>
      <c r="G630">
        <v>10.708</v>
      </c>
      <c r="H630">
        <v>0.16500000000000001</v>
      </c>
      <c r="I630">
        <v>1.786</v>
      </c>
      <c r="J630">
        <v>-0.18</v>
      </c>
      <c r="K630">
        <v>16.600000000000001</v>
      </c>
      <c r="L630">
        <v>29.5</v>
      </c>
      <c r="M630">
        <v>11.7</v>
      </c>
      <c r="N630">
        <v>13.2</v>
      </c>
      <c r="O630">
        <v>21.5</v>
      </c>
      <c r="P630" t="s">
        <v>2727</v>
      </c>
      <c r="Q630">
        <v>-3.0000000000000001E-3</v>
      </c>
      <c r="R630">
        <v>2E-3</v>
      </c>
    </row>
    <row r="631" spans="1:18" x14ac:dyDescent="0.3">
      <c r="A631" t="s">
        <v>2758</v>
      </c>
      <c r="B631" t="s">
        <v>12</v>
      </c>
      <c r="C631" t="s">
        <v>2123</v>
      </c>
      <c r="D631" t="s">
        <v>2123</v>
      </c>
      <c r="E631">
        <v>42</v>
      </c>
      <c r="F631">
        <v>38</v>
      </c>
      <c r="G631">
        <v>12.537000000000001</v>
      </c>
      <c r="H631">
        <v>0.17699999999999999</v>
      </c>
      <c r="I631">
        <v>2.1629999999999998</v>
      </c>
      <c r="J631">
        <v>0.192</v>
      </c>
      <c r="K631">
        <v>56.5</v>
      </c>
      <c r="L631">
        <v>12.3</v>
      </c>
      <c r="M631">
        <v>31.5</v>
      </c>
      <c r="N631">
        <v>18.899999999999999</v>
      </c>
      <c r="O631">
        <v>21.3</v>
      </c>
      <c r="P631" t="s">
        <v>2727</v>
      </c>
      <c r="Q631">
        <v>-2E-3</v>
      </c>
      <c r="R631">
        <v>3.0000000000000001E-3</v>
      </c>
    </row>
    <row r="632" spans="1:18" x14ac:dyDescent="0.3">
      <c r="A632" t="s">
        <v>2759</v>
      </c>
      <c r="B632" t="s">
        <v>49</v>
      </c>
      <c r="C632" t="s">
        <v>2129</v>
      </c>
      <c r="D632" t="s">
        <v>2119</v>
      </c>
      <c r="E632">
        <v>27</v>
      </c>
      <c r="F632">
        <v>0</v>
      </c>
      <c r="G632">
        <v>8.1630000000000003</v>
      </c>
      <c r="H632">
        <v>0.26900000000000002</v>
      </c>
      <c r="I632">
        <v>3.0840000000000001</v>
      </c>
      <c r="J632">
        <v>0.191</v>
      </c>
      <c r="K632">
        <v>50.7</v>
      </c>
      <c r="L632">
        <v>4</v>
      </c>
      <c r="M632">
        <v>32.1</v>
      </c>
      <c r="N632">
        <v>36.799999999999997</v>
      </c>
      <c r="O632">
        <v>21.1</v>
      </c>
      <c r="P632" t="s">
        <v>2727</v>
      </c>
      <c r="Q632">
        <v>-3.0000000000000001E-3</v>
      </c>
      <c r="R632">
        <v>2E-3</v>
      </c>
    </row>
    <row r="633" spans="1:18" x14ac:dyDescent="0.3">
      <c r="A633" t="s">
        <v>2760</v>
      </c>
      <c r="B633" t="s">
        <v>14</v>
      </c>
      <c r="C633" t="s">
        <v>2129</v>
      </c>
      <c r="D633" t="s">
        <v>2119</v>
      </c>
      <c r="E633">
        <v>20</v>
      </c>
      <c r="F633">
        <v>33</v>
      </c>
      <c r="G633">
        <v>10.183999999999999</v>
      </c>
      <c r="H633">
        <v>0.191</v>
      </c>
      <c r="I633">
        <v>2.4740000000000002</v>
      </c>
      <c r="J633">
        <v>-0.157</v>
      </c>
      <c r="K633">
        <v>18.2</v>
      </c>
      <c r="L633">
        <v>21</v>
      </c>
      <c r="M633">
        <v>16.2</v>
      </c>
      <c r="N633">
        <v>25</v>
      </c>
      <c r="O633">
        <v>21</v>
      </c>
      <c r="P633" t="s">
        <v>2727</v>
      </c>
      <c r="Q633">
        <v>-3.0000000000000001E-3</v>
      </c>
      <c r="R633">
        <v>2E-3</v>
      </c>
    </row>
    <row r="634" spans="1:18" x14ac:dyDescent="0.3">
      <c r="A634" t="s">
        <v>2761</v>
      </c>
      <c r="B634" t="s">
        <v>49</v>
      </c>
      <c r="C634" t="s">
        <v>2123</v>
      </c>
      <c r="D634" t="s">
        <v>2123</v>
      </c>
      <c r="E634">
        <v>17</v>
      </c>
      <c r="F634">
        <v>66</v>
      </c>
      <c r="G634">
        <v>13.747</v>
      </c>
      <c r="H634">
        <v>0.17199999999999999</v>
      </c>
      <c r="I634">
        <v>1.9670000000000001</v>
      </c>
      <c r="J634">
        <v>-0.13600000000000001</v>
      </c>
      <c r="K634">
        <v>18.100000000000001</v>
      </c>
      <c r="L634">
        <v>21.5</v>
      </c>
      <c r="M634">
        <v>28.5</v>
      </c>
      <c r="N634">
        <v>16.2</v>
      </c>
      <c r="O634">
        <v>20.9</v>
      </c>
      <c r="P634" t="s">
        <v>2727</v>
      </c>
      <c r="Q634">
        <v>-2E-3</v>
      </c>
      <c r="R634">
        <v>3.0000000000000001E-3</v>
      </c>
    </row>
    <row r="635" spans="1:18" x14ac:dyDescent="0.3">
      <c r="A635" t="s">
        <v>2762</v>
      </c>
      <c r="B635" t="s">
        <v>20</v>
      </c>
      <c r="C635" t="s">
        <v>2129</v>
      </c>
      <c r="D635" t="s">
        <v>2119</v>
      </c>
      <c r="E635">
        <v>12</v>
      </c>
      <c r="F635">
        <v>35</v>
      </c>
      <c r="G635">
        <v>10.66</v>
      </c>
      <c r="H635">
        <v>0.14299999999999999</v>
      </c>
      <c r="I635">
        <v>1.8089999999999999</v>
      </c>
      <c r="J635">
        <v>-0.223</v>
      </c>
      <c r="K635">
        <v>14.3</v>
      </c>
      <c r="L635">
        <v>29.3</v>
      </c>
      <c r="M635">
        <v>8.9</v>
      </c>
      <c r="N635">
        <v>13.6</v>
      </c>
      <c r="O635">
        <v>20.8</v>
      </c>
      <c r="P635" t="s">
        <v>2727</v>
      </c>
      <c r="Q635">
        <v>-3.0000000000000001E-3</v>
      </c>
      <c r="R635">
        <v>2E-3</v>
      </c>
    </row>
    <row r="636" spans="1:18" x14ac:dyDescent="0.3">
      <c r="A636" t="s">
        <v>2763</v>
      </c>
      <c r="B636" t="s">
        <v>21</v>
      </c>
      <c r="C636" t="s">
        <v>2123</v>
      </c>
      <c r="D636" t="s">
        <v>2123</v>
      </c>
      <c r="E636">
        <v>17</v>
      </c>
      <c r="F636">
        <v>73</v>
      </c>
      <c r="G636">
        <v>14.858000000000001</v>
      </c>
      <c r="H636">
        <v>8.8999999999999996E-2</v>
      </c>
      <c r="I636">
        <v>1.0269999999999999</v>
      </c>
      <c r="J636">
        <v>-0.19</v>
      </c>
      <c r="K636">
        <v>16.2</v>
      </c>
      <c r="L636">
        <v>34.200000000000003</v>
      </c>
      <c r="M636">
        <v>5.4</v>
      </c>
      <c r="N636">
        <v>3.8</v>
      </c>
      <c r="O636">
        <v>20.5</v>
      </c>
      <c r="P636" t="s">
        <v>2727</v>
      </c>
      <c r="Q636">
        <v>-2E-3</v>
      </c>
      <c r="R636">
        <v>3.0000000000000001E-3</v>
      </c>
    </row>
    <row r="637" spans="1:18" x14ac:dyDescent="0.3">
      <c r="A637" t="s">
        <v>2764</v>
      </c>
      <c r="B637" t="s">
        <v>43</v>
      </c>
      <c r="C637" t="s">
        <v>2118</v>
      </c>
      <c r="D637" t="s">
        <v>2119</v>
      </c>
      <c r="E637">
        <v>39</v>
      </c>
      <c r="F637">
        <v>22</v>
      </c>
      <c r="G637">
        <v>10.000999999999999</v>
      </c>
      <c r="H637">
        <v>0.20300000000000001</v>
      </c>
      <c r="I637">
        <v>2.7629999999999999</v>
      </c>
      <c r="J637">
        <v>-0.437</v>
      </c>
      <c r="K637">
        <v>5.7</v>
      </c>
      <c r="L637">
        <v>19</v>
      </c>
      <c r="M637">
        <v>17.2</v>
      </c>
      <c r="N637">
        <v>31.1</v>
      </c>
      <c r="O637">
        <v>20.399999999999999</v>
      </c>
      <c r="P637" t="s">
        <v>2727</v>
      </c>
      <c r="Q637">
        <v>-3.0000000000000001E-3</v>
      </c>
      <c r="R637">
        <v>2E-3</v>
      </c>
    </row>
    <row r="638" spans="1:18" x14ac:dyDescent="0.3">
      <c r="A638" t="s">
        <v>2765</v>
      </c>
      <c r="B638" t="s">
        <v>15</v>
      </c>
      <c r="C638" t="s">
        <v>2123</v>
      </c>
      <c r="D638" t="s">
        <v>2123</v>
      </c>
      <c r="E638">
        <v>24</v>
      </c>
      <c r="F638">
        <v>0</v>
      </c>
      <c r="G638">
        <v>15.205</v>
      </c>
      <c r="H638">
        <v>4.2000000000000003E-2</v>
      </c>
      <c r="I638">
        <v>0.496</v>
      </c>
      <c r="J638">
        <v>-0.60399999999999998</v>
      </c>
      <c r="K638">
        <v>1.5</v>
      </c>
      <c r="L638">
        <v>39.200000000000003</v>
      </c>
      <c r="M638">
        <v>1.5</v>
      </c>
      <c r="N638">
        <v>1.5</v>
      </c>
      <c r="O638">
        <v>20.399999999999999</v>
      </c>
      <c r="P638" t="s">
        <v>2727</v>
      </c>
      <c r="Q638">
        <v>-2E-3</v>
      </c>
      <c r="R638">
        <v>3.0000000000000001E-3</v>
      </c>
    </row>
    <row r="639" spans="1:18" x14ac:dyDescent="0.3">
      <c r="A639" t="s">
        <v>2766</v>
      </c>
      <c r="B639" t="s">
        <v>382</v>
      </c>
      <c r="C639" t="s">
        <v>2129</v>
      </c>
      <c r="D639" t="s">
        <v>2119</v>
      </c>
      <c r="E639">
        <v>7</v>
      </c>
      <c r="F639">
        <v>80</v>
      </c>
      <c r="G639">
        <v>10.061</v>
      </c>
      <c r="H639">
        <v>0.20599999999999999</v>
      </c>
      <c r="I639">
        <v>2.6749999999999998</v>
      </c>
      <c r="J639">
        <v>-0.50700000000000001</v>
      </c>
      <c r="K639">
        <v>4.4000000000000004</v>
      </c>
      <c r="L639">
        <v>19.8</v>
      </c>
      <c r="M639">
        <v>18</v>
      </c>
      <c r="N639">
        <v>28.9</v>
      </c>
      <c r="O639">
        <v>20.3</v>
      </c>
      <c r="P639" t="s">
        <v>2727</v>
      </c>
      <c r="Q639">
        <v>-3.0000000000000001E-3</v>
      </c>
      <c r="R639">
        <v>2E-3</v>
      </c>
    </row>
    <row r="640" spans="1:18" x14ac:dyDescent="0.3">
      <c r="A640" t="s">
        <v>2767</v>
      </c>
      <c r="B640" t="s">
        <v>32</v>
      </c>
      <c r="C640" t="s">
        <v>2118</v>
      </c>
      <c r="D640" t="s">
        <v>2119</v>
      </c>
      <c r="E640">
        <v>35</v>
      </c>
      <c r="F640">
        <v>79</v>
      </c>
      <c r="G640">
        <v>10.879</v>
      </c>
      <c r="H640">
        <v>0.128</v>
      </c>
      <c r="I640">
        <v>1.423</v>
      </c>
      <c r="J640">
        <v>-0.29799999999999999</v>
      </c>
      <c r="K640">
        <v>10.5</v>
      </c>
      <c r="L640">
        <v>31.7</v>
      </c>
      <c r="M640">
        <v>8.1</v>
      </c>
      <c r="N640">
        <v>7.7</v>
      </c>
      <c r="O640">
        <v>20</v>
      </c>
      <c r="P640" t="s">
        <v>2727</v>
      </c>
      <c r="Q640">
        <v>-3.0000000000000001E-3</v>
      </c>
      <c r="R640">
        <v>2E-3</v>
      </c>
    </row>
    <row r="641" spans="1:18" x14ac:dyDescent="0.3">
      <c r="A641" t="s">
        <v>2768</v>
      </c>
      <c r="B641" t="s">
        <v>20</v>
      </c>
      <c r="C641" t="s">
        <v>2118</v>
      </c>
      <c r="D641" t="s">
        <v>2119</v>
      </c>
      <c r="E641">
        <v>14</v>
      </c>
      <c r="F641">
        <v>11</v>
      </c>
      <c r="G641">
        <v>8.8620000000000001</v>
      </c>
      <c r="H641">
        <v>0.26500000000000001</v>
      </c>
      <c r="I641">
        <v>3.3580000000000001</v>
      </c>
      <c r="J641">
        <v>-0.56599999999999995</v>
      </c>
      <c r="K641">
        <v>3.6</v>
      </c>
      <c r="L641">
        <v>9.1</v>
      </c>
      <c r="M641">
        <v>31.1</v>
      </c>
      <c r="N641">
        <v>41.9</v>
      </c>
      <c r="O641">
        <v>20</v>
      </c>
      <c r="P641" t="s">
        <v>2727</v>
      </c>
      <c r="Q641">
        <v>-3.0000000000000001E-3</v>
      </c>
      <c r="R641">
        <v>2E-3</v>
      </c>
    </row>
    <row r="642" spans="1:18" x14ac:dyDescent="0.3">
      <c r="A642" t="s">
        <v>2769</v>
      </c>
      <c r="B642" t="s">
        <v>39</v>
      </c>
      <c r="C642" t="s">
        <v>2118</v>
      </c>
      <c r="D642" t="s">
        <v>2119</v>
      </c>
      <c r="E642">
        <v>18</v>
      </c>
      <c r="F642">
        <v>0</v>
      </c>
      <c r="G642">
        <v>6.0529999999999999</v>
      </c>
      <c r="H642">
        <v>0.33300000000000002</v>
      </c>
      <c r="I642">
        <v>3.81</v>
      </c>
      <c r="J642">
        <v>-0.34799999999999998</v>
      </c>
      <c r="K642">
        <v>8.1</v>
      </c>
      <c r="L642">
        <v>1</v>
      </c>
      <c r="M642">
        <v>43.6</v>
      </c>
      <c r="N642">
        <v>48.1</v>
      </c>
      <c r="O642">
        <v>19.899999999999999</v>
      </c>
      <c r="P642" t="s">
        <v>2727</v>
      </c>
      <c r="Q642">
        <v>-3.0000000000000001E-3</v>
      </c>
      <c r="R642">
        <v>2E-3</v>
      </c>
    </row>
    <row r="643" spans="1:18" x14ac:dyDescent="0.3">
      <c r="A643" t="s">
        <v>2770</v>
      </c>
      <c r="B643" t="s">
        <v>24</v>
      </c>
      <c r="C643" t="s">
        <v>2123</v>
      </c>
      <c r="D643" t="s">
        <v>2123</v>
      </c>
      <c r="E643">
        <v>14</v>
      </c>
      <c r="F643">
        <v>5</v>
      </c>
      <c r="G643">
        <v>11.622999999999999</v>
      </c>
      <c r="H643">
        <v>0.20699999999999999</v>
      </c>
      <c r="I643">
        <v>2.1440000000000001</v>
      </c>
      <c r="J643">
        <v>0.245</v>
      </c>
      <c r="K643">
        <v>65.599999999999994</v>
      </c>
      <c r="L643">
        <v>5.8</v>
      </c>
      <c r="M643">
        <v>38.1</v>
      </c>
      <c r="N643">
        <v>18.399999999999999</v>
      </c>
      <c r="O643">
        <v>19.8</v>
      </c>
      <c r="P643" t="s">
        <v>2727</v>
      </c>
      <c r="Q643">
        <v>-2E-3</v>
      </c>
      <c r="R643">
        <v>3.0000000000000001E-3</v>
      </c>
    </row>
    <row r="644" spans="1:18" x14ac:dyDescent="0.3">
      <c r="A644" t="s">
        <v>2771</v>
      </c>
      <c r="B644" t="s">
        <v>35</v>
      </c>
      <c r="C644" t="s">
        <v>2118</v>
      </c>
      <c r="D644" t="s">
        <v>2119</v>
      </c>
      <c r="E644">
        <v>24</v>
      </c>
      <c r="F644">
        <v>5</v>
      </c>
      <c r="G644">
        <v>9.8710000000000004</v>
      </c>
      <c r="H644">
        <v>0.183</v>
      </c>
      <c r="I644">
        <v>2.5640000000000001</v>
      </c>
      <c r="J644">
        <v>-0.2</v>
      </c>
      <c r="K644">
        <v>15.3</v>
      </c>
      <c r="L644">
        <v>18.399999999999999</v>
      </c>
      <c r="M644">
        <v>14.3</v>
      </c>
      <c r="N644">
        <v>26.8</v>
      </c>
      <c r="O644">
        <v>19.600000000000001</v>
      </c>
      <c r="P644" t="s">
        <v>2727</v>
      </c>
      <c r="Q644">
        <v>-3.0000000000000001E-3</v>
      </c>
      <c r="R644">
        <v>2E-3</v>
      </c>
    </row>
    <row r="645" spans="1:18" x14ac:dyDescent="0.3">
      <c r="A645" t="s">
        <v>2772</v>
      </c>
      <c r="B645" t="s">
        <v>32</v>
      </c>
      <c r="C645" t="s">
        <v>2118</v>
      </c>
      <c r="D645" t="s">
        <v>2119</v>
      </c>
      <c r="E645">
        <v>13</v>
      </c>
      <c r="F645">
        <v>15</v>
      </c>
      <c r="G645">
        <v>8.66</v>
      </c>
      <c r="H645">
        <v>0.27100000000000002</v>
      </c>
      <c r="I645">
        <v>3.0150000000000001</v>
      </c>
      <c r="J645">
        <v>-9.8000000000000004E-2</v>
      </c>
      <c r="K645">
        <v>21.2</v>
      </c>
      <c r="L645">
        <v>7.3</v>
      </c>
      <c r="M645">
        <v>32.9</v>
      </c>
      <c r="N645">
        <v>35.4</v>
      </c>
      <c r="O645">
        <v>19.5</v>
      </c>
      <c r="P645" t="s">
        <v>2727</v>
      </c>
      <c r="Q645">
        <v>-3.0000000000000001E-3</v>
      </c>
      <c r="R645">
        <v>2E-3</v>
      </c>
    </row>
    <row r="646" spans="1:18" x14ac:dyDescent="0.3">
      <c r="A646" t="s">
        <v>2773</v>
      </c>
      <c r="B646" t="s">
        <v>37</v>
      </c>
      <c r="C646" t="s">
        <v>2118</v>
      </c>
      <c r="D646" t="s">
        <v>2119</v>
      </c>
      <c r="E646">
        <v>46</v>
      </c>
      <c r="F646">
        <v>82</v>
      </c>
      <c r="G646">
        <v>9.8650000000000002</v>
      </c>
      <c r="H646">
        <v>0.186</v>
      </c>
      <c r="I646">
        <v>2.4039999999999999</v>
      </c>
      <c r="J646">
        <v>-6.7000000000000004E-2</v>
      </c>
      <c r="K646">
        <v>23.5</v>
      </c>
      <c r="L646">
        <v>18</v>
      </c>
      <c r="M646">
        <v>14.9</v>
      </c>
      <c r="N646">
        <v>23.7</v>
      </c>
      <c r="O646">
        <v>19.5</v>
      </c>
      <c r="P646" t="s">
        <v>2727</v>
      </c>
      <c r="Q646">
        <v>-3.0000000000000001E-3</v>
      </c>
      <c r="R646">
        <v>2E-3</v>
      </c>
    </row>
    <row r="647" spans="1:18" x14ac:dyDescent="0.3">
      <c r="A647" t="s">
        <v>2774</v>
      </c>
      <c r="B647" t="s">
        <v>16</v>
      </c>
      <c r="C647" t="s">
        <v>2123</v>
      </c>
      <c r="D647" t="s">
        <v>2123</v>
      </c>
      <c r="E647">
        <v>15</v>
      </c>
      <c r="F647">
        <v>60</v>
      </c>
      <c r="G647">
        <v>12.885</v>
      </c>
      <c r="H647">
        <v>0.15</v>
      </c>
      <c r="I647">
        <v>1.889</v>
      </c>
      <c r="J647">
        <v>0.13700000000000001</v>
      </c>
      <c r="K647">
        <v>50</v>
      </c>
      <c r="L647">
        <v>15.4</v>
      </c>
      <c r="M647">
        <v>20.8</v>
      </c>
      <c r="N647">
        <v>14.7</v>
      </c>
      <c r="O647">
        <v>19.5</v>
      </c>
      <c r="P647" t="s">
        <v>2727</v>
      </c>
      <c r="Q647">
        <v>-2E-3</v>
      </c>
      <c r="R647">
        <v>3.0000000000000001E-3</v>
      </c>
    </row>
    <row r="648" spans="1:18" x14ac:dyDescent="0.3">
      <c r="A648" t="s">
        <v>2775</v>
      </c>
      <c r="B648" t="s">
        <v>13</v>
      </c>
      <c r="C648" t="s">
        <v>2129</v>
      </c>
      <c r="D648" t="s">
        <v>2119</v>
      </c>
      <c r="E648">
        <v>37</v>
      </c>
      <c r="F648">
        <v>63</v>
      </c>
      <c r="G648">
        <v>9.4390000000000001</v>
      </c>
      <c r="H648">
        <v>0.182</v>
      </c>
      <c r="I648">
        <v>2.327</v>
      </c>
      <c r="J648">
        <v>0.12</v>
      </c>
      <c r="K648">
        <v>43.5</v>
      </c>
      <c r="L648">
        <v>14.5</v>
      </c>
      <c r="M648">
        <v>14.1</v>
      </c>
      <c r="N648">
        <v>22.3</v>
      </c>
      <c r="O648">
        <v>19.3</v>
      </c>
      <c r="P648" t="s">
        <v>2727</v>
      </c>
      <c r="Q648">
        <v>-3.0000000000000001E-3</v>
      </c>
      <c r="R648">
        <v>2E-3</v>
      </c>
    </row>
    <row r="649" spans="1:18" x14ac:dyDescent="0.3">
      <c r="A649" t="s">
        <v>2776</v>
      </c>
      <c r="B649" t="s">
        <v>34</v>
      </c>
      <c r="C649" t="s">
        <v>2118</v>
      </c>
      <c r="D649" t="s">
        <v>2119</v>
      </c>
      <c r="E649">
        <v>46</v>
      </c>
      <c r="F649">
        <v>70</v>
      </c>
      <c r="G649">
        <v>9.3209999999999997</v>
      </c>
      <c r="H649">
        <v>0.22600000000000001</v>
      </c>
      <c r="I649">
        <v>2.4710000000000001</v>
      </c>
      <c r="J649">
        <v>6.8000000000000005E-2</v>
      </c>
      <c r="K649">
        <v>38.299999999999997</v>
      </c>
      <c r="L649">
        <v>11.7</v>
      </c>
      <c r="M649">
        <v>22.4</v>
      </c>
      <c r="N649">
        <v>24.9</v>
      </c>
      <c r="O649">
        <v>19.3</v>
      </c>
      <c r="P649" t="s">
        <v>2727</v>
      </c>
      <c r="Q649">
        <v>-3.0000000000000001E-3</v>
      </c>
      <c r="R649">
        <v>2E-3</v>
      </c>
    </row>
    <row r="650" spans="1:18" x14ac:dyDescent="0.3">
      <c r="A650" t="s">
        <v>2777</v>
      </c>
      <c r="B650" t="s">
        <v>13</v>
      </c>
      <c r="C650" t="s">
        <v>2123</v>
      </c>
      <c r="D650" t="s">
        <v>2123</v>
      </c>
      <c r="E650">
        <v>20</v>
      </c>
      <c r="F650">
        <v>64</v>
      </c>
      <c r="G650">
        <v>13.83</v>
      </c>
      <c r="H650">
        <v>0.14599999999999999</v>
      </c>
      <c r="I650">
        <v>1.861</v>
      </c>
      <c r="J650">
        <v>-0.223</v>
      </c>
      <c r="K650">
        <v>13.1</v>
      </c>
      <c r="L650">
        <v>22.7</v>
      </c>
      <c r="M650">
        <v>19.600000000000001</v>
      </c>
      <c r="N650">
        <v>14.2</v>
      </c>
      <c r="O650">
        <v>19.100000000000001</v>
      </c>
      <c r="P650" t="s">
        <v>2727</v>
      </c>
      <c r="Q650">
        <v>-2E-3</v>
      </c>
      <c r="R650">
        <v>3.0000000000000001E-3</v>
      </c>
    </row>
    <row r="651" spans="1:18" x14ac:dyDescent="0.3">
      <c r="A651" t="s">
        <v>2778</v>
      </c>
      <c r="B651" t="s">
        <v>10</v>
      </c>
      <c r="C651" t="s">
        <v>2123</v>
      </c>
      <c r="D651" t="s">
        <v>2123</v>
      </c>
      <c r="E651">
        <v>43</v>
      </c>
      <c r="F651">
        <v>44</v>
      </c>
      <c r="G651">
        <v>13.170999999999999</v>
      </c>
      <c r="H651">
        <v>0.17199999999999999</v>
      </c>
      <c r="I651">
        <v>2.1829999999999998</v>
      </c>
      <c r="J651">
        <v>-0.19900000000000001</v>
      </c>
      <c r="K651">
        <v>15.8</v>
      </c>
      <c r="L651">
        <v>16.5</v>
      </c>
      <c r="M651">
        <v>28.8</v>
      </c>
      <c r="N651">
        <v>19.600000000000001</v>
      </c>
      <c r="O651">
        <v>19.100000000000001</v>
      </c>
      <c r="P651" t="s">
        <v>2727</v>
      </c>
      <c r="Q651">
        <v>-2E-3</v>
      </c>
      <c r="R651">
        <v>3.0000000000000001E-3</v>
      </c>
    </row>
    <row r="652" spans="1:18" x14ac:dyDescent="0.3">
      <c r="A652" t="s">
        <v>2779</v>
      </c>
      <c r="B652" t="s">
        <v>24</v>
      </c>
      <c r="C652" t="s">
        <v>2123</v>
      </c>
      <c r="D652" t="s">
        <v>2123</v>
      </c>
      <c r="E652">
        <v>6</v>
      </c>
      <c r="F652">
        <v>0</v>
      </c>
      <c r="G652">
        <v>11.266999999999999</v>
      </c>
      <c r="H652">
        <v>0.16700000000000001</v>
      </c>
      <c r="I652">
        <v>1.7230000000000001</v>
      </c>
      <c r="J652">
        <v>1.1599999999999999</v>
      </c>
      <c r="K652">
        <v>100</v>
      </c>
      <c r="L652">
        <v>3.5</v>
      </c>
      <c r="M652">
        <v>26.5</v>
      </c>
      <c r="N652">
        <v>12.3</v>
      </c>
      <c r="O652">
        <v>18.8</v>
      </c>
      <c r="P652" t="s">
        <v>2727</v>
      </c>
      <c r="Q652">
        <v>-2E-3</v>
      </c>
      <c r="R652">
        <v>3.0000000000000001E-3</v>
      </c>
    </row>
    <row r="653" spans="1:18" x14ac:dyDescent="0.3">
      <c r="A653" t="s">
        <v>2780</v>
      </c>
      <c r="B653" t="s">
        <v>17</v>
      </c>
      <c r="C653" t="s">
        <v>2123</v>
      </c>
      <c r="D653" t="s">
        <v>2123</v>
      </c>
      <c r="E653">
        <v>28</v>
      </c>
      <c r="F653">
        <v>0</v>
      </c>
      <c r="G653">
        <v>13.961</v>
      </c>
      <c r="H653">
        <v>0.107</v>
      </c>
      <c r="I653">
        <v>1.157</v>
      </c>
      <c r="J653">
        <v>1.7999999999999999E-2</v>
      </c>
      <c r="K653">
        <v>35.799999999999997</v>
      </c>
      <c r="L653">
        <v>24.6</v>
      </c>
      <c r="M653">
        <v>8.1</v>
      </c>
      <c r="N653">
        <v>5</v>
      </c>
      <c r="O653">
        <v>18.399999999999999</v>
      </c>
      <c r="P653" t="s">
        <v>2727</v>
      </c>
      <c r="Q653">
        <v>-2E-3</v>
      </c>
      <c r="R653">
        <v>3.0000000000000001E-3</v>
      </c>
    </row>
    <row r="654" spans="1:18" x14ac:dyDescent="0.3">
      <c r="A654" t="s">
        <v>2781</v>
      </c>
      <c r="B654" t="s">
        <v>34</v>
      </c>
      <c r="C654" t="s">
        <v>2129</v>
      </c>
      <c r="D654" t="s">
        <v>2119</v>
      </c>
      <c r="E654">
        <v>19</v>
      </c>
      <c r="F654">
        <v>0</v>
      </c>
      <c r="G654">
        <v>9.4030000000000005</v>
      </c>
      <c r="H654">
        <v>0.21099999999999999</v>
      </c>
      <c r="I654">
        <v>2.3029999999999999</v>
      </c>
      <c r="J654">
        <v>0.04</v>
      </c>
      <c r="K654">
        <v>34.9</v>
      </c>
      <c r="L654">
        <v>13.3</v>
      </c>
      <c r="M654">
        <v>18.899999999999999</v>
      </c>
      <c r="N654">
        <v>21.3</v>
      </c>
      <c r="O654">
        <v>18.3</v>
      </c>
      <c r="P654" t="s">
        <v>2727</v>
      </c>
      <c r="Q654">
        <v>-3.0000000000000001E-3</v>
      </c>
      <c r="R654">
        <v>2E-3</v>
      </c>
    </row>
    <row r="655" spans="1:18" x14ac:dyDescent="0.3">
      <c r="A655" t="s">
        <v>2782</v>
      </c>
      <c r="B655" t="s">
        <v>22</v>
      </c>
      <c r="C655" t="s">
        <v>2123</v>
      </c>
      <c r="D655" t="s">
        <v>2123</v>
      </c>
      <c r="E655">
        <v>24</v>
      </c>
      <c r="F655">
        <v>76</v>
      </c>
      <c r="G655">
        <v>12.67</v>
      </c>
      <c r="H655">
        <v>0.13700000000000001</v>
      </c>
      <c r="I655">
        <v>2.16</v>
      </c>
      <c r="J655">
        <v>6.8000000000000005E-2</v>
      </c>
      <c r="K655">
        <v>41.9</v>
      </c>
      <c r="L655">
        <v>13.5</v>
      </c>
      <c r="M655">
        <v>17.7</v>
      </c>
      <c r="N655">
        <v>18.8</v>
      </c>
      <c r="O655">
        <v>18.3</v>
      </c>
      <c r="P655" t="s">
        <v>2727</v>
      </c>
      <c r="Q655">
        <v>-2E-3</v>
      </c>
      <c r="R655">
        <v>3.0000000000000001E-3</v>
      </c>
    </row>
    <row r="656" spans="1:18" x14ac:dyDescent="0.3">
      <c r="A656" t="s">
        <v>2783</v>
      </c>
      <c r="B656" t="s">
        <v>24</v>
      </c>
      <c r="C656" t="s">
        <v>2129</v>
      </c>
      <c r="D656" t="s">
        <v>2119</v>
      </c>
      <c r="E656">
        <v>21</v>
      </c>
      <c r="F656">
        <v>79</v>
      </c>
      <c r="G656">
        <v>8.17</v>
      </c>
      <c r="H656">
        <v>0.20899999999999999</v>
      </c>
      <c r="I656">
        <v>2.1640000000000001</v>
      </c>
      <c r="J656">
        <v>0.497</v>
      </c>
      <c r="K656">
        <v>81.2</v>
      </c>
      <c r="L656">
        <v>4.2</v>
      </c>
      <c r="M656">
        <v>18.399999999999999</v>
      </c>
      <c r="N656">
        <v>19.100000000000001</v>
      </c>
      <c r="O656">
        <v>17.8</v>
      </c>
      <c r="P656" t="s">
        <v>2727</v>
      </c>
      <c r="Q656">
        <v>-3.0000000000000001E-3</v>
      </c>
      <c r="R656">
        <v>2E-3</v>
      </c>
    </row>
    <row r="657" spans="1:18" x14ac:dyDescent="0.3">
      <c r="A657" t="s">
        <v>2784</v>
      </c>
      <c r="B657" t="s">
        <v>18</v>
      </c>
      <c r="C657" t="s">
        <v>2123</v>
      </c>
      <c r="D657" t="s">
        <v>2123</v>
      </c>
      <c r="E657">
        <v>11</v>
      </c>
      <c r="F657">
        <v>3</v>
      </c>
      <c r="G657">
        <v>12.324999999999999</v>
      </c>
      <c r="H657">
        <v>9.0999999999999998E-2</v>
      </c>
      <c r="I657">
        <v>1.0780000000000001</v>
      </c>
      <c r="J657">
        <v>0.84399999999999997</v>
      </c>
      <c r="K657">
        <v>98.8</v>
      </c>
      <c r="L657">
        <v>11.5</v>
      </c>
      <c r="M657">
        <v>6.3</v>
      </c>
      <c r="N657">
        <v>4.0999999999999996</v>
      </c>
      <c r="O657">
        <v>17.600000000000001</v>
      </c>
      <c r="P657" t="s">
        <v>2727</v>
      </c>
      <c r="Q657">
        <v>-2E-3</v>
      </c>
      <c r="R657">
        <v>3.0000000000000001E-3</v>
      </c>
    </row>
    <row r="658" spans="1:18" x14ac:dyDescent="0.3">
      <c r="A658" t="s">
        <v>2785</v>
      </c>
      <c r="B658" t="s">
        <v>49</v>
      </c>
      <c r="C658" t="s">
        <v>2136</v>
      </c>
      <c r="D658" t="s">
        <v>2119</v>
      </c>
      <c r="E658">
        <v>47</v>
      </c>
      <c r="F658">
        <v>82</v>
      </c>
      <c r="G658">
        <v>9.8710000000000004</v>
      </c>
      <c r="H658">
        <v>0.17</v>
      </c>
      <c r="I658">
        <v>1.9510000000000001</v>
      </c>
      <c r="J658">
        <v>-7.5999999999999998E-2</v>
      </c>
      <c r="K658">
        <v>22.6</v>
      </c>
      <c r="L658">
        <v>18.2</v>
      </c>
      <c r="M658">
        <v>12.7</v>
      </c>
      <c r="N658">
        <v>15.6</v>
      </c>
      <c r="O658">
        <v>17.2</v>
      </c>
      <c r="P658" t="s">
        <v>2727</v>
      </c>
      <c r="Q658">
        <v>-3.0000000000000001E-3</v>
      </c>
      <c r="R658">
        <v>2E-3</v>
      </c>
    </row>
    <row r="659" spans="1:18" x14ac:dyDescent="0.3">
      <c r="A659" t="s">
        <v>2786</v>
      </c>
      <c r="B659" t="s">
        <v>30</v>
      </c>
      <c r="C659" t="s">
        <v>2123</v>
      </c>
      <c r="D659" t="s">
        <v>2123</v>
      </c>
      <c r="E659">
        <v>32</v>
      </c>
      <c r="F659">
        <v>25</v>
      </c>
      <c r="G659">
        <v>12.561999999999999</v>
      </c>
      <c r="H659">
        <v>0.155</v>
      </c>
      <c r="I659">
        <v>1.9219999999999999</v>
      </c>
      <c r="J659">
        <v>3.9E-2</v>
      </c>
      <c r="K659">
        <v>37.700000000000003</v>
      </c>
      <c r="L659">
        <v>12.7</v>
      </c>
      <c r="M659">
        <v>21.5</v>
      </c>
      <c r="N659">
        <v>15.2</v>
      </c>
      <c r="O659">
        <v>17.2</v>
      </c>
      <c r="P659" t="s">
        <v>2727</v>
      </c>
      <c r="Q659">
        <v>-2E-3</v>
      </c>
      <c r="R659">
        <v>3.0000000000000001E-3</v>
      </c>
    </row>
    <row r="660" spans="1:18" x14ac:dyDescent="0.3">
      <c r="A660" t="s">
        <v>2787</v>
      </c>
      <c r="B660" t="s">
        <v>15</v>
      </c>
      <c r="C660" t="s">
        <v>2118</v>
      </c>
      <c r="D660" t="s">
        <v>2119</v>
      </c>
      <c r="E660">
        <v>9</v>
      </c>
      <c r="F660">
        <v>81</v>
      </c>
      <c r="G660">
        <v>8.8390000000000004</v>
      </c>
      <c r="H660">
        <v>0.21</v>
      </c>
      <c r="I660">
        <v>2.4940000000000002</v>
      </c>
      <c r="J660">
        <v>3.6999999999999998E-2</v>
      </c>
      <c r="K660">
        <v>34.700000000000003</v>
      </c>
      <c r="L660">
        <v>8.9</v>
      </c>
      <c r="M660">
        <v>18.600000000000001</v>
      </c>
      <c r="N660">
        <v>25.3</v>
      </c>
      <c r="O660">
        <v>17</v>
      </c>
      <c r="P660" t="s">
        <v>2727</v>
      </c>
      <c r="Q660">
        <v>-3.0000000000000001E-3</v>
      </c>
      <c r="R660">
        <v>2E-3</v>
      </c>
    </row>
    <row r="661" spans="1:18" x14ac:dyDescent="0.3">
      <c r="A661" t="s">
        <v>2788</v>
      </c>
      <c r="B661" t="s">
        <v>20</v>
      </c>
      <c r="C661" t="s">
        <v>2118</v>
      </c>
      <c r="D661" t="s">
        <v>2119</v>
      </c>
      <c r="E661">
        <v>47</v>
      </c>
      <c r="F661">
        <v>80</v>
      </c>
      <c r="G661">
        <v>9.4740000000000002</v>
      </c>
      <c r="H661">
        <v>0.153</v>
      </c>
      <c r="I661">
        <v>1.9379999999999999</v>
      </c>
      <c r="J661">
        <v>9.8000000000000004E-2</v>
      </c>
      <c r="K661">
        <v>41.4</v>
      </c>
      <c r="L661">
        <v>14.9</v>
      </c>
      <c r="M661">
        <v>10.1</v>
      </c>
      <c r="N661">
        <v>15.5</v>
      </c>
      <c r="O661">
        <v>17</v>
      </c>
      <c r="P661" t="s">
        <v>2727</v>
      </c>
      <c r="Q661">
        <v>-3.0000000000000001E-3</v>
      </c>
      <c r="R661">
        <v>2E-3</v>
      </c>
    </row>
    <row r="662" spans="1:18" x14ac:dyDescent="0.3">
      <c r="A662" t="s">
        <v>2789</v>
      </c>
      <c r="B662" t="s">
        <v>20</v>
      </c>
      <c r="C662" t="s">
        <v>2118</v>
      </c>
      <c r="D662" t="s">
        <v>2119</v>
      </c>
      <c r="E662">
        <v>24</v>
      </c>
      <c r="F662">
        <v>51</v>
      </c>
      <c r="G662">
        <v>9.4649999999999999</v>
      </c>
      <c r="H662">
        <v>0.17199999999999999</v>
      </c>
      <c r="I662">
        <v>2.1779999999999999</v>
      </c>
      <c r="J662">
        <v>-1.9E-2</v>
      </c>
      <c r="K662">
        <v>27.7</v>
      </c>
      <c r="L662">
        <v>14.7</v>
      </c>
      <c r="M662">
        <v>13.1</v>
      </c>
      <c r="N662">
        <v>19.3</v>
      </c>
      <c r="O662">
        <v>16.899999999999999</v>
      </c>
      <c r="P662" t="s">
        <v>2727</v>
      </c>
      <c r="Q662">
        <v>-3.0000000000000001E-3</v>
      </c>
      <c r="R662">
        <v>2E-3</v>
      </c>
    </row>
    <row r="663" spans="1:18" x14ac:dyDescent="0.3">
      <c r="A663" t="s">
        <v>2790</v>
      </c>
      <c r="B663" t="s">
        <v>384</v>
      </c>
      <c r="C663" t="s">
        <v>2118</v>
      </c>
      <c r="D663" t="s">
        <v>2119</v>
      </c>
      <c r="E663">
        <v>14</v>
      </c>
      <c r="F663">
        <v>0</v>
      </c>
      <c r="G663">
        <v>8.5359999999999996</v>
      </c>
      <c r="H663">
        <v>0.23100000000000001</v>
      </c>
      <c r="I663">
        <v>2.3039999999999998</v>
      </c>
      <c r="J663">
        <v>0.14799999999999999</v>
      </c>
      <c r="K663">
        <v>47.3</v>
      </c>
      <c r="L663">
        <v>6.5</v>
      </c>
      <c r="M663">
        <v>23.9</v>
      </c>
      <c r="N663">
        <v>21.5</v>
      </c>
      <c r="O663">
        <v>16.899999999999999</v>
      </c>
      <c r="P663" t="s">
        <v>2727</v>
      </c>
      <c r="Q663">
        <v>-3.0000000000000001E-3</v>
      </c>
      <c r="R663">
        <v>2E-3</v>
      </c>
    </row>
    <row r="664" spans="1:18" x14ac:dyDescent="0.3">
      <c r="A664" t="s">
        <v>2791</v>
      </c>
      <c r="B664" t="s">
        <v>17</v>
      </c>
      <c r="C664" t="s">
        <v>2136</v>
      </c>
      <c r="D664" t="s">
        <v>2119</v>
      </c>
      <c r="E664">
        <v>22</v>
      </c>
      <c r="F664">
        <v>0</v>
      </c>
      <c r="G664">
        <v>8.8859999999999992</v>
      </c>
      <c r="H664">
        <v>0.22700000000000001</v>
      </c>
      <c r="I664">
        <v>2.4540000000000002</v>
      </c>
      <c r="J664">
        <v>-4.5999999999999999E-2</v>
      </c>
      <c r="K664">
        <v>25.5</v>
      </c>
      <c r="L664">
        <v>9.3000000000000007</v>
      </c>
      <c r="M664">
        <v>22.8</v>
      </c>
      <c r="N664">
        <v>24.6</v>
      </c>
      <c r="O664">
        <v>16.8</v>
      </c>
      <c r="P664" t="s">
        <v>2727</v>
      </c>
      <c r="Q664">
        <v>-3.0000000000000001E-3</v>
      </c>
      <c r="R664">
        <v>2E-3</v>
      </c>
    </row>
    <row r="665" spans="1:18" x14ac:dyDescent="0.3">
      <c r="A665" t="s">
        <v>2792</v>
      </c>
      <c r="B665" t="s">
        <v>34</v>
      </c>
      <c r="C665" t="s">
        <v>2118</v>
      </c>
      <c r="D665" t="s">
        <v>2119</v>
      </c>
      <c r="E665">
        <v>41</v>
      </c>
      <c r="F665">
        <v>63</v>
      </c>
      <c r="G665">
        <v>9.4860000000000007</v>
      </c>
      <c r="H665">
        <v>0.183</v>
      </c>
      <c r="I665">
        <v>2.004</v>
      </c>
      <c r="J665">
        <v>-3.7999999999999999E-2</v>
      </c>
      <c r="K665">
        <v>26.3</v>
      </c>
      <c r="L665">
        <v>15.4</v>
      </c>
      <c r="M665">
        <v>14.5</v>
      </c>
      <c r="N665">
        <v>16.600000000000001</v>
      </c>
      <c r="O665">
        <v>16.600000000000001</v>
      </c>
      <c r="P665" t="s">
        <v>2727</v>
      </c>
      <c r="Q665">
        <v>-3.0000000000000001E-3</v>
      </c>
      <c r="R665">
        <v>2E-3</v>
      </c>
    </row>
    <row r="666" spans="1:18" x14ac:dyDescent="0.3">
      <c r="A666" t="s">
        <v>2793</v>
      </c>
      <c r="B666" t="s">
        <v>25</v>
      </c>
      <c r="C666" t="s">
        <v>2118</v>
      </c>
      <c r="D666" t="s">
        <v>2119</v>
      </c>
      <c r="E666">
        <v>40</v>
      </c>
      <c r="F666">
        <v>72</v>
      </c>
      <c r="G666">
        <v>10.029</v>
      </c>
      <c r="H666">
        <v>0.16600000000000001</v>
      </c>
      <c r="I666">
        <v>1.7370000000000001</v>
      </c>
      <c r="J666">
        <v>-0.14000000000000001</v>
      </c>
      <c r="K666">
        <v>19</v>
      </c>
      <c r="L666">
        <v>19.399999999999999</v>
      </c>
      <c r="M666">
        <v>11.9</v>
      </c>
      <c r="N666">
        <v>12.7</v>
      </c>
      <c r="O666">
        <v>16.600000000000001</v>
      </c>
      <c r="P666" t="s">
        <v>2727</v>
      </c>
      <c r="Q666">
        <v>-3.0000000000000001E-3</v>
      </c>
      <c r="R666">
        <v>2E-3</v>
      </c>
    </row>
    <row r="667" spans="1:18" x14ac:dyDescent="0.3">
      <c r="A667" t="s">
        <v>2794</v>
      </c>
      <c r="B667" t="s">
        <v>21</v>
      </c>
      <c r="C667" t="s">
        <v>2129</v>
      </c>
      <c r="D667" t="s">
        <v>2119</v>
      </c>
      <c r="E667">
        <v>10</v>
      </c>
      <c r="F667">
        <v>11</v>
      </c>
      <c r="G667">
        <v>10.537000000000001</v>
      </c>
      <c r="H667">
        <v>9.5000000000000001E-2</v>
      </c>
      <c r="I667">
        <v>1.101</v>
      </c>
      <c r="J667">
        <v>-0.25800000000000001</v>
      </c>
      <c r="K667">
        <v>12.7</v>
      </c>
      <c r="L667">
        <v>26.7</v>
      </c>
      <c r="M667">
        <v>4.4000000000000004</v>
      </c>
      <c r="N667">
        <v>4.5</v>
      </c>
      <c r="O667">
        <v>16.399999999999999</v>
      </c>
      <c r="P667" t="s">
        <v>2727</v>
      </c>
      <c r="Q667">
        <v>-3.0000000000000001E-3</v>
      </c>
      <c r="R667">
        <v>2E-3</v>
      </c>
    </row>
    <row r="668" spans="1:18" x14ac:dyDescent="0.3">
      <c r="A668" t="s">
        <v>2795</v>
      </c>
      <c r="B668" t="s">
        <v>384</v>
      </c>
      <c r="C668" t="s">
        <v>2118</v>
      </c>
      <c r="D668" t="s">
        <v>2119</v>
      </c>
      <c r="E668">
        <v>6</v>
      </c>
      <c r="F668">
        <v>52</v>
      </c>
      <c r="G668">
        <v>9.4130000000000003</v>
      </c>
      <c r="H668">
        <v>0.217</v>
      </c>
      <c r="I668">
        <v>2.1709999999999998</v>
      </c>
      <c r="J668">
        <v>-0.193</v>
      </c>
      <c r="K668">
        <v>15.8</v>
      </c>
      <c r="L668">
        <v>13.9</v>
      </c>
      <c r="M668">
        <v>20.2</v>
      </c>
      <c r="N668">
        <v>19.2</v>
      </c>
      <c r="O668">
        <v>16.399999999999999</v>
      </c>
      <c r="P668" t="s">
        <v>2727</v>
      </c>
      <c r="Q668">
        <v>-3.0000000000000001E-3</v>
      </c>
      <c r="R668">
        <v>2E-3</v>
      </c>
    </row>
    <row r="669" spans="1:18" x14ac:dyDescent="0.3">
      <c r="A669" t="s">
        <v>2796</v>
      </c>
      <c r="B669" t="s">
        <v>381</v>
      </c>
      <c r="C669" t="s">
        <v>2118</v>
      </c>
      <c r="D669" t="s">
        <v>2119</v>
      </c>
      <c r="E669">
        <v>23</v>
      </c>
      <c r="F669">
        <v>13</v>
      </c>
      <c r="G669">
        <v>9.0370000000000008</v>
      </c>
      <c r="H669">
        <v>0.115</v>
      </c>
      <c r="I669">
        <v>1.454</v>
      </c>
      <c r="J669">
        <v>0.495</v>
      </c>
      <c r="K669">
        <v>80.900000000000006</v>
      </c>
      <c r="L669">
        <v>10.5</v>
      </c>
      <c r="M669">
        <v>6.1</v>
      </c>
      <c r="N669">
        <v>8.3000000000000007</v>
      </c>
      <c r="O669">
        <v>16.3</v>
      </c>
      <c r="P669" t="s">
        <v>2727</v>
      </c>
      <c r="Q669">
        <v>-3.0000000000000001E-3</v>
      </c>
      <c r="R669">
        <v>2E-3</v>
      </c>
    </row>
    <row r="670" spans="1:18" x14ac:dyDescent="0.3">
      <c r="A670" t="s">
        <v>2797</v>
      </c>
      <c r="B670" t="s">
        <v>10</v>
      </c>
      <c r="C670" t="s">
        <v>2118</v>
      </c>
      <c r="D670" t="s">
        <v>2119</v>
      </c>
      <c r="E670">
        <v>35</v>
      </c>
      <c r="F670">
        <v>12</v>
      </c>
      <c r="G670">
        <v>7.4420000000000002</v>
      </c>
      <c r="H670">
        <v>0.24199999999999999</v>
      </c>
      <c r="I670">
        <v>3.06</v>
      </c>
      <c r="J670">
        <v>-7.3999999999999996E-2</v>
      </c>
      <c r="K670">
        <v>22.8</v>
      </c>
      <c r="L670">
        <v>2</v>
      </c>
      <c r="M670">
        <v>25.7</v>
      </c>
      <c r="N670">
        <v>36.299999999999997</v>
      </c>
      <c r="O670">
        <v>16.2</v>
      </c>
      <c r="P670" t="s">
        <v>2727</v>
      </c>
      <c r="Q670">
        <v>-3.0000000000000001E-3</v>
      </c>
      <c r="R670">
        <v>2E-3</v>
      </c>
    </row>
    <row r="671" spans="1:18" x14ac:dyDescent="0.3">
      <c r="A671" t="s">
        <v>2798</v>
      </c>
      <c r="B671" t="s">
        <v>5</v>
      </c>
      <c r="C671" t="s">
        <v>2129</v>
      </c>
      <c r="D671" t="s">
        <v>2119</v>
      </c>
      <c r="E671">
        <v>43</v>
      </c>
      <c r="F671">
        <v>76</v>
      </c>
      <c r="G671">
        <v>9.5399999999999991</v>
      </c>
      <c r="H671">
        <v>0.13500000000000001</v>
      </c>
      <c r="I671">
        <v>1.5820000000000001</v>
      </c>
      <c r="J671">
        <v>0.104</v>
      </c>
      <c r="K671">
        <v>42.2</v>
      </c>
      <c r="L671">
        <v>16</v>
      </c>
      <c r="M671">
        <v>8.5</v>
      </c>
      <c r="N671">
        <v>10.6</v>
      </c>
      <c r="O671">
        <v>16.100000000000001</v>
      </c>
      <c r="P671" t="s">
        <v>2727</v>
      </c>
      <c r="Q671">
        <v>-3.0000000000000001E-3</v>
      </c>
      <c r="R671">
        <v>2E-3</v>
      </c>
    </row>
    <row r="672" spans="1:18" x14ac:dyDescent="0.3">
      <c r="A672" t="s">
        <v>2799</v>
      </c>
      <c r="B672" t="s">
        <v>43</v>
      </c>
      <c r="C672" t="s">
        <v>2136</v>
      </c>
      <c r="D672" t="s">
        <v>2119</v>
      </c>
      <c r="E672">
        <v>38</v>
      </c>
      <c r="F672">
        <v>67</v>
      </c>
      <c r="G672">
        <v>9.0150000000000006</v>
      </c>
      <c r="H672">
        <v>0.14699999999999999</v>
      </c>
      <c r="I672">
        <v>2.0019999999999998</v>
      </c>
      <c r="J672">
        <v>0.21199999999999999</v>
      </c>
      <c r="K672">
        <v>53.5</v>
      </c>
      <c r="L672">
        <v>10.1</v>
      </c>
      <c r="M672">
        <v>9.9</v>
      </c>
      <c r="N672">
        <v>16.399999999999999</v>
      </c>
      <c r="O672">
        <v>16</v>
      </c>
      <c r="P672" t="s">
        <v>2727</v>
      </c>
      <c r="Q672">
        <v>-3.0000000000000001E-3</v>
      </c>
      <c r="R672">
        <v>2E-3</v>
      </c>
    </row>
    <row r="673" spans="1:18" x14ac:dyDescent="0.3">
      <c r="A673" t="s">
        <v>2800</v>
      </c>
      <c r="B673" t="s">
        <v>39</v>
      </c>
      <c r="C673" t="s">
        <v>2123</v>
      </c>
      <c r="D673" t="s">
        <v>2123</v>
      </c>
      <c r="E673">
        <v>29</v>
      </c>
      <c r="F673">
        <v>41</v>
      </c>
      <c r="G673">
        <v>13.789</v>
      </c>
      <c r="H673">
        <v>0.11799999999999999</v>
      </c>
      <c r="I673">
        <v>1.35</v>
      </c>
      <c r="J673">
        <v>-0.222</v>
      </c>
      <c r="K673">
        <v>13.5</v>
      </c>
      <c r="L673">
        <v>22.3</v>
      </c>
      <c r="M673">
        <v>11.5</v>
      </c>
      <c r="N673">
        <v>6.8</v>
      </c>
      <c r="O673">
        <v>15.9</v>
      </c>
      <c r="P673" t="s">
        <v>2727</v>
      </c>
      <c r="Q673">
        <v>-2E-3</v>
      </c>
      <c r="R673">
        <v>3.0000000000000001E-3</v>
      </c>
    </row>
    <row r="674" spans="1:18" x14ac:dyDescent="0.3">
      <c r="A674" t="s">
        <v>2801</v>
      </c>
      <c r="B674" t="s">
        <v>5</v>
      </c>
      <c r="C674" t="s">
        <v>2118</v>
      </c>
      <c r="D674" t="s">
        <v>2119</v>
      </c>
      <c r="E674">
        <v>28</v>
      </c>
      <c r="F674">
        <v>0</v>
      </c>
      <c r="G674">
        <v>9.3550000000000004</v>
      </c>
      <c r="H674">
        <v>0.14299999999999999</v>
      </c>
      <c r="I674">
        <v>1.67</v>
      </c>
      <c r="J674">
        <v>0.23799999999999999</v>
      </c>
      <c r="K674">
        <v>54.7</v>
      </c>
      <c r="L674">
        <v>12.3</v>
      </c>
      <c r="M674">
        <v>9.3000000000000007</v>
      </c>
      <c r="N674">
        <v>11.5</v>
      </c>
      <c r="O674">
        <v>15.9</v>
      </c>
      <c r="P674" t="s">
        <v>2727</v>
      </c>
      <c r="Q674">
        <v>-3.0000000000000001E-3</v>
      </c>
      <c r="R674">
        <v>2E-3</v>
      </c>
    </row>
    <row r="675" spans="1:18" x14ac:dyDescent="0.3">
      <c r="A675" t="s">
        <v>2802</v>
      </c>
      <c r="B675" t="s">
        <v>18</v>
      </c>
      <c r="C675" t="s">
        <v>2118</v>
      </c>
      <c r="D675" t="s">
        <v>2119</v>
      </c>
      <c r="E675">
        <v>28</v>
      </c>
      <c r="F675">
        <v>19</v>
      </c>
      <c r="G675">
        <v>9.2639999999999993</v>
      </c>
      <c r="H675">
        <v>0.20499999999999999</v>
      </c>
      <c r="I675">
        <v>2.4319999999999999</v>
      </c>
      <c r="J675">
        <v>-0.20100000000000001</v>
      </c>
      <c r="K675">
        <v>14.9</v>
      </c>
      <c r="L675">
        <v>11.1</v>
      </c>
      <c r="M675">
        <v>17.8</v>
      </c>
      <c r="N675">
        <v>24.5</v>
      </c>
      <c r="O675">
        <v>15.8</v>
      </c>
      <c r="P675" t="s">
        <v>2727</v>
      </c>
      <c r="Q675">
        <v>-3.0000000000000001E-3</v>
      </c>
      <c r="R675">
        <v>2E-3</v>
      </c>
    </row>
    <row r="676" spans="1:18" x14ac:dyDescent="0.3">
      <c r="A676" t="s">
        <v>2803</v>
      </c>
      <c r="B676" t="s">
        <v>10</v>
      </c>
      <c r="C676" t="s">
        <v>2136</v>
      </c>
      <c r="D676" t="s">
        <v>2119</v>
      </c>
      <c r="E676">
        <v>10</v>
      </c>
      <c r="F676">
        <v>42</v>
      </c>
      <c r="G676">
        <v>7.7069999999999999</v>
      </c>
      <c r="H676">
        <v>0.183</v>
      </c>
      <c r="I676">
        <v>2.323</v>
      </c>
      <c r="J676">
        <v>0.35099999999999998</v>
      </c>
      <c r="K676">
        <v>66.7</v>
      </c>
      <c r="L676">
        <v>2.8</v>
      </c>
      <c r="M676">
        <v>14.7</v>
      </c>
      <c r="N676">
        <v>22.1</v>
      </c>
      <c r="O676">
        <v>15.8</v>
      </c>
      <c r="P676" t="s">
        <v>2727</v>
      </c>
      <c r="Q676">
        <v>-3.0000000000000001E-3</v>
      </c>
      <c r="R676">
        <v>2E-3</v>
      </c>
    </row>
    <row r="677" spans="1:18" x14ac:dyDescent="0.3">
      <c r="A677" t="s">
        <v>2804</v>
      </c>
      <c r="B677" t="s">
        <v>37</v>
      </c>
      <c r="C677" t="s">
        <v>2118</v>
      </c>
      <c r="D677" t="s">
        <v>2119</v>
      </c>
      <c r="E677">
        <v>30</v>
      </c>
      <c r="F677">
        <v>81</v>
      </c>
      <c r="G677">
        <v>10.347</v>
      </c>
      <c r="H677">
        <v>0.12</v>
      </c>
      <c r="I677">
        <v>1.5489999999999999</v>
      </c>
      <c r="J677">
        <v>-0.47399999999999998</v>
      </c>
      <c r="K677">
        <v>4.8</v>
      </c>
      <c r="L677">
        <v>23.4</v>
      </c>
      <c r="M677">
        <v>7.1</v>
      </c>
      <c r="N677">
        <v>9.9</v>
      </c>
      <c r="O677">
        <v>15.7</v>
      </c>
      <c r="P677" t="s">
        <v>2727</v>
      </c>
      <c r="Q677">
        <v>-3.0000000000000001E-3</v>
      </c>
      <c r="R677">
        <v>2E-3</v>
      </c>
    </row>
    <row r="678" spans="1:18" x14ac:dyDescent="0.3">
      <c r="A678" t="s">
        <v>2805</v>
      </c>
      <c r="B678" t="s">
        <v>382</v>
      </c>
      <c r="C678" t="s">
        <v>2123</v>
      </c>
      <c r="D678" t="s">
        <v>2123</v>
      </c>
      <c r="E678">
        <v>23</v>
      </c>
      <c r="F678">
        <v>0</v>
      </c>
      <c r="G678">
        <v>12.099</v>
      </c>
      <c r="H678">
        <v>0.13</v>
      </c>
      <c r="I678">
        <v>1.6910000000000001</v>
      </c>
      <c r="J678">
        <v>0.17100000000000001</v>
      </c>
      <c r="K678">
        <v>54.6</v>
      </c>
      <c r="L678">
        <v>10</v>
      </c>
      <c r="M678">
        <v>14.6</v>
      </c>
      <c r="N678">
        <v>12.1</v>
      </c>
      <c r="O678">
        <v>15.7</v>
      </c>
      <c r="P678" t="s">
        <v>2727</v>
      </c>
      <c r="Q678">
        <v>-2E-3</v>
      </c>
      <c r="R678">
        <v>3.0000000000000001E-3</v>
      </c>
    </row>
    <row r="679" spans="1:18" x14ac:dyDescent="0.3">
      <c r="A679" t="s">
        <v>2806</v>
      </c>
      <c r="B679" t="s">
        <v>42</v>
      </c>
      <c r="C679" t="s">
        <v>2129</v>
      </c>
      <c r="D679" t="s">
        <v>2119</v>
      </c>
      <c r="E679">
        <v>8</v>
      </c>
      <c r="F679">
        <v>0</v>
      </c>
      <c r="G679">
        <v>10.06</v>
      </c>
      <c r="H679">
        <v>0.125</v>
      </c>
      <c r="I679">
        <v>1.53</v>
      </c>
      <c r="J679">
        <v>-0.10299999999999999</v>
      </c>
      <c r="K679">
        <v>21</v>
      </c>
      <c r="L679">
        <v>19.600000000000001</v>
      </c>
      <c r="M679">
        <v>7.5</v>
      </c>
      <c r="N679">
        <v>9.5</v>
      </c>
      <c r="O679">
        <v>15.4</v>
      </c>
      <c r="P679" t="s">
        <v>2727</v>
      </c>
      <c r="Q679">
        <v>-3.0000000000000001E-3</v>
      </c>
      <c r="R679">
        <v>2E-3</v>
      </c>
    </row>
    <row r="680" spans="1:18" x14ac:dyDescent="0.3">
      <c r="A680" t="s">
        <v>2807</v>
      </c>
      <c r="B680" t="s">
        <v>19</v>
      </c>
      <c r="C680" t="s">
        <v>2118</v>
      </c>
      <c r="D680" t="s">
        <v>2119</v>
      </c>
      <c r="E680">
        <v>15</v>
      </c>
      <c r="F680">
        <v>12</v>
      </c>
      <c r="G680">
        <v>9.1820000000000004</v>
      </c>
      <c r="H680">
        <v>7.4999999999999997E-2</v>
      </c>
      <c r="I680">
        <v>0.82199999999999995</v>
      </c>
      <c r="J680">
        <v>0.55100000000000005</v>
      </c>
      <c r="K680">
        <v>85.3</v>
      </c>
      <c r="L680">
        <v>10.9</v>
      </c>
      <c r="M680">
        <v>3.4</v>
      </c>
      <c r="N680">
        <v>2.9</v>
      </c>
      <c r="O680">
        <v>15.2</v>
      </c>
      <c r="P680" t="s">
        <v>2727</v>
      </c>
      <c r="Q680">
        <v>-3.0000000000000001E-3</v>
      </c>
      <c r="R680">
        <v>2E-3</v>
      </c>
    </row>
    <row r="681" spans="1:18" x14ac:dyDescent="0.3">
      <c r="A681" t="s">
        <v>2808</v>
      </c>
      <c r="B681" t="s">
        <v>32</v>
      </c>
      <c r="C681" t="s">
        <v>2118</v>
      </c>
      <c r="D681" t="s">
        <v>2119</v>
      </c>
      <c r="E681">
        <v>22</v>
      </c>
      <c r="F681">
        <v>12</v>
      </c>
      <c r="G681">
        <v>10.231999999999999</v>
      </c>
      <c r="H681">
        <v>0.14299999999999999</v>
      </c>
      <c r="I681">
        <v>1.587</v>
      </c>
      <c r="J681">
        <v>-0.628</v>
      </c>
      <c r="K681">
        <v>2.8</v>
      </c>
      <c r="L681">
        <v>21.4</v>
      </c>
      <c r="M681">
        <v>9.3000000000000007</v>
      </c>
      <c r="N681">
        <v>10.7</v>
      </c>
      <c r="O681">
        <v>15.1</v>
      </c>
      <c r="P681" t="s">
        <v>2727</v>
      </c>
      <c r="Q681">
        <v>-3.0000000000000001E-3</v>
      </c>
      <c r="R681">
        <v>2E-3</v>
      </c>
    </row>
    <row r="682" spans="1:18" x14ac:dyDescent="0.3">
      <c r="A682" t="s">
        <v>2809</v>
      </c>
      <c r="B682" t="s">
        <v>43</v>
      </c>
      <c r="C682" t="s">
        <v>2123</v>
      </c>
      <c r="D682" t="s">
        <v>2123</v>
      </c>
      <c r="E682">
        <v>31</v>
      </c>
      <c r="F682">
        <v>35</v>
      </c>
      <c r="G682">
        <v>12.238</v>
      </c>
      <c r="H682">
        <v>0.161</v>
      </c>
      <c r="I682">
        <v>2.1930000000000001</v>
      </c>
      <c r="J682">
        <v>-0.30599999999999999</v>
      </c>
      <c r="K682">
        <v>6.5</v>
      </c>
      <c r="L682">
        <v>11.2</v>
      </c>
      <c r="M682">
        <v>24.6</v>
      </c>
      <c r="N682">
        <v>19.899999999999999</v>
      </c>
      <c r="O682">
        <v>14.9</v>
      </c>
      <c r="P682" t="s">
        <v>2727</v>
      </c>
      <c r="Q682">
        <v>-2E-3</v>
      </c>
      <c r="R682">
        <v>3.0000000000000001E-3</v>
      </c>
    </row>
    <row r="683" spans="1:18" x14ac:dyDescent="0.3">
      <c r="A683" t="s">
        <v>2810</v>
      </c>
      <c r="B683" t="s">
        <v>48</v>
      </c>
      <c r="C683" t="s">
        <v>2129</v>
      </c>
      <c r="D683" t="s">
        <v>2119</v>
      </c>
      <c r="E683">
        <v>44</v>
      </c>
      <c r="F683">
        <v>43</v>
      </c>
      <c r="G683">
        <v>9.3469999999999995</v>
      </c>
      <c r="H683">
        <v>0.186</v>
      </c>
      <c r="I683">
        <v>2.379</v>
      </c>
      <c r="J683">
        <v>-0.372</v>
      </c>
      <c r="K683">
        <v>7.1</v>
      </c>
      <c r="L683">
        <v>11.9</v>
      </c>
      <c r="M683">
        <v>15.2</v>
      </c>
      <c r="N683">
        <v>23.2</v>
      </c>
      <c r="O683">
        <v>14.7</v>
      </c>
      <c r="P683" t="s">
        <v>2727</v>
      </c>
      <c r="Q683">
        <v>-3.0000000000000001E-3</v>
      </c>
      <c r="R683">
        <v>2E-3</v>
      </c>
    </row>
    <row r="684" spans="1:18" x14ac:dyDescent="0.3">
      <c r="A684" t="s">
        <v>2811</v>
      </c>
      <c r="B684" t="s">
        <v>15</v>
      </c>
      <c r="C684" t="s">
        <v>2129</v>
      </c>
      <c r="D684" t="s">
        <v>2119</v>
      </c>
      <c r="E684">
        <v>34</v>
      </c>
      <c r="F684">
        <v>60</v>
      </c>
      <c r="G684">
        <v>9.3729999999999993</v>
      </c>
      <c r="H684">
        <v>0.186</v>
      </c>
      <c r="I684">
        <v>2.2109999999999999</v>
      </c>
      <c r="J684">
        <v>-0.36199999999999999</v>
      </c>
      <c r="K684">
        <v>7.9</v>
      </c>
      <c r="L684">
        <v>12.7</v>
      </c>
      <c r="M684">
        <v>15.4</v>
      </c>
      <c r="N684">
        <v>20.399999999999999</v>
      </c>
      <c r="O684">
        <v>14.6</v>
      </c>
      <c r="P684" t="s">
        <v>2727</v>
      </c>
      <c r="Q684">
        <v>-3.0000000000000001E-3</v>
      </c>
      <c r="R684">
        <v>2E-3</v>
      </c>
    </row>
    <row r="685" spans="1:18" x14ac:dyDescent="0.3">
      <c r="A685" t="s">
        <v>2812</v>
      </c>
      <c r="B685" t="s">
        <v>32</v>
      </c>
      <c r="C685" t="s">
        <v>2813</v>
      </c>
      <c r="D685" t="s">
        <v>2119</v>
      </c>
      <c r="E685">
        <v>24</v>
      </c>
      <c r="F685">
        <v>79</v>
      </c>
      <c r="G685">
        <v>9.0220000000000002</v>
      </c>
      <c r="H685">
        <v>0.191</v>
      </c>
      <c r="I685">
        <v>2.1219999999999999</v>
      </c>
      <c r="J685">
        <v>-7.8E-2</v>
      </c>
      <c r="K685">
        <v>22.2</v>
      </c>
      <c r="L685">
        <v>10.3</v>
      </c>
      <c r="M685">
        <v>16.399999999999999</v>
      </c>
      <c r="N685">
        <v>18.3</v>
      </c>
      <c r="O685">
        <v>14.4</v>
      </c>
      <c r="P685" t="s">
        <v>2727</v>
      </c>
      <c r="Q685">
        <v>-3.0000000000000001E-3</v>
      </c>
      <c r="R685">
        <v>2E-3</v>
      </c>
    </row>
    <row r="686" spans="1:18" x14ac:dyDescent="0.3">
      <c r="A686" t="s">
        <v>2814</v>
      </c>
      <c r="B686" t="s">
        <v>7</v>
      </c>
      <c r="C686" t="s">
        <v>2123</v>
      </c>
      <c r="D686" t="s">
        <v>2123</v>
      </c>
      <c r="E686">
        <v>8</v>
      </c>
      <c r="F686">
        <v>0</v>
      </c>
      <c r="G686">
        <v>13.561999999999999</v>
      </c>
      <c r="H686">
        <v>0.125</v>
      </c>
      <c r="I686">
        <v>1.506</v>
      </c>
      <c r="J686">
        <v>-0.875</v>
      </c>
      <c r="K686">
        <v>1.2</v>
      </c>
      <c r="L686">
        <v>20</v>
      </c>
      <c r="M686">
        <v>12.5</v>
      </c>
      <c r="N686">
        <v>9</v>
      </c>
      <c r="O686">
        <v>14.2</v>
      </c>
      <c r="P686" t="s">
        <v>2727</v>
      </c>
      <c r="Q686">
        <v>-2E-3</v>
      </c>
      <c r="R686">
        <v>3.0000000000000001E-3</v>
      </c>
    </row>
    <row r="687" spans="1:18" x14ac:dyDescent="0.3">
      <c r="A687" t="s">
        <v>2815</v>
      </c>
      <c r="B687" t="s">
        <v>381</v>
      </c>
      <c r="C687" t="s">
        <v>2123</v>
      </c>
      <c r="D687" t="s">
        <v>2123</v>
      </c>
      <c r="E687">
        <v>20</v>
      </c>
      <c r="F687">
        <v>10</v>
      </c>
      <c r="G687">
        <v>12.778</v>
      </c>
      <c r="H687">
        <v>9.5000000000000001E-2</v>
      </c>
      <c r="I687">
        <v>1.1990000000000001</v>
      </c>
      <c r="J687">
        <v>8.7999999999999995E-2</v>
      </c>
      <c r="K687">
        <v>45</v>
      </c>
      <c r="L687">
        <v>14.6</v>
      </c>
      <c r="M687">
        <v>6.9</v>
      </c>
      <c r="N687">
        <v>5.4</v>
      </c>
      <c r="O687">
        <v>14.2</v>
      </c>
      <c r="P687" t="s">
        <v>2727</v>
      </c>
      <c r="Q687">
        <v>-2E-3</v>
      </c>
      <c r="R687">
        <v>3.0000000000000001E-3</v>
      </c>
    </row>
    <row r="688" spans="1:18" x14ac:dyDescent="0.3">
      <c r="A688" t="s">
        <v>2816</v>
      </c>
      <c r="B688" t="s">
        <v>42</v>
      </c>
      <c r="C688" t="s">
        <v>2123</v>
      </c>
      <c r="D688" t="s">
        <v>2123</v>
      </c>
      <c r="E688">
        <v>8</v>
      </c>
      <c r="F688">
        <v>0</v>
      </c>
      <c r="G688">
        <v>12.696</v>
      </c>
      <c r="H688">
        <v>0.125</v>
      </c>
      <c r="I688">
        <v>1.53</v>
      </c>
      <c r="J688">
        <v>-5.0999999999999997E-2</v>
      </c>
      <c r="K688">
        <v>29.6</v>
      </c>
      <c r="L688">
        <v>13.8</v>
      </c>
      <c r="M688">
        <v>12.5</v>
      </c>
      <c r="N688">
        <v>9.5</v>
      </c>
      <c r="O688">
        <v>14.1</v>
      </c>
      <c r="P688" t="s">
        <v>2727</v>
      </c>
      <c r="Q688">
        <v>-2E-3</v>
      </c>
      <c r="R688">
        <v>3.0000000000000001E-3</v>
      </c>
    </row>
    <row r="689" spans="1:18" x14ac:dyDescent="0.3">
      <c r="A689" t="s">
        <v>2817</v>
      </c>
      <c r="B689" t="s">
        <v>7</v>
      </c>
      <c r="C689" t="s">
        <v>2129</v>
      </c>
      <c r="D689" t="s">
        <v>2119</v>
      </c>
      <c r="E689">
        <v>10</v>
      </c>
      <c r="F689">
        <v>0</v>
      </c>
      <c r="G689">
        <v>9.3970000000000002</v>
      </c>
      <c r="H689">
        <v>0</v>
      </c>
      <c r="I689">
        <v>0</v>
      </c>
      <c r="J689">
        <v>0.39500000000000002</v>
      </c>
      <c r="K689">
        <v>71.7</v>
      </c>
      <c r="L689">
        <v>13.1</v>
      </c>
      <c r="M689">
        <v>0.8</v>
      </c>
      <c r="N689">
        <v>0.7</v>
      </c>
      <c r="O689">
        <v>14</v>
      </c>
      <c r="P689" t="s">
        <v>2727</v>
      </c>
      <c r="Q689">
        <v>-3.0000000000000001E-3</v>
      </c>
      <c r="R689">
        <v>2E-3</v>
      </c>
    </row>
    <row r="690" spans="1:18" x14ac:dyDescent="0.3">
      <c r="A690" t="s">
        <v>2818</v>
      </c>
      <c r="B690" t="s">
        <v>33</v>
      </c>
      <c r="C690" t="s">
        <v>2123</v>
      </c>
      <c r="D690" t="s">
        <v>2123</v>
      </c>
      <c r="E690">
        <v>15</v>
      </c>
      <c r="F690">
        <v>0</v>
      </c>
      <c r="G690">
        <v>11.731999999999999</v>
      </c>
      <c r="H690">
        <v>0.13300000000000001</v>
      </c>
      <c r="I690">
        <v>1.681</v>
      </c>
      <c r="J690">
        <v>9.9000000000000005E-2</v>
      </c>
      <c r="K690">
        <v>46.5</v>
      </c>
      <c r="L690">
        <v>6.9</v>
      </c>
      <c r="M690">
        <v>15.8</v>
      </c>
      <c r="N690">
        <v>11.8</v>
      </c>
      <c r="O690">
        <v>13.4</v>
      </c>
      <c r="P690" t="s">
        <v>2727</v>
      </c>
      <c r="Q690">
        <v>-2E-3</v>
      </c>
      <c r="R690">
        <v>3.0000000000000001E-3</v>
      </c>
    </row>
    <row r="691" spans="1:18" x14ac:dyDescent="0.3">
      <c r="A691" t="s">
        <v>2819</v>
      </c>
      <c r="B691" t="s">
        <v>22</v>
      </c>
      <c r="C691" t="s">
        <v>2129</v>
      </c>
      <c r="D691" t="s">
        <v>2119</v>
      </c>
      <c r="E691">
        <v>42</v>
      </c>
      <c r="F691">
        <v>80</v>
      </c>
      <c r="G691">
        <v>8.7710000000000008</v>
      </c>
      <c r="H691">
        <v>0.154</v>
      </c>
      <c r="I691">
        <v>2.4249999999999998</v>
      </c>
      <c r="J691">
        <v>-0.192</v>
      </c>
      <c r="K691">
        <v>16</v>
      </c>
      <c r="L691">
        <v>8.3000000000000007</v>
      </c>
      <c r="M691">
        <v>10.3</v>
      </c>
      <c r="N691">
        <v>24.1</v>
      </c>
      <c r="O691">
        <v>13.3</v>
      </c>
      <c r="P691" t="s">
        <v>2727</v>
      </c>
      <c r="Q691">
        <v>-3.0000000000000001E-3</v>
      </c>
      <c r="R691">
        <v>2E-3</v>
      </c>
    </row>
    <row r="692" spans="1:18" x14ac:dyDescent="0.3">
      <c r="A692" t="s">
        <v>2820</v>
      </c>
      <c r="B692" t="s">
        <v>5</v>
      </c>
      <c r="C692" t="s">
        <v>2123</v>
      </c>
      <c r="D692" t="s">
        <v>2123</v>
      </c>
      <c r="E692">
        <v>28</v>
      </c>
      <c r="F692">
        <v>48</v>
      </c>
      <c r="G692">
        <v>10.333</v>
      </c>
      <c r="H692">
        <v>0.16300000000000001</v>
      </c>
      <c r="I692">
        <v>1.901</v>
      </c>
      <c r="J692">
        <v>0.113</v>
      </c>
      <c r="K692">
        <v>47.3</v>
      </c>
      <c r="L692">
        <v>1.9</v>
      </c>
      <c r="M692">
        <v>25.4</v>
      </c>
      <c r="N692">
        <v>15.1</v>
      </c>
      <c r="O692">
        <v>13.3</v>
      </c>
      <c r="P692" t="s">
        <v>2727</v>
      </c>
      <c r="Q692">
        <v>-2E-3</v>
      </c>
      <c r="R692">
        <v>3.0000000000000001E-3</v>
      </c>
    </row>
    <row r="693" spans="1:18" x14ac:dyDescent="0.3">
      <c r="A693" t="s">
        <v>2821</v>
      </c>
      <c r="B693" t="s">
        <v>23</v>
      </c>
      <c r="C693" t="s">
        <v>2123</v>
      </c>
      <c r="D693" t="s">
        <v>2123</v>
      </c>
      <c r="E693">
        <v>38</v>
      </c>
      <c r="F693">
        <v>28</v>
      </c>
      <c r="G693">
        <v>12.236000000000001</v>
      </c>
      <c r="H693">
        <v>0.13200000000000001</v>
      </c>
      <c r="I693">
        <v>1.7170000000000001</v>
      </c>
      <c r="J693">
        <v>-8.5000000000000006E-2</v>
      </c>
      <c r="K693">
        <v>21.9</v>
      </c>
      <c r="L693">
        <v>10.8</v>
      </c>
      <c r="M693">
        <v>15</v>
      </c>
      <c r="N693">
        <v>12.2</v>
      </c>
      <c r="O693">
        <v>12.9</v>
      </c>
      <c r="P693" t="s">
        <v>2727</v>
      </c>
      <c r="Q693">
        <v>-2E-3</v>
      </c>
      <c r="R693">
        <v>3.0000000000000001E-3</v>
      </c>
    </row>
    <row r="694" spans="1:18" x14ac:dyDescent="0.3">
      <c r="A694" t="s">
        <v>2822</v>
      </c>
      <c r="B694" t="s">
        <v>34</v>
      </c>
      <c r="C694" t="s">
        <v>2136</v>
      </c>
      <c r="D694" t="s">
        <v>2119</v>
      </c>
      <c r="E694">
        <v>22</v>
      </c>
      <c r="F694">
        <v>59</v>
      </c>
      <c r="G694">
        <v>8.2959999999999994</v>
      </c>
      <c r="H694">
        <v>0.128</v>
      </c>
      <c r="I694">
        <v>1.3979999999999999</v>
      </c>
      <c r="J694">
        <v>0.379</v>
      </c>
      <c r="K694">
        <v>69.900000000000006</v>
      </c>
      <c r="L694">
        <v>5.5</v>
      </c>
      <c r="M694">
        <v>7.9</v>
      </c>
      <c r="N694">
        <v>7.5</v>
      </c>
      <c r="O694">
        <v>12.8</v>
      </c>
      <c r="P694" t="s">
        <v>2727</v>
      </c>
      <c r="Q694">
        <v>-3.0000000000000001E-3</v>
      </c>
      <c r="R694">
        <v>2E-3</v>
      </c>
    </row>
    <row r="695" spans="1:18" x14ac:dyDescent="0.3">
      <c r="A695" t="s">
        <v>2823</v>
      </c>
      <c r="B695" t="s">
        <v>17</v>
      </c>
      <c r="C695" t="s">
        <v>2118</v>
      </c>
      <c r="D695" t="s">
        <v>2119</v>
      </c>
      <c r="E695">
        <v>15</v>
      </c>
      <c r="F695">
        <v>15</v>
      </c>
      <c r="G695">
        <v>9.3819999999999997</v>
      </c>
      <c r="H695">
        <v>0.16700000000000001</v>
      </c>
      <c r="I695">
        <v>1.8</v>
      </c>
      <c r="J695">
        <v>-0.30199999999999999</v>
      </c>
      <c r="K695">
        <v>10.3</v>
      </c>
      <c r="L695">
        <v>12.9</v>
      </c>
      <c r="M695">
        <v>12.3</v>
      </c>
      <c r="N695">
        <v>13.4</v>
      </c>
      <c r="O695">
        <v>12.7</v>
      </c>
      <c r="P695" t="s">
        <v>2727</v>
      </c>
      <c r="Q695">
        <v>-3.0000000000000001E-3</v>
      </c>
      <c r="R695">
        <v>2E-3</v>
      </c>
    </row>
    <row r="696" spans="1:18" x14ac:dyDescent="0.3">
      <c r="A696" t="s">
        <v>2824</v>
      </c>
      <c r="B696" t="s">
        <v>48</v>
      </c>
      <c r="C696" t="s">
        <v>2118</v>
      </c>
      <c r="D696" t="s">
        <v>2119</v>
      </c>
      <c r="E696">
        <v>22</v>
      </c>
      <c r="F696">
        <v>62</v>
      </c>
      <c r="G696">
        <v>8.7249999999999996</v>
      </c>
      <c r="H696">
        <v>0.12</v>
      </c>
      <c r="I696">
        <v>1.5349999999999999</v>
      </c>
      <c r="J696">
        <v>0.19800000000000001</v>
      </c>
      <c r="K696">
        <v>51.1</v>
      </c>
      <c r="L696">
        <v>8.1</v>
      </c>
      <c r="M696">
        <v>7.3</v>
      </c>
      <c r="N696">
        <v>9.6999999999999993</v>
      </c>
      <c r="O696">
        <v>12.7</v>
      </c>
      <c r="P696" t="s">
        <v>2727</v>
      </c>
      <c r="Q696">
        <v>-3.0000000000000001E-3</v>
      </c>
      <c r="R696">
        <v>2E-3</v>
      </c>
    </row>
    <row r="697" spans="1:18" x14ac:dyDescent="0.3">
      <c r="A697" t="s">
        <v>2825</v>
      </c>
      <c r="B697" t="s">
        <v>7</v>
      </c>
      <c r="C697" t="s">
        <v>2123</v>
      </c>
      <c r="D697" t="s">
        <v>2123</v>
      </c>
      <c r="E697">
        <v>5</v>
      </c>
      <c r="F697">
        <v>17</v>
      </c>
      <c r="G697">
        <v>11.726000000000001</v>
      </c>
      <c r="H697">
        <v>0.03</v>
      </c>
      <c r="I697">
        <v>0.35699999999999998</v>
      </c>
      <c r="J697">
        <v>0.49099999999999999</v>
      </c>
      <c r="K697">
        <v>88.8</v>
      </c>
      <c r="L697">
        <v>6.5</v>
      </c>
      <c r="M697">
        <v>1.2</v>
      </c>
      <c r="N697">
        <v>1.3</v>
      </c>
      <c r="O697">
        <v>12.7</v>
      </c>
      <c r="P697" t="s">
        <v>2727</v>
      </c>
      <c r="Q697">
        <v>-2E-3</v>
      </c>
      <c r="R697">
        <v>3.0000000000000001E-3</v>
      </c>
    </row>
    <row r="698" spans="1:18" x14ac:dyDescent="0.3">
      <c r="A698" t="s">
        <v>2826</v>
      </c>
      <c r="B698" t="s">
        <v>49</v>
      </c>
      <c r="C698" t="s">
        <v>2118</v>
      </c>
      <c r="D698" t="s">
        <v>2119</v>
      </c>
      <c r="E698">
        <v>44</v>
      </c>
      <c r="F698">
        <v>27</v>
      </c>
      <c r="G698">
        <v>8.6379999999999999</v>
      </c>
      <c r="H698">
        <v>0.2</v>
      </c>
      <c r="I698">
        <v>2.286</v>
      </c>
      <c r="J698">
        <v>-0.25600000000000001</v>
      </c>
      <c r="K698">
        <v>13.1</v>
      </c>
      <c r="L698">
        <v>7.1</v>
      </c>
      <c r="M698">
        <v>16.8</v>
      </c>
      <c r="N698">
        <v>21.1</v>
      </c>
      <c r="O698">
        <v>12.6</v>
      </c>
      <c r="P698" t="s">
        <v>2727</v>
      </c>
      <c r="Q698">
        <v>-3.0000000000000001E-3</v>
      </c>
      <c r="R698">
        <v>2E-3</v>
      </c>
    </row>
    <row r="699" spans="1:18" x14ac:dyDescent="0.3">
      <c r="A699" t="s">
        <v>2827</v>
      </c>
      <c r="B699" t="s">
        <v>382</v>
      </c>
      <c r="C699" t="s">
        <v>2118</v>
      </c>
      <c r="D699" t="s">
        <v>2119</v>
      </c>
      <c r="E699">
        <v>22</v>
      </c>
      <c r="F699">
        <v>0</v>
      </c>
      <c r="G699">
        <v>10.071999999999999</v>
      </c>
      <c r="H699">
        <v>9.0999999999999998E-2</v>
      </c>
      <c r="I699">
        <v>1.179</v>
      </c>
      <c r="J699">
        <v>-0.435</v>
      </c>
      <c r="K699">
        <v>6.1</v>
      </c>
      <c r="L699">
        <v>20</v>
      </c>
      <c r="M699">
        <v>4.0999999999999996</v>
      </c>
      <c r="N699">
        <v>5.3</v>
      </c>
      <c r="O699">
        <v>12.6</v>
      </c>
      <c r="P699" t="s">
        <v>2727</v>
      </c>
      <c r="Q699">
        <v>-3.0000000000000001E-3</v>
      </c>
      <c r="R699">
        <v>2E-3</v>
      </c>
    </row>
    <row r="700" spans="1:18" x14ac:dyDescent="0.3">
      <c r="A700" t="s">
        <v>2828</v>
      </c>
      <c r="B700" t="s">
        <v>24</v>
      </c>
      <c r="C700" t="s">
        <v>2118</v>
      </c>
      <c r="D700" t="s">
        <v>2119</v>
      </c>
      <c r="E700">
        <v>32</v>
      </c>
      <c r="F700">
        <v>0</v>
      </c>
      <c r="G700">
        <v>7.0419999999999998</v>
      </c>
      <c r="H700">
        <v>0.25</v>
      </c>
      <c r="I700">
        <v>2.5840000000000001</v>
      </c>
      <c r="J700">
        <v>-0.41099999999999998</v>
      </c>
      <c r="K700">
        <v>6.5</v>
      </c>
      <c r="L700">
        <v>1.8</v>
      </c>
      <c r="M700">
        <v>28.1</v>
      </c>
      <c r="N700">
        <v>27</v>
      </c>
      <c r="O700">
        <v>12.5</v>
      </c>
      <c r="P700" t="s">
        <v>2727</v>
      </c>
      <c r="Q700">
        <v>-3.0000000000000001E-3</v>
      </c>
      <c r="R700">
        <v>2E-3</v>
      </c>
    </row>
    <row r="701" spans="1:18" x14ac:dyDescent="0.3">
      <c r="A701" t="s">
        <v>2829</v>
      </c>
      <c r="B701" t="s">
        <v>10</v>
      </c>
      <c r="C701" t="s">
        <v>2129</v>
      </c>
      <c r="D701" t="s">
        <v>2119</v>
      </c>
      <c r="E701">
        <v>10</v>
      </c>
      <c r="F701">
        <v>42</v>
      </c>
      <c r="G701">
        <v>7.9020000000000001</v>
      </c>
      <c r="H701">
        <v>0.19800000000000001</v>
      </c>
      <c r="I701">
        <v>2.5059999999999998</v>
      </c>
      <c r="J701">
        <v>-0.16800000000000001</v>
      </c>
      <c r="K701">
        <v>17.399999999999999</v>
      </c>
      <c r="L701">
        <v>3.4</v>
      </c>
      <c r="M701">
        <v>16.600000000000001</v>
      </c>
      <c r="N701">
        <v>25.7</v>
      </c>
      <c r="O701">
        <v>12.4</v>
      </c>
      <c r="P701" t="s">
        <v>2727</v>
      </c>
      <c r="Q701">
        <v>-3.0000000000000001E-3</v>
      </c>
      <c r="R701">
        <v>2E-3</v>
      </c>
    </row>
    <row r="702" spans="1:18" x14ac:dyDescent="0.3">
      <c r="A702" t="s">
        <v>2830</v>
      </c>
      <c r="B702" t="s">
        <v>10</v>
      </c>
      <c r="C702" t="s">
        <v>2123</v>
      </c>
      <c r="D702" t="s">
        <v>2123</v>
      </c>
      <c r="E702">
        <v>15</v>
      </c>
      <c r="F702">
        <v>0</v>
      </c>
      <c r="G702">
        <v>11.847</v>
      </c>
      <c r="H702">
        <v>0.13300000000000001</v>
      </c>
      <c r="I702">
        <v>1.6879999999999999</v>
      </c>
      <c r="J702">
        <v>-6.6000000000000003E-2</v>
      </c>
      <c r="K702">
        <v>25.8</v>
      </c>
      <c r="L702">
        <v>8.8000000000000007</v>
      </c>
      <c r="M702">
        <v>15.8</v>
      </c>
      <c r="N702">
        <v>11.9</v>
      </c>
      <c r="O702">
        <v>12.3</v>
      </c>
      <c r="P702" t="s">
        <v>2727</v>
      </c>
      <c r="Q702">
        <v>-2E-3</v>
      </c>
      <c r="R702">
        <v>3.0000000000000001E-3</v>
      </c>
    </row>
    <row r="703" spans="1:18" x14ac:dyDescent="0.3">
      <c r="A703" t="s">
        <v>2831</v>
      </c>
      <c r="B703" t="s">
        <v>16</v>
      </c>
      <c r="C703" t="s">
        <v>2123</v>
      </c>
      <c r="D703" t="s">
        <v>2123</v>
      </c>
      <c r="E703">
        <v>31</v>
      </c>
      <c r="F703">
        <v>15</v>
      </c>
      <c r="G703">
        <v>11.788</v>
      </c>
      <c r="H703">
        <v>0.155</v>
      </c>
      <c r="I703">
        <v>1.96</v>
      </c>
      <c r="J703">
        <v>-0.23599999999999999</v>
      </c>
      <c r="K703">
        <v>11.5</v>
      </c>
      <c r="L703">
        <v>7.7</v>
      </c>
      <c r="M703">
        <v>21.9</v>
      </c>
      <c r="N703">
        <v>15.8</v>
      </c>
      <c r="O703">
        <v>12.2</v>
      </c>
      <c r="P703" t="s">
        <v>2727</v>
      </c>
      <c r="Q703">
        <v>-2E-3</v>
      </c>
      <c r="R703">
        <v>3.0000000000000001E-3</v>
      </c>
    </row>
    <row r="704" spans="1:18" x14ac:dyDescent="0.3">
      <c r="A704" t="s">
        <v>2832</v>
      </c>
      <c r="B704" t="s">
        <v>33</v>
      </c>
      <c r="C704" t="s">
        <v>2123</v>
      </c>
      <c r="D704" t="s">
        <v>2123</v>
      </c>
      <c r="E704">
        <v>18</v>
      </c>
      <c r="F704">
        <v>6</v>
      </c>
      <c r="G704">
        <v>11.554</v>
      </c>
      <c r="H704">
        <v>0.125</v>
      </c>
      <c r="I704">
        <v>1.577</v>
      </c>
      <c r="J704">
        <v>9.0999999999999998E-2</v>
      </c>
      <c r="K704">
        <v>45.4</v>
      </c>
      <c r="L704">
        <v>5</v>
      </c>
      <c r="M704">
        <v>13.1</v>
      </c>
      <c r="N704">
        <v>10.3</v>
      </c>
      <c r="O704">
        <v>11.6</v>
      </c>
      <c r="P704" t="s">
        <v>2727</v>
      </c>
      <c r="Q704">
        <v>-2E-3</v>
      </c>
      <c r="R704">
        <v>3.0000000000000001E-3</v>
      </c>
    </row>
    <row r="705" spans="1:18" x14ac:dyDescent="0.3">
      <c r="A705" t="s">
        <v>2833</v>
      </c>
      <c r="B705" t="s">
        <v>384</v>
      </c>
      <c r="C705" t="s">
        <v>2123</v>
      </c>
      <c r="D705" t="s">
        <v>2123</v>
      </c>
      <c r="E705">
        <v>24</v>
      </c>
      <c r="F705">
        <v>0</v>
      </c>
      <c r="G705">
        <v>12.917</v>
      </c>
      <c r="H705">
        <v>8.6999999999999994E-2</v>
      </c>
      <c r="I705">
        <v>0.86799999999999999</v>
      </c>
      <c r="J705">
        <v>-9.0999999999999998E-2</v>
      </c>
      <c r="K705">
        <v>20.8</v>
      </c>
      <c r="L705">
        <v>15.8</v>
      </c>
      <c r="M705">
        <v>5</v>
      </c>
      <c r="N705">
        <v>3.3</v>
      </c>
      <c r="O705">
        <v>11.5</v>
      </c>
      <c r="P705" t="s">
        <v>2727</v>
      </c>
      <c r="Q705">
        <v>-2E-3</v>
      </c>
      <c r="R705">
        <v>3.0000000000000001E-3</v>
      </c>
    </row>
    <row r="706" spans="1:18" x14ac:dyDescent="0.3">
      <c r="A706" t="s">
        <v>2834</v>
      </c>
      <c r="B706" t="s">
        <v>25</v>
      </c>
      <c r="C706" t="s">
        <v>2129</v>
      </c>
      <c r="D706" t="s">
        <v>2119</v>
      </c>
      <c r="E706">
        <v>29</v>
      </c>
      <c r="F706">
        <v>17</v>
      </c>
      <c r="G706">
        <v>9.4749999999999996</v>
      </c>
      <c r="H706">
        <v>0.128</v>
      </c>
      <c r="I706">
        <v>1.3340000000000001</v>
      </c>
      <c r="J706">
        <v>-0.30599999999999999</v>
      </c>
      <c r="K706">
        <v>10.1</v>
      </c>
      <c r="L706">
        <v>15.2</v>
      </c>
      <c r="M706">
        <v>7.7</v>
      </c>
      <c r="N706">
        <v>6.6</v>
      </c>
      <c r="O706">
        <v>11.4</v>
      </c>
      <c r="P706" t="s">
        <v>2727</v>
      </c>
      <c r="Q706">
        <v>-3.0000000000000001E-3</v>
      </c>
      <c r="R706">
        <v>2E-3</v>
      </c>
    </row>
    <row r="707" spans="1:18" x14ac:dyDescent="0.3">
      <c r="A707" t="s">
        <v>2835</v>
      </c>
      <c r="B707" t="s">
        <v>17</v>
      </c>
      <c r="C707" t="s">
        <v>2129</v>
      </c>
      <c r="D707" t="s">
        <v>2119</v>
      </c>
      <c r="E707">
        <v>22</v>
      </c>
      <c r="F707">
        <v>0</v>
      </c>
      <c r="G707">
        <v>9.4350000000000005</v>
      </c>
      <c r="H707">
        <v>0.14299999999999999</v>
      </c>
      <c r="I707">
        <v>1.5429999999999999</v>
      </c>
      <c r="J707">
        <v>-0.58799999999999997</v>
      </c>
      <c r="K707">
        <v>3.4</v>
      </c>
      <c r="L707">
        <v>14.3</v>
      </c>
      <c r="M707">
        <v>9.3000000000000007</v>
      </c>
      <c r="N707">
        <v>9.8000000000000007</v>
      </c>
      <c r="O707">
        <v>11.4</v>
      </c>
      <c r="P707" t="s">
        <v>2727</v>
      </c>
      <c r="Q707">
        <v>-3.0000000000000001E-3</v>
      </c>
      <c r="R707">
        <v>2E-3</v>
      </c>
    </row>
    <row r="708" spans="1:18" x14ac:dyDescent="0.3">
      <c r="A708" t="s">
        <v>2836</v>
      </c>
      <c r="B708" t="s">
        <v>12</v>
      </c>
      <c r="C708" t="s">
        <v>2123</v>
      </c>
      <c r="D708" t="s">
        <v>2123</v>
      </c>
      <c r="E708">
        <v>21</v>
      </c>
      <c r="F708">
        <v>29</v>
      </c>
      <c r="G708">
        <v>11.644</v>
      </c>
      <c r="H708">
        <v>0.127</v>
      </c>
      <c r="I708">
        <v>1.5529999999999999</v>
      </c>
      <c r="J708">
        <v>3.0000000000000001E-3</v>
      </c>
      <c r="K708">
        <v>35.4</v>
      </c>
      <c r="L708">
        <v>6.2</v>
      </c>
      <c r="M708">
        <v>13.5</v>
      </c>
      <c r="N708">
        <v>10.1</v>
      </c>
      <c r="O708">
        <v>11.2</v>
      </c>
      <c r="P708" t="s">
        <v>2727</v>
      </c>
      <c r="Q708">
        <v>-2E-3</v>
      </c>
      <c r="R708">
        <v>3.0000000000000001E-3</v>
      </c>
    </row>
    <row r="709" spans="1:18" x14ac:dyDescent="0.3">
      <c r="A709" t="s">
        <v>2837</v>
      </c>
      <c r="B709" t="s">
        <v>383</v>
      </c>
      <c r="C709" t="s">
        <v>2123</v>
      </c>
      <c r="D709" t="s">
        <v>2123</v>
      </c>
      <c r="E709">
        <v>10</v>
      </c>
      <c r="F709">
        <v>49</v>
      </c>
      <c r="G709">
        <v>9.0399999999999991</v>
      </c>
      <c r="H709">
        <v>8.1000000000000003E-2</v>
      </c>
      <c r="I709">
        <v>1.0860000000000001</v>
      </c>
      <c r="J709">
        <v>0.52100000000000002</v>
      </c>
      <c r="K709">
        <v>92.3</v>
      </c>
      <c r="L709">
        <v>0.4</v>
      </c>
      <c r="M709">
        <v>3.5</v>
      </c>
      <c r="N709">
        <v>4.2</v>
      </c>
      <c r="O709">
        <v>11</v>
      </c>
      <c r="P709" t="s">
        <v>2727</v>
      </c>
      <c r="Q709">
        <v>-2E-3</v>
      </c>
      <c r="R709">
        <v>3.0000000000000001E-3</v>
      </c>
    </row>
    <row r="710" spans="1:18" x14ac:dyDescent="0.3">
      <c r="A710" t="s">
        <v>2838</v>
      </c>
      <c r="B710" t="s">
        <v>382</v>
      </c>
      <c r="C710" t="s">
        <v>2129</v>
      </c>
      <c r="D710" t="s">
        <v>2119</v>
      </c>
      <c r="E710">
        <v>9</v>
      </c>
      <c r="F710">
        <v>0</v>
      </c>
      <c r="G710">
        <v>7.4690000000000003</v>
      </c>
      <c r="H710">
        <v>0.111</v>
      </c>
      <c r="I710">
        <v>1.44</v>
      </c>
      <c r="J710">
        <v>0.377</v>
      </c>
      <c r="K710">
        <v>69.5</v>
      </c>
      <c r="L710">
        <v>2.2000000000000002</v>
      </c>
      <c r="M710">
        <v>5.6</v>
      </c>
      <c r="N710">
        <v>8.1999999999999993</v>
      </c>
      <c r="O710">
        <v>10.9</v>
      </c>
      <c r="P710" t="s">
        <v>2727</v>
      </c>
      <c r="Q710">
        <v>-3.0000000000000001E-3</v>
      </c>
      <c r="R710">
        <v>2E-3</v>
      </c>
    </row>
    <row r="711" spans="1:18" x14ac:dyDescent="0.3">
      <c r="A711" t="s">
        <v>2839</v>
      </c>
      <c r="B711" t="s">
        <v>22</v>
      </c>
      <c r="C711" t="s">
        <v>2123</v>
      </c>
      <c r="D711" t="s">
        <v>2123</v>
      </c>
      <c r="E711">
        <v>12</v>
      </c>
      <c r="F711">
        <v>0</v>
      </c>
      <c r="G711">
        <v>12.930999999999999</v>
      </c>
      <c r="H711">
        <v>8.3000000000000004E-2</v>
      </c>
      <c r="I711">
        <v>1.3089999999999999</v>
      </c>
      <c r="J711">
        <v>-0.309</v>
      </c>
      <c r="K711">
        <v>6.2</v>
      </c>
      <c r="L711">
        <v>16.2</v>
      </c>
      <c r="M711">
        <v>4.2</v>
      </c>
      <c r="N711">
        <v>6.4</v>
      </c>
      <c r="O711">
        <v>10.9</v>
      </c>
      <c r="P711" t="s">
        <v>2727</v>
      </c>
      <c r="Q711">
        <v>-2E-3</v>
      </c>
      <c r="R711">
        <v>3.0000000000000001E-3</v>
      </c>
    </row>
    <row r="712" spans="1:18" x14ac:dyDescent="0.3">
      <c r="A712" t="s">
        <v>2840</v>
      </c>
      <c r="B712" t="s">
        <v>5</v>
      </c>
      <c r="C712" t="s">
        <v>2123</v>
      </c>
      <c r="D712" t="s">
        <v>2123</v>
      </c>
      <c r="E712">
        <v>15</v>
      </c>
      <c r="F712">
        <v>0</v>
      </c>
      <c r="G712">
        <v>10.257</v>
      </c>
      <c r="H712">
        <v>0.13300000000000001</v>
      </c>
      <c r="I712">
        <v>1.5589999999999999</v>
      </c>
      <c r="J712">
        <v>0.14199999999999999</v>
      </c>
      <c r="K712">
        <v>50.4</v>
      </c>
      <c r="L712">
        <v>1.5</v>
      </c>
      <c r="M712">
        <v>15.8</v>
      </c>
      <c r="N712">
        <v>10.199999999999999</v>
      </c>
      <c r="O712">
        <v>10.7</v>
      </c>
      <c r="P712" t="s">
        <v>2727</v>
      </c>
      <c r="Q712">
        <v>-2E-3</v>
      </c>
      <c r="R712">
        <v>3.0000000000000001E-3</v>
      </c>
    </row>
    <row r="713" spans="1:18" x14ac:dyDescent="0.3">
      <c r="A713" t="s">
        <v>2841</v>
      </c>
      <c r="B713" t="s">
        <v>32</v>
      </c>
      <c r="C713" t="s">
        <v>2123</v>
      </c>
      <c r="D713" t="s">
        <v>2123</v>
      </c>
      <c r="E713">
        <v>15</v>
      </c>
      <c r="F713">
        <v>32</v>
      </c>
      <c r="G713">
        <v>10.337999999999999</v>
      </c>
      <c r="H713">
        <v>0.14499999999999999</v>
      </c>
      <c r="I713">
        <v>1.605</v>
      </c>
      <c r="J713">
        <v>0.05</v>
      </c>
      <c r="K713">
        <v>39.200000000000003</v>
      </c>
      <c r="L713">
        <v>2.2999999999999998</v>
      </c>
      <c r="M713">
        <v>19.2</v>
      </c>
      <c r="N713">
        <v>11</v>
      </c>
      <c r="O713">
        <v>10.7</v>
      </c>
      <c r="P713" t="s">
        <v>2727</v>
      </c>
      <c r="Q713">
        <v>-2E-3</v>
      </c>
      <c r="R713">
        <v>3.0000000000000001E-3</v>
      </c>
    </row>
    <row r="714" spans="1:18" x14ac:dyDescent="0.3">
      <c r="A714" t="s">
        <v>2842</v>
      </c>
      <c r="B714" t="s">
        <v>383</v>
      </c>
      <c r="C714" t="s">
        <v>2129</v>
      </c>
      <c r="D714" t="s">
        <v>2119</v>
      </c>
      <c r="E714">
        <v>29</v>
      </c>
      <c r="F714">
        <v>12</v>
      </c>
      <c r="G714">
        <v>8.7910000000000004</v>
      </c>
      <c r="H714">
        <v>0.11</v>
      </c>
      <c r="I714">
        <v>1.478</v>
      </c>
      <c r="J714">
        <v>4.3999999999999997E-2</v>
      </c>
      <c r="K714">
        <v>35.200000000000003</v>
      </c>
      <c r="L714">
        <v>8.5</v>
      </c>
      <c r="M714">
        <v>5.3</v>
      </c>
      <c r="N714">
        <v>8.6</v>
      </c>
      <c r="O714">
        <v>10.7</v>
      </c>
      <c r="P714" t="s">
        <v>2727</v>
      </c>
      <c r="Q714">
        <v>-3.0000000000000001E-3</v>
      </c>
      <c r="R714">
        <v>2E-3</v>
      </c>
    </row>
    <row r="715" spans="1:18" x14ac:dyDescent="0.3">
      <c r="A715" t="s">
        <v>2843</v>
      </c>
      <c r="B715" t="s">
        <v>23</v>
      </c>
      <c r="C715" t="s">
        <v>2123</v>
      </c>
      <c r="D715" t="s">
        <v>2123</v>
      </c>
      <c r="E715">
        <v>16</v>
      </c>
      <c r="F715">
        <v>23</v>
      </c>
      <c r="G715">
        <v>12.069000000000001</v>
      </c>
      <c r="H715">
        <v>9.9000000000000005E-2</v>
      </c>
      <c r="I715">
        <v>1.2849999999999999</v>
      </c>
      <c r="J715">
        <v>-3.2000000000000001E-2</v>
      </c>
      <c r="K715">
        <v>30.4</v>
      </c>
      <c r="L715">
        <v>9.6</v>
      </c>
      <c r="M715">
        <v>7.7</v>
      </c>
      <c r="N715">
        <v>6</v>
      </c>
      <c r="O715">
        <v>10.5</v>
      </c>
      <c r="P715" t="s">
        <v>2727</v>
      </c>
      <c r="Q715">
        <v>-2E-3</v>
      </c>
      <c r="R715">
        <v>3.0000000000000001E-3</v>
      </c>
    </row>
    <row r="716" spans="1:18" x14ac:dyDescent="0.3">
      <c r="A716" t="s">
        <v>2844</v>
      </c>
      <c r="B716" t="s">
        <v>18</v>
      </c>
      <c r="C716" t="s">
        <v>2123</v>
      </c>
      <c r="D716" t="s">
        <v>2123</v>
      </c>
      <c r="E716">
        <v>23</v>
      </c>
      <c r="F716">
        <v>36</v>
      </c>
      <c r="G716">
        <v>12.872999999999999</v>
      </c>
      <c r="H716">
        <v>9.9000000000000005E-2</v>
      </c>
      <c r="I716">
        <v>1.17</v>
      </c>
      <c r="J716">
        <v>-0.496</v>
      </c>
      <c r="K716">
        <v>3.5</v>
      </c>
      <c r="L716">
        <v>15</v>
      </c>
      <c r="M716">
        <v>7.3</v>
      </c>
      <c r="N716">
        <v>5.2</v>
      </c>
      <c r="O716">
        <v>10.199999999999999</v>
      </c>
      <c r="P716" t="s">
        <v>2727</v>
      </c>
      <c r="Q716">
        <v>-2E-3</v>
      </c>
      <c r="R716">
        <v>3.0000000000000001E-3</v>
      </c>
    </row>
    <row r="717" spans="1:18" x14ac:dyDescent="0.3">
      <c r="A717" t="s">
        <v>2845</v>
      </c>
      <c r="B717" t="s">
        <v>381</v>
      </c>
      <c r="C717" t="s">
        <v>2118</v>
      </c>
      <c r="D717" t="s">
        <v>2119</v>
      </c>
      <c r="E717">
        <v>45</v>
      </c>
      <c r="F717">
        <v>77</v>
      </c>
      <c r="G717">
        <v>9.3719999999999999</v>
      </c>
      <c r="H717">
        <v>0.11700000000000001</v>
      </c>
      <c r="I717">
        <v>1.4730000000000001</v>
      </c>
      <c r="J717">
        <v>-0.36399999999999999</v>
      </c>
      <c r="K717">
        <v>7.7</v>
      </c>
      <c r="L717">
        <v>12.5</v>
      </c>
      <c r="M717">
        <v>6.5</v>
      </c>
      <c r="N717">
        <v>8.5</v>
      </c>
      <c r="O717">
        <v>10.1</v>
      </c>
      <c r="P717" t="s">
        <v>2727</v>
      </c>
      <c r="Q717">
        <v>-3.0000000000000001E-3</v>
      </c>
      <c r="R717">
        <v>2E-3</v>
      </c>
    </row>
    <row r="718" spans="1:18" x14ac:dyDescent="0.3">
      <c r="A718" t="s">
        <v>2846</v>
      </c>
      <c r="B718" t="s">
        <v>14</v>
      </c>
      <c r="C718" t="s">
        <v>2118</v>
      </c>
      <c r="D718" t="s">
        <v>2119</v>
      </c>
      <c r="E718">
        <v>17</v>
      </c>
      <c r="F718">
        <v>60</v>
      </c>
      <c r="G718">
        <v>8.9540000000000006</v>
      </c>
      <c r="H718">
        <v>0.11700000000000001</v>
      </c>
      <c r="I718">
        <v>1.5169999999999999</v>
      </c>
      <c r="J718">
        <v>-0.158</v>
      </c>
      <c r="K718">
        <v>18</v>
      </c>
      <c r="L718">
        <v>9.9</v>
      </c>
      <c r="M718">
        <v>6.7</v>
      </c>
      <c r="N718">
        <v>9.3000000000000007</v>
      </c>
      <c r="O718">
        <v>10.1</v>
      </c>
      <c r="P718" t="s">
        <v>2727</v>
      </c>
      <c r="Q718">
        <v>-3.0000000000000001E-3</v>
      </c>
      <c r="R718">
        <v>2E-3</v>
      </c>
    </row>
    <row r="719" spans="1:18" x14ac:dyDescent="0.3">
      <c r="A719" t="s">
        <v>2847</v>
      </c>
      <c r="B719" t="s">
        <v>22</v>
      </c>
      <c r="C719" t="s">
        <v>2123</v>
      </c>
      <c r="D719" t="s">
        <v>2123</v>
      </c>
      <c r="E719">
        <v>11</v>
      </c>
      <c r="F719">
        <v>0</v>
      </c>
      <c r="G719">
        <v>11.738</v>
      </c>
      <c r="H719">
        <v>9.0999999999999998E-2</v>
      </c>
      <c r="I719">
        <v>1.4279999999999999</v>
      </c>
      <c r="J719">
        <v>-3.0000000000000001E-3</v>
      </c>
      <c r="K719">
        <v>34.6</v>
      </c>
      <c r="L719">
        <v>7.3</v>
      </c>
      <c r="M719">
        <v>6.3</v>
      </c>
      <c r="N719">
        <v>7.9</v>
      </c>
      <c r="O719">
        <v>10.1</v>
      </c>
      <c r="P719" t="s">
        <v>2727</v>
      </c>
      <c r="Q719">
        <v>-2E-3</v>
      </c>
      <c r="R719">
        <v>3.0000000000000001E-3</v>
      </c>
    </row>
    <row r="720" spans="1:18" x14ac:dyDescent="0.3">
      <c r="A720" t="s">
        <v>2848</v>
      </c>
      <c r="B720" t="s">
        <v>43</v>
      </c>
      <c r="C720" t="s">
        <v>2123</v>
      </c>
      <c r="D720" t="s">
        <v>2123</v>
      </c>
      <c r="E720">
        <v>5</v>
      </c>
      <c r="F720">
        <v>0</v>
      </c>
      <c r="G720">
        <v>13.304</v>
      </c>
      <c r="H720">
        <v>0</v>
      </c>
      <c r="I720">
        <v>0</v>
      </c>
      <c r="J720">
        <v>-0.52900000000000003</v>
      </c>
      <c r="K720">
        <v>3.1</v>
      </c>
      <c r="L720">
        <v>18.100000000000001</v>
      </c>
      <c r="M720">
        <v>0.6</v>
      </c>
      <c r="N720">
        <v>0.7</v>
      </c>
      <c r="O720">
        <v>9.6</v>
      </c>
      <c r="P720" t="s">
        <v>2727</v>
      </c>
      <c r="Q720">
        <v>-2E-3</v>
      </c>
      <c r="R720">
        <v>3.0000000000000001E-3</v>
      </c>
    </row>
    <row r="721" spans="1:18" x14ac:dyDescent="0.3">
      <c r="A721" t="s">
        <v>2849</v>
      </c>
      <c r="B721" t="s">
        <v>384</v>
      </c>
      <c r="C721" t="s">
        <v>2123</v>
      </c>
      <c r="D721" t="s">
        <v>2123</v>
      </c>
      <c r="E721">
        <v>9</v>
      </c>
      <c r="F721">
        <v>0</v>
      </c>
      <c r="G721">
        <v>11.308</v>
      </c>
      <c r="H721">
        <v>0.111</v>
      </c>
      <c r="I721">
        <v>1.109</v>
      </c>
      <c r="J721">
        <v>0.128</v>
      </c>
      <c r="K721">
        <v>49.2</v>
      </c>
      <c r="L721">
        <v>3.8</v>
      </c>
      <c r="M721">
        <v>9.1999999999999993</v>
      </c>
      <c r="N721">
        <v>4.5999999999999996</v>
      </c>
      <c r="O721">
        <v>9.4</v>
      </c>
      <c r="P721" t="s">
        <v>2727</v>
      </c>
      <c r="Q721">
        <v>-2E-3</v>
      </c>
      <c r="R721">
        <v>3.0000000000000001E-3</v>
      </c>
    </row>
    <row r="722" spans="1:18" x14ac:dyDescent="0.3">
      <c r="A722" t="s">
        <v>2850</v>
      </c>
      <c r="B722" t="s">
        <v>384</v>
      </c>
      <c r="C722" t="s">
        <v>2136</v>
      </c>
      <c r="D722" t="s">
        <v>2119</v>
      </c>
      <c r="E722">
        <v>7</v>
      </c>
      <c r="F722">
        <v>66</v>
      </c>
      <c r="G722">
        <v>8.2040000000000006</v>
      </c>
      <c r="H722">
        <v>0.13700000000000001</v>
      </c>
      <c r="I722">
        <v>1.363</v>
      </c>
      <c r="J722">
        <v>5.7000000000000002E-2</v>
      </c>
      <c r="K722">
        <v>37</v>
      </c>
      <c r="L722">
        <v>4.8</v>
      </c>
      <c r="M722">
        <v>8.6999999999999993</v>
      </c>
      <c r="N722">
        <v>6.9</v>
      </c>
      <c r="O722">
        <v>9.1</v>
      </c>
      <c r="P722" t="s">
        <v>2727</v>
      </c>
      <c r="Q722">
        <v>-3.0000000000000001E-3</v>
      </c>
      <c r="R722">
        <v>2E-3</v>
      </c>
    </row>
    <row r="723" spans="1:18" x14ac:dyDescent="0.3">
      <c r="A723" t="s">
        <v>2851</v>
      </c>
      <c r="B723" t="s">
        <v>19</v>
      </c>
      <c r="C723" t="s">
        <v>2123</v>
      </c>
      <c r="D723" t="s">
        <v>2123</v>
      </c>
      <c r="E723">
        <v>11</v>
      </c>
      <c r="F723">
        <v>0</v>
      </c>
      <c r="G723">
        <v>12.435</v>
      </c>
      <c r="H723">
        <v>0</v>
      </c>
      <c r="I723">
        <v>0</v>
      </c>
      <c r="J723">
        <v>-7.1999999999999995E-2</v>
      </c>
      <c r="K723">
        <v>25</v>
      </c>
      <c r="L723">
        <v>11.9</v>
      </c>
      <c r="M723">
        <v>0.6</v>
      </c>
      <c r="N723">
        <v>0.7</v>
      </c>
      <c r="O723">
        <v>8.6999999999999993</v>
      </c>
      <c r="P723" t="s">
        <v>2727</v>
      </c>
      <c r="Q723">
        <v>-2E-3</v>
      </c>
      <c r="R723">
        <v>3.0000000000000001E-3</v>
      </c>
    </row>
    <row r="724" spans="1:18" x14ac:dyDescent="0.3">
      <c r="A724" t="s">
        <v>2852</v>
      </c>
      <c r="B724" t="s">
        <v>30</v>
      </c>
      <c r="C724" t="s">
        <v>2123</v>
      </c>
      <c r="D724" t="s">
        <v>2123</v>
      </c>
      <c r="E724">
        <v>19</v>
      </c>
      <c r="F724">
        <v>59</v>
      </c>
      <c r="G724">
        <v>12.616</v>
      </c>
      <c r="H724">
        <v>8.5999999999999993E-2</v>
      </c>
      <c r="I724">
        <v>1.0669999999999999</v>
      </c>
      <c r="J724">
        <v>-0.47799999999999998</v>
      </c>
      <c r="K724">
        <v>4.5999999999999996</v>
      </c>
      <c r="L724">
        <v>13.1</v>
      </c>
      <c r="M724">
        <v>4.5999999999999996</v>
      </c>
      <c r="N724">
        <v>4</v>
      </c>
      <c r="O724">
        <v>8.6999999999999993</v>
      </c>
      <c r="P724" t="s">
        <v>2727</v>
      </c>
      <c r="Q724">
        <v>-2E-3</v>
      </c>
      <c r="R724">
        <v>3.0000000000000001E-3</v>
      </c>
    </row>
    <row r="725" spans="1:18" x14ac:dyDescent="0.3">
      <c r="A725" t="s">
        <v>2853</v>
      </c>
      <c r="B725" t="s">
        <v>17</v>
      </c>
      <c r="C725" t="s">
        <v>2118</v>
      </c>
      <c r="D725" t="s">
        <v>2119</v>
      </c>
      <c r="E725">
        <v>24</v>
      </c>
      <c r="F725">
        <v>48</v>
      </c>
      <c r="G725">
        <v>8.1890000000000001</v>
      </c>
      <c r="H725">
        <v>0.115</v>
      </c>
      <c r="I725">
        <v>1.242</v>
      </c>
      <c r="J725">
        <v>9.2999999999999999E-2</v>
      </c>
      <c r="K725">
        <v>41</v>
      </c>
      <c r="L725">
        <v>4.4000000000000004</v>
      </c>
      <c r="M725">
        <v>5.9</v>
      </c>
      <c r="N725">
        <v>5.8</v>
      </c>
      <c r="O725">
        <v>8.6999999999999993</v>
      </c>
      <c r="P725" t="s">
        <v>2727</v>
      </c>
      <c r="Q725">
        <v>-3.0000000000000001E-3</v>
      </c>
      <c r="R725">
        <v>2E-3</v>
      </c>
    </row>
    <row r="726" spans="1:18" x14ac:dyDescent="0.3">
      <c r="A726" t="s">
        <v>2854</v>
      </c>
      <c r="B726" t="s">
        <v>33</v>
      </c>
      <c r="C726" t="s">
        <v>2129</v>
      </c>
      <c r="D726" t="s">
        <v>2119</v>
      </c>
      <c r="E726">
        <v>18</v>
      </c>
      <c r="F726">
        <v>24</v>
      </c>
      <c r="G726">
        <v>9.3490000000000002</v>
      </c>
      <c r="H726">
        <v>0.104</v>
      </c>
      <c r="I726">
        <v>1.3149999999999999</v>
      </c>
      <c r="J726">
        <v>-0.82299999999999995</v>
      </c>
      <c r="K726">
        <v>1.4</v>
      </c>
      <c r="L726">
        <v>12.1</v>
      </c>
      <c r="M726">
        <v>5.0999999999999996</v>
      </c>
      <c r="N726">
        <v>6.5</v>
      </c>
      <c r="O726">
        <v>8.6</v>
      </c>
      <c r="P726" t="s">
        <v>2727</v>
      </c>
      <c r="Q726">
        <v>-3.0000000000000001E-3</v>
      </c>
      <c r="R726">
        <v>2E-3</v>
      </c>
    </row>
    <row r="727" spans="1:18" x14ac:dyDescent="0.3">
      <c r="A727" t="s">
        <v>2855</v>
      </c>
      <c r="B727" t="s">
        <v>37</v>
      </c>
      <c r="C727" t="s">
        <v>2123</v>
      </c>
      <c r="D727" t="s">
        <v>2123</v>
      </c>
      <c r="E727">
        <v>9</v>
      </c>
      <c r="F727">
        <v>0</v>
      </c>
      <c r="G727">
        <v>11.391999999999999</v>
      </c>
      <c r="H727">
        <v>0.111</v>
      </c>
      <c r="I727">
        <v>1.44</v>
      </c>
      <c r="J727">
        <v>-7.2999999999999995E-2</v>
      </c>
      <c r="K727">
        <v>24.6</v>
      </c>
      <c r="L727">
        <v>4.2</v>
      </c>
      <c r="M727">
        <v>9.1999999999999993</v>
      </c>
      <c r="N727">
        <v>8.1</v>
      </c>
      <c r="O727">
        <v>8</v>
      </c>
      <c r="P727" t="s">
        <v>2727</v>
      </c>
      <c r="Q727">
        <v>-2E-3</v>
      </c>
      <c r="R727">
        <v>3.0000000000000001E-3</v>
      </c>
    </row>
    <row r="728" spans="1:18" x14ac:dyDescent="0.3">
      <c r="A728" t="s">
        <v>2856</v>
      </c>
      <c r="B728" t="s">
        <v>17</v>
      </c>
      <c r="C728" t="s">
        <v>2129</v>
      </c>
      <c r="D728" t="s">
        <v>2119</v>
      </c>
      <c r="E728">
        <v>8</v>
      </c>
      <c r="F728">
        <v>7</v>
      </c>
      <c r="G728">
        <v>7.556</v>
      </c>
      <c r="H728">
        <v>0.17399999999999999</v>
      </c>
      <c r="I728">
        <v>1.8740000000000001</v>
      </c>
      <c r="J728">
        <v>-0.29599999999999999</v>
      </c>
      <c r="K728">
        <v>10.9</v>
      </c>
      <c r="L728">
        <v>2.4</v>
      </c>
      <c r="M728">
        <v>13.3</v>
      </c>
      <c r="N728">
        <v>14.3</v>
      </c>
      <c r="O728">
        <v>7.9</v>
      </c>
      <c r="P728" t="s">
        <v>2727</v>
      </c>
      <c r="Q728">
        <v>-3.0000000000000001E-3</v>
      </c>
      <c r="R728">
        <v>2E-3</v>
      </c>
    </row>
    <row r="729" spans="1:18" x14ac:dyDescent="0.3">
      <c r="A729" t="s">
        <v>2857</v>
      </c>
      <c r="B729" t="s">
        <v>20</v>
      </c>
      <c r="C729" t="s">
        <v>2129</v>
      </c>
      <c r="D729" t="s">
        <v>2119</v>
      </c>
      <c r="E729">
        <v>7</v>
      </c>
      <c r="F729">
        <v>22</v>
      </c>
      <c r="G729">
        <v>8.6739999999999995</v>
      </c>
      <c r="H729">
        <v>4.4999999999999998E-2</v>
      </c>
      <c r="I729">
        <v>0.57599999999999996</v>
      </c>
      <c r="J729">
        <v>3.1E-2</v>
      </c>
      <c r="K729">
        <v>33.5</v>
      </c>
      <c r="L729">
        <v>7.5</v>
      </c>
      <c r="M729">
        <v>2</v>
      </c>
      <c r="N729">
        <v>1.9</v>
      </c>
      <c r="O729">
        <v>7.9</v>
      </c>
      <c r="P729" t="s">
        <v>2727</v>
      </c>
      <c r="Q729">
        <v>-3.0000000000000001E-3</v>
      </c>
      <c r="R729">
        <v>2E-3</v>
      </c>
    </row>
    <row r="730" spans="1:18" x14ac:dyDescent="0.3">
      <c r="A730" t="s">
        <v>2858</v>
      </c>
      <c r="B730" t="s">
        <v>20</v>
      </c>
      <c r="C730" t="s">
        <v>2118</v>
      </c>
      <c r="D730" t="s">
        <v>2119</v>
      </c>
      <c r="E730">
        <v>21</v>
      </c>
      <c r="F730">
        <v>42</v>
      </c>
      <c r="G730">
        <v>8.282</v>
      </c>
      <c r="H730">
        <v>0.11899999999999999</v>
      </c>
      <c r="I730">
        <v>1.508</v>
      </c>
      <c r="J730">
        <v>-0.14399999999999999</v>
      </c>
      <c r="K730">
        <v>18.8</v>
      </c>
      <c r="L730">
        <v>5.0999999999999996</v>
      </c>
      <c r="M730">
        <v>6.9</v>
      </c>
      <c r="N730">
        <v>9.1</v>
      </c>
      <c r="O730">
        <v>7.7</v>
      </c>
      <c r="P730" t="s">
        <v>2727</v>
      </c>
      <c r="Q730">
        <v>-3.0000000000000001E-3</v>
      </c>
      <c r="R730">
        <v>2E-3</v>
      </c>
    </row>
    <row r="731" spans="1:18" x14ac:dyDescent="0.3">
      <c r="A731" t="s">
        <v>2859</v>
      </c>
      <c r="B731" t="s">
        <v>49</v>
      </c>
      <c r="C731" t="s">
        <v>2123</v>
      </c>
      <c r="D731" t="s">
        <v>2123</v>
      </c>
      <c r="E731">
        <v>8</v>
      </c>
      <c r="F731">
        <v>17</v>
      </c>
      <c r="G731">
        <v>9.5960000000000001</v>
      </c>
      <c r="H731">
        <v>5.8999999999999997E-2</v>
      </c>
      <c r="I731">
        <v>0.67500000000000004</v>
      </c>
      <c r="J731">
        <v>0.23799999999999999</v>
      </c>
      <c r="K731">
        <v>64.599999999999994</v>
      </c>
      <c r="L731">
        <v>0.8</v>
      </c>
      <c r="M731">
        <v>1.9</v>
      </c>
      <c r="N731">
        <v>2.2999999999999998</v>
      </c>
      <c r="O731">
        <v>7.7</v>
      </c>
      <c r="P731" t="s">
        <v>2727</v>
      </c>
      <c r="Q731">
        <v>-2E-3</v>
      </c>
      <c r="R731">
        <v>3.0000000000000001E-3</v>
      </c>
    </row>
    <row r="732" spans="1:18" x14ac:dyDescent="0.3">
      <c r="A732" t="s">
        <v>2860</v>
      </c>
      <c r="B732" t="s">
        <v>23</v>
      </c>
      <c r="C732" t="s">
        <v>2129</v>
      </c>
      <c r="D732" t="s">
        <v>2119</v>
      </c>
      <c r="E732">
        <v>26</v>
      </c>
      <c r="F732">
        <v>13</v>
      </c>
      <c r="G732">
        <v>8.6129999999999995</v>
      </c>
      <c r="H732">
        <v>0.11600000000000001</v>
      </c>
      <c r="I732">
        <v>1.5049999999999999</v>
      </c>
      <c r="J732">
        <v>-0.313</v>
      </c>
      <c r="K732">
        <v>9.5</v>
      </c>
      <c r="L732">
        <v>6.9</v>
      </c>
      <c r="M732">
        <v>6.3</v>
      </c>
      <c r="N732">
        <v>8.9</v>
      </c>
      <c r="O732">
        <v>7.5</v>
      </c>
      <c r="P732" t="s">
        <v>2727</v>
      </c>
      <c r="Q732">
        <v>-3.0000000000000001E-3</v>
      </c>
      <c r="R732">
        <v>2E-3</v>
      </c>
    </row>
    <row r="733" spans="1:18" x14ac:dyDescent="0.3">
      <c r="A733" t="s">
        <v>2861</v>
      </c>
      <c r="B733" t="s">
        <v>19</v>
      </c>
      <c r="C733" t="s">
        <v>2118</v>
      </c>
      <c r="D733" t="s">
        <v>2119</v>
      </c>
      <c r="E733">
        <v>10</v>
      </c>
      <c r="F733">
        <v>0</v>
      </c>
      <c r="G733">
        <v>8.6969999999999992</v>
      </c>
      <c r="H733">
        <v>0.1</v>
      </c>
      <c r="I733">
        <v>1.0980000000000001</v>
      </c>
      <c r="J733">
        <v>-0.222</v>
      </c>
      <c r="K733">
        <v>14.5</v>
      </c>
      <c r="L733">
        <v>7.9</v>
      </c>
      <c r="M733">
        <v>4.8</v>
      </c>
      <c r="N733">
        <v>4.4000000000000004</v>
      </c>
      <c r="O733">
        <v>7.2</v>
      </c>
      <c r="P733" t="s">
        <v>2727</v>
      </c>
      <c r="Q733">
        <v>-3.0000000000000001E-3</v>
      </c>
      <c r="R733">
        <v>2E-3</v>
      </c>
    </row>
    <row r="734" spans="1:18" x14ac:dyDescent="0.3">
      <c r="A734" t="s">
        <v>2862</v>
      </c>
      <c r="B734" t="s">
        <v>33</v>
      </c>
      <c r="C734" t="s">
        <v>2118</v>
      </c>
      <c r="D734" t="s">
        <v>2119</v>
      </c>
      <c r="E734">
        <v>23</v>
      </c>
      <c r="F734">
        <v>0</v>
      </c>
      <c r="G734">
        <v>7.734</v>
      </c>
      <c r="H734">
        <v>4.2999999999999997E-2</v>
      </c>
      <c r="I734">
        <v>0.54800000000000004</v>
      </c>
      <c r="J734">
        <v>0.17599999999999999</v>
      </c>
      <c r="K734">
        <v>49.5</v>
      </c>
      <c r="L734">
        <v>3.2</v>
      </c>
      <c r="M734">
        <v>1.6</v>
      </c>
      <c r="N734">
        <v>1.6</v>
      </c>
      <c r="O734">
        <v>7.2</v>
      </c>
      <c r="P734" t="s">
        <v>2727</v>
      </c>
      <c r="Q734">
        <v>-3.0000000000000001E-3</v>
      </c>
      <c r="R734">
        <v>2E-3</v>
      </c>
    </row>
    <row r="735" spans="1:18" x14ac:dyDescent="0.3">
      <c r="A735" t="s">
        <v>2863</v>
      </c>
      <c r="B735" t="s">
        <v>10</v>
      </c>
      <c r="C735" t="s">
        <v>2129</v>
      </c>
      <c r="D735" t="s">
        <v>2119</v>
      </c>
      <c r="E735">
        <v>24</v>
      </c>
      <c r="F735">
        <v>40</v>
      </c>
      <c r="G735">
        <v>7.7080000000000002</v>
      </c>
      <c r="H735">
        <v>0.14399999999999999</v>
      </c>
      <c r="I735">
        <v>1.8240000000000001</v>
      </c>
      <c r="J735">
        <v>-0.51400000000000001</v>
      </c>
      <c r="K735">
        <v>4</v>
      </c>
      <c r="L735">
        <v>3</v>
      </c>
      <c r="M735">
        <v>9.6999999999999993</v>
      </c>
      <c r="N735">
        <v>13.8</v>
      </c>
      <c r="O735">
        <v>6.8</v>
      </c>
      <c r="P735" t="s">
        <v>2727</v>
      </c>
      <c r="Q735">
        <v>-3.0000000000000001E-3</v>
      </c>
      <c r="R735">
        <v>2E-3</v>
      </c>
    </row>
    <row r="736" spans="1:18" x14ac:dyDescent="0.3">
      <c r="A736" t="s">
        <v>2864</v>
      </c>
      <c r="B736" t="s">
        <v>15</v>
      </c>
      <c r="C736" t="s">
        <v>2118</v>
      </c>
      <c r="D736" t="s">
        <v>2119</v>
      </c>
      <c r="E736">
        <v>24</v>
      </c>
      <c r="F736">
        <v>28</v>
      </c>
      <c r="G736">
        <v>8.91</v>
      </c>
      <c r="H736">
        <v>8.3000000000000004E-2</v>
      </c>
      <c r="I736">
        <v>0.98699999999999999</v>
      </c>
      <c r="J736">
        <v>-0.44400000000000001</v>
      </c>
      <c r="K736">
        <v>5.5</v>
      </c>
      <c r="L736">
        <v>9.5</v>
      </c>
      <c r="M736">
        <v>3.8</v>
      </c>
      <c r="N736">
        <v>3.7</v>
      </c>
      <c r="O736">
        <v>6.8</v>
      </c>
      <c r="P736" t="s">
        <v>2727</v>
      </c>
      <c r="Q736">
        <v>-3.0000000000000001E-3</v>
      </c>
      <c r="R736">
        <v>2E-3</v>
      </c>
    </row>
    <row r="737" spans="1:18" x14ac:dyDescent="0.3">
      <c r="A737" t="s">
        <v>2865</v>
      </c>
      <c r="B737" t="s">
        <v>16</v>
      </c>
      <c r="C737" t="s">
        <v>2123</v>
      </c>
      <c r="D737" t="s">
        <v>2123</v>
      </c>
      <c r="E737">
        <v>17</v>
      </c>
      <c r="F737">
        <v>39</v>
      </c>
      <c r="G737">
        <v>11.814</v>
      </c>
      <c r="H737">
        <v>0.09</v>
      </c>
      <c r="I737">
        <v>1.1359999999999999</v>
      </c>
      <c r="J737">
        <v>-0.55400000000000005</v>
      </c>
      <c r="K737">
        <v>2.2999999999999998</v>
      </c>
      <c r="L737">
        <v>8.5</v>
      </c>
      <c r="M737">
        <v>5.8</v>
      </c>
      <c r="N737">
        <v>4.8</v>
      </c>
      <c r="O737">
        <v>6.5</v>
      </c>
      <c r="P737" t="s">
        <v>2727</v>
      </c>
      <c r="Q737">
        <v>-2E-3</v>
      </c>
      <c r="R737">
        <v>3.0000000000000001E-3</v>
      </c>
    </row>
    <row r="738" spans="1:18" x14ac:dyDescent="0.3">
      <c r="A738" t="s">
        <v>2866</v>
      </c>
      <c r="B738" t="s">
        <v>23</v>
      </c>
      <c r="C738" t="s">
        <v>2123</v>
      </c>
      <c r="D738" t="s">
        <v>2123</v>
      </c>
      <c r="E738">
        <v>7</v>
      </c>
      <c r="F738">
        <v>16</v>
      </c>
      <c r="G738">
        <v>11.113</v>
      </c>
      <c r="H738">
        <v>0.129</v>
      </c>
      <c r="I738">
        <v>1.6739999999999999</v>
      </c>
      <c r="J738">
        <v>-0.91200000000000003</v>
      </c>
      <c r="K738">
        <v>0.4</v>
      </c>
      <c r="L738">
        <v>2.7</v>
      </c>
      <c r="M738">
        <v>13.8</v>
      </c>
      <c r="N738">
        <v>11.7</v>
      </c>
      <c r="O738">
        <v>6.4</v>
      </c>
      <c r="P738" t="s">
        <v>2727</v>
      </c>
      <c r="Q738">
        <v>-2E-3</v>
      </c>
      <c r="R738">
        <v>3.0000000000000001E-3</v>
      </c>
    </row>
    <row r="739" spans="1:18" x14ac:dyDescent="0.3">
      <c r="A739" t="s">
        <v>2867</v>
      </c>
      <c r="B739" t="s">
        <v>382</v>
      </c>
      <c r="C739" t="s">
        <v>2118</v>
      </c>
      <c r="D739" t="s">
        <v>2119</v>
      </c>
      <c r="E739">
        <v>8</v>
      </c>
      <c r="F739">
        <v>8</v>
      </c>
      <c r="G739">
        <v>8.6020000000000003</v>
      </c>
      <c r="H739">
        <v>6.2E-2</v>
      </c>
      <c r="I739">
        <v>0.81</v>
      </c>
      <c r="J739">
        <v>-0.13</v>
      </c>
      <c r="K739">
        <v>19.600000000000001</v>
      </c>
      <c r="L739">
        <v>6.7</v>
      </c>
      <c r="M739">
        <v>2.4</v>
      </c>
      <c r="N739">
        <v>2.8</v>
      </c>
      <c r="O739">
        <v>6.4</v>
      </c>
      <c r="P739" t="s">
        <v>2727</v>
      </c>
      <c r="Q739">
        <v>-3.0000000000000001E-3</v>
      </c>
      <c r="R739">
        <v>2E-3</v>
      </c>
    </row>
    <row r="740" spans="1:18" x14ac:dyDescent="0.3">
      <c r="A740" t="s">
        <v>2868</v>
      </c>
      <c r="B740" t="s">
        <v>16</v>
      </c>
      <c r="C740" t="s">
        <v>2118</v>
      </c>
      <c r="D740" t="s">
        <v>2119</v>
      </c>
      <c r="E740">
        <v>11</v>
      </c>
      <c r="F740">
        <v>0</v>
      </c>
      <c r="G740">
        <v>8.6940000000000008</v>
      </c>
      <c r="H740">
        <v>9.0999999999999998E-2</v>
      </c>
      <c r="I740">
        <v>1.1459999999999999</v>
      </c>
      <c r="J740">
        <v>-0.85799999999999998</v>
      </c>
      <c r="K740">
        <v>1.2</v>
      </c>
      <c r="L740">
        <v>7.7</v>
      </c>
      <c r="M740">
        <v>4.0999999999999996</v>
      </c>
      <c r="N740">
        <v>4.9000000000000004</v>
      </c>
      <c r="O740">
        <v>5.8</v>
      </c>
      <c r="P740" t="s">
        <v>2727</v>
      </c>
      <c r="Q740">
        <v>-3.0000000000000001E-3</v>
      </c>
      <c r="R740">
        <v>2E-3</v>
      </c>
    </row>
    <row r="741" spans="1:18" x14ac:dyDescent="0.3">
      <c r="A741" t="s">
        <v>2869</v>
      </c>
      <c r="B741" t="s">
        <v>16</v>
      </c>
      <c r="C741" t="s">
        <v>2136</v>
      </c>
      <c r="D741" t="s">
        <v>2119</v>
      </c>
      <c r="E741">
        <v>8</v>
      </c>
      <c r="F741">
        <v>0</v>
      </c>
      <c r="G741">
        <v>9.1590000000000007</v>
      </c>
      <c r="H741">
        <v>0</v>
      </c>
      <c r="I741">
        <v>0</v>
      </c>
      <c r="J741">
        <v>-1.103</v>
      </c>
      <c r="K741">
        <v>0.6</v>
      </c>
      <c r="L741">
        <v>10.7</v>
      </c>
      <c r="M741">
        <v>0.8</v>
      </c>
      <c r="N741">
        <v>0.7</v>
      </c>
      <c r="O741">
        <v>5.7</v>
      </c>
      <c r="P741" t="s">
        <v>2727</v>
      </c>
      <c r="Q741">
        <v>-3.0000000000000001E-3</v>
      </c>
      <c r="R741">
        <v>2E-3</v>
      </c>
    </row>
    <row r="742" spans="1:18" x14ac:dyDescent="0.3">
      <c r="A742" t="s">
        <v>2870</v>
      </c>
      <c r="B742" t="s">
        <v>383</v>
      </c>
      <c r="C742" t="s">
        <v>2118</v>
      </c>
      <c r="D742" t="s">
        <v>2119</v>
      </c>
      <c r="E742">
        <v>18</v>
      </c>
      <c r="F742">
        <v>50</v>
      </c>
      <c r="G742">
        <v>6.9530000000000003</v>
      </c>
      <c r="H742">
        <v>9.8000000000000004E-2</v>
      </c>
      <c r="I742">
        <v>1.3080000000000001</v>
      </c>
      <c r="J742">
        <v>-7.2999999999999995E-2</v>
      </c>
      <c r="K742">
        <v>23</v>
      </c>
      <c r="L742">
        <v>1.6</v>
      </c>
      <c r="M742">
        <v>4.5999999999999996</v>
      </c>
      <c r="N742">
        <v>6.2</v>
      </c>
      <c r="O742">
        <v>5.4</v>
      </c>
      <c r="P742" t="s">
        <v>2727</v>
      </c>
      <c r="Q742">
        <v>-3.0000000000000001E-3</v>
      </c>
      <c r="R742">
        <v>2E-3</v>
      </c>
    </row>
    <row r="743" spans="1:18" x14ac:dyDescent="0.3">
      <c r="A743" t="s">
        <v>2871</v>
      </c>
      <c r="B743" t="s">
        <v>381</v>
      </c>
      <c r="C743" t="s">
        <v>2136</v>
      </c>
      <c r="D743" t="s">
        <v>2119</v>
      </c>
      <c r="E743">
        <v>38</v>
      </c>
      <c r="F743">
        <v>35</v>
      </c>
      <c r="G743">
        <v>7.9379999999999997</v>
      </c>
      <c r="H743">
        <v>6.8000000000000005E-2</v>
      </c>
      <c r="I743">
        <v>0.85699999999999998</v>
      </c>
      <c r="J743">
        <v>-0.13900000000000001</v>
      </c>
      <c r="K743">
        <v>19.2</v>
      </c>
      <c r="L743">
        <v>3.6</v>
      </c>
      <c r="M743">
        <v>3</v>
      </c>
      <c r="N743">
        <v>3.2</v>
      </c>
      <c r="O743">
        <v>5</v>
      </c>
      <c r="P743" t="s">
        <v>2727</v>
      </c>
      <c r="Q743">
        <v>-3.0000000000000001E-3</v>
      </c>
      <c r="R743">
        <v>2E-3</v>
      </c>
    </row>
    <row r="744" spans="1:18" x14ac:dyDescent="0.3">
      <c r="A744" t="s">
        <v>2872</v>
      </c>
      <c r="B744" t="s">
        <v>43</v>
      </c>
      <c r="C744" t="s">
        <v>2129</v>
      </c>
      <c r="D744" t="s">
        <v>2119</v>
      </c>
      <c r="E744">
        <v>17</v>
      </c>
      <c r="F744">
        <v>31</v>
      </c>
      <c r="G744">
        <v>8.2850000000000001</v>
      </c>
      <c r="H744">
        <v>4.9000000000000002E-2</v>
      </c>
      <c r="I744">
        <v>0.66200000000000003</v>
      </c>
      <c r="J744">
        <v>-0.248</v>
      </c>
      <c r="K744">
        <v>13.5</v>
      </c>
      <c r="L744">
        <v>5.3</v>
      </c>
      <c r="M744">
        <v>2.2000000000000002</v>
      </c>
      <c r="N744">
        <v>2.1</v>
      </c>
      <c r="O744">
        <v>4.8</v>
      </c>
      <c r="P744" t="s">
        <v>2727</v>
      </c>
      <c r="Q744">
        <v>-3.0000000000000001E-3</v>
      </c>
      <c r="R744">
        <v>2E-3</v>
      </c>
    </row>
    <row r="745" spans="1:18" x14ac:dyDescent="0.3">
      <c r="A745" t="s">
        <v>2873</v>
      </c>
      <c r="B745" t="s">
        <v>382</v>
      </c>
      <c r="C745" t="s">
        <v>2118</v>
      </c>
      <c r="D745" t="s">
        <v>2119</v>
      </c>
      <c r="E745">
        <v>46</v>
      </c>
      <c r="F745">
        <v>77</v>
      </c>
      <c r="G745">
        <v>8.532</v>
      </c>
      <c r="H745">
        <v>6.5000000000000002E-2</v>
      </c>
      <c r="I745">
        <v>0.84699999999999998</v>
      </c>
      <c r="J745">
        <v>-0.48399999999999999</v>
      </c>
      <c r="K745">
        <v>4.5999999999999996</v>
      </c>
      <c r="L745">
        <v>6.3</v>
      </c>
      <c r="M745">
        <v>2.8</v>
      </c>
      <c r="N745">
        <v>3</v>
      </c>
      <c r="O745">
        <v>4.8</v>
      </c>
      <c r="P745" t="s">
        <v>2727</v>
      </c>
      <c r="Q745">
        <v>-3.0000000000000001E-3</v>
      </c>
      <c r="R745">
        <v>2E-3</v>
      </c>
    </row>
    <row r="746" spans="1:18" x14ac:dyDescent="0.3">
      <c r="A746" t="s">
        <v>2874</v>
      </c>
      <c r="B746" t="s">
        <v>22</v>
      </c>
      <c r="C746" t="s">
        <v>2118</v>
      </c>
      <c r="D746" t="s">
        <v>2119</v>
      </c>
      <c r="E746">
        <v>19</v>
      </c>
      <c r="F746">
        <v>78</v>
      </c>
      <c r="G746">
        <v>8.125</v>
      </c>
      <c r="H746">
        <v>7.6999999999999999E-2</v>
      </c>
      <c r="I746">
        <v>1.218</v>
      </c>
      <c r="J746">
        <v>-0.60099999999999998</v>
      </c>
      <c r="K746">
        <v>3.1</v>
      </c>
      <c r="L746">
        <v>3.8</v>
      </c>
      <c r="M746">
        <v>3.6</v>
      </c>
      <c r="N746">
        <v>5.6</v>
      </c>
      <c r="O746">
        <v>4.2</v>
      </c>
      <c r="P746" t="s">
        <v>2727</v>
      </c>
      <c r="Q746">
        <v>-3.0000000000000001E-3</v>
      </c>
      <c r="R746">
        <v>2E-3</v>
      </c>
    </row>
    <row r="747" spans="1:18" x14ac:dyDescent="0.3">
      <c r="A747" t="s">
        <v>2875</v>
      </c>
      <c r="B747" t="s">
        <v>33</v>
      </c>
      <c r="C747" t="s">
        <v>2118</v>
      </c>
      <c r="D747" t="s">
        <v>2119</v>
      </c>
      <c r="E747">
        <v>22</v>
      </c>
      <c r="F747">
        <v>26</v>
      </c>
      <c r="G747">
        <v>8.4220000000000006</v>
      </c>
      <c r="H747">
        <v>4.4999999999999998E-2</v>
      </c>
      <c r="I747">
        <v>0.57299999999999995</v>
      </c>
      <c r="J747">
        <v>-0.54400000000000004</v>
      </c>
      <c r="K747">
        <v>3.8</v>
      </c>
      <c r="L747">
        <v>6.1</v>
      </c>
      <c r="M747">
        <v>1.8</v>
      </c>
      <c r="N747">
        <v>1.7</v>
      </c>
      <c r="O747">
        <v>4.0999999999999996</v>
      </c>
      <c r="P747" t="s">
        <v>2727</v>
      </c>
      <c r="Q747">
        <v>-3.0000000000000001E-3</v>
      </c>
      <c r="R747">
        <v>2E-3</v>
      </c>
    </row>
    <row r="748" spans="1:18" x14ac:dyDescent="0.3">
      <c r="A748" t="s">
        <v>2876</v>
      </c>
      <c r="B748" t="s">
        <v>19</v>
      </c>
      <c r="C748" t="s">
        <v>2123</v>
      </c>
      <c r="D748" t="s">
        <v>2123</v>
      </c>
      <c r="E748">
        <v>43</v>
      </c>
      <c r="F748">
        <v>70</v>
      </c>
      <c r="G748">
        <v>11.435</v>
      </c>
      <c r="H748">
        <v>0.06</v>
      </c>
      <c r="I748">
        <v>0.65700000000000003</v>
      </c>
      <c r="J748">
        <v>-0.252</v>
      </c>
      <c r="K748">
        <v>9.1999999999999993</v>
      </c>
      <c r="L748">
        <v>4.5999999999999996</v>
      </c>
      <c r="M748">
        <v>2.2999999999999998</v>
      </c>
      <c r="N748">
        <v>2</v>
      </c>
      <c r="O748">
        <v>4.0999999999999996</v>
      </c>
      <c r="P748" t="s">
        <v>2727</v>
      </c>
      <c r="Q748">
        <v>-2E-3</v>
      </c>
      <c r="R748">
        <v>3.0000000000000001E-3</v>
      </c>
    </row>
    <row r="749" spans="1:18" x14ac:dyDescent="0.3">
      <c r="A749" t="s">
        <v>2877</v>
      </c>
      <c r="B749" t="s">
        <v>10</v>
      </c>
      <c r="C749" t="s">
        <v>2136</v>
      </c>
      <c r="D749" t="s">
        <v>2119</v>
      </c>
      <c r="E749">
        <v>6</v>
      </c>
      <c r="F749">
        <v>0</v>
      </c>
      <c r="G749">
        <v>8.3420000000000005</v>
      </c>
      <c r="H749">
        <v>0</v>
      </c>
      <c r="I749">
        <v>0</v>
      </c>
      <c r="J749">
        <v>-0.34200000000000003</v>
      </c>
      <c r="K749">
        <v>8.3000000000000007</v>
      </c>
      <c r="L749">
        <v>5.7</v>
      </c>
      <c r="M749">
        <v>0.8</v>
      </c>
      <c r="N749">
        <v>0.7</v>
      </c>
      <c r="O749">
        <v>3.9</v>
      </c>
      <c r="P749" t="s">
        <v>2727</v>
      </c>
      <c r="Q749">
        <v>-3.0000000000000001E-3</v>
      </c>
      <c r="R749">
        <v>2E-3</v>
      </c>
    </row>
    <row r="750" spans="1:18" x14ac:dyDescent="0.3">
      <c r="A750" t="s">
        <v>2878</v>
      </c>
      <c r="B750" t="s">
        <v>384</v>
      </c>
      <c r="C750" t="s">
        <v>2118</v>
      </c>
      <c r="D750" t="s">
        <v>2119</v>
      </c>
      <c r="E750">
        <v>27</v>
      </c>
      <c r="F750">
        <v>0</v>
      </c>
      <c r="G750">
        <v>5.9619999999999997</v>
      </c>
      <c r="H750">
        <v>7.3999999999999996E-2</v>
      </c>
      <c r="I750">
        <v>0.74</v>
      </c>
      <c r="J750">
        <v>-0.13800000000000001</v>
      </c>
      <c r="K750">
        <v>19.399999999999999</v>
      </c>
      <c r="L750">
        <v>0.8</v>
      </c>
      <c r="M750">
        <v>3.2</v>
      </c>
      <c r="N750">
        <v>2.6</v>
      </c>
      <c r="O750">
        <v>3.5</v>
      </c>
      <c r="P750" t="s">
        <v>2727</v>
      </c>
      <c r="Q750">
        <v>-3.0000000000000001E-3</v>
      </c>
      <c r="R750">
        <v>2E-3</v>
      </c>
    </row>
    <row r="751" spans="1:18" x14ac:dyDescent="0.3">
      <c r="A751" t="s">
        <v>2879</v>
      </c>
      <c r="B751" t="s">
        <v>32</v>
      </c>
      <c r="C751" t="s">
        <v>2123</v>
      </c>
      <c r="D751" t="s">
        <v>2123</v>
      </c>
      <c r="E751">
        <v>27</v>
      </c>
      <c r="F751">
        <v>68</v>
      </c>
      <c r="G751">
        <v>10.077999999999999</v>
      </c>
      <c r="H751">
        <v>7.8E-2</v>
      </c>
      <c r="I751">
        <v>0.86899999999999999</v>
      </c>
      <c r="J751">
        <v>-0.30199999999999999</v>
      </c>
      <c r="K751">
        <v>7.1</v>
      </c>
      <c r="L751">
        <v>1.2</v>
      </c>
      <c r="M751">
        <v>3.1</v>
      </c>
      <c r="N751">
        <v>3.4</v>
      </c>
      <c r="O751">
        <v>2.6</v>
      </c>
      <c r="P751" t="s">
        <v>2727</v>
      </c>
      <c r="Q751">
        <v>-2E-3</v>
      </c>
      <c r="R751">
        <v>3.0000000000000001E-3</v>
      </c>
    </row>
    <row r="752" spans="1:18" x14ac:dyDescent="0.3">
      <c r="A752" t="s">
        <v>2880</v>
      </c>
      <c r="B752" t="s">
        <v>19</v>
      </c>
      <c r="C752" t="s">
        <v>2129</v>
      </c>
      <c r="D752" t="s">
        <v>2119</v>
      </c>
      <c r="E752">
        <v>5</v>
      </c>
      <c r="F752">
        <v>52</v>
      </c>
      <c r="G752">
        <v>0.21</v>
      </c>
      <c r="H752">
        <v>0</v>
      </c>
      <c r="I752">
        <v>0</v>
      </c>
      <c r="J752">
        <v>-0.23300000000000001</v>
      </c>
      <c r="K752">
        <v>13.9</v>
      </c>
      <c r="L752">
        <v>0.4</v>
      </c>
      <c r="M752">
        <v>0.8</v>
      </c>
      <c r="N752">
        <v>0.7</v>
      </c>
      <c r="O752">
        <v>1.9</v>
      </c>
      <c r="P752" t="s">
        <v>2727</v>
      </c>
      <c r="Q752">
        <v>-3.0000000000000001E-3</v>
      </c>
      <c r="R752">
        <v>2E-3</v>
      </c>
    </row>
    <row r="753" spans="1:18" x14ac:dyDescent="0.3">
      <c r="A753" t="s">
        <v>2881</v>
      </c>
      <c r="B753" t="s">
        <v>39</v>
      </c>
      <c r="C753" t="s">
        <v>2129</v>
      </c>
      <c r="D753" t="s">
        <v>2119</v>
      </c>
      <c r="E753">
        <v>16</v>
      </c>
      <c r="F753">
        <v>23</v>
      </c>
      <c r="G753">
        <v>3.9780000000000002</v>
      </c>
      <c r="H753">
        <v>6.2E-2</v>
      </c>
      <c r="I753">
        <v>0.71399999999999997</v>
      </c>
      <c r="J753">
        <v>-1.6479999999999999</v>
      </c>
      <c r="K753">
        <v>0.2</v>
      </c>
      <c r="L753">
        <v>0.6</v>
      </c>
      <c r="M753">
        <v>2.6</v>
      </c>
      <c r="N753">
        <v>2.4</v>
      </c>
      <c r="O753">
        <v>1.3</v>
      </c>
      <c r="P753" t="s">
        <v>2727</v>
      </c>
      <c r="Q753">
        <v>-3.0000000000000001E-3</v>
      </c>
      <c r="R753">
        <v>2E-3</v>
      </c>
    </row>
    <row r="754" spans="1:18" x14ac:dyDescent="0.3">
      <c r="A754" t="s">
        <v>2882</v>
      </c>
      <c r="B754" t="s">
        <v>10</v>
      </c>
      <c r="C754" t="s">
        <v>2118</v>
      </c>
      <c r="D754" t="s">
        <v>2119</v>
      </c>
      <c r="E754">
        <v>18</v>
      </c>
      <c r="F754">
        <v>0</v>
      </c>
      <c r="G754">
        <v>6.81</v>
      </c>
      <c r="H754">
        <v>0</v>
      </c>
      <c r="I754">
        <v>0</v>
      </c>
      <c r="J754">
        <v>-0.89800000000000002</v>
      </c>
      <c r="K754">
        <v>1</v>
      </c>
      <c r="L754">
        <v>1.4</v>
      </c>
      <c r="M754">
        <v>0.8</v>
      </c>
      <c r="N754">
        <v>0.7</v>
      </c>
      <c r="O754">
        <v>1.1000000000000001</v>
      </c>
      <c r="P754" t="s">
        <v>2727</v>
      </c>
      <c r="Q754">
        <v>-3.0000000000000001E-3</v>
      </c>
      <c r="R754">
        <v>2E-3</v>
      </c>
    </row>
    <row r="755" spans="1:18" x14ac:dyDescent="0.3">
      <c r="A755" t="s">
        <v>2883</v>
      </c>
      <c r="B755" t="s">
        <v>39</v>
      </c>
      <c r="C755" t="s">
        <v>2136</v>
      </c>
      <c r="D755" t="s">
        <v>2119</v>
      </c>
      <c r="E755">
        <v>9</v>
      </c>
      <c r="F755">
        <v>0</v>
      </c>
      <c r="G755">
        <v>6.3109999999999999</v>
      </c>
      <c r="H755">
        <v>0</v>
      </c>
      <c r="I755">
        <v>0</v>
      </c>
      <c r="J755">
        <v>-0.81599999999999995</v>
      </c>
      <c r="K755">
        <v>1.6</v>
      </c>
      <c r="L755">
        <v>1.2</v>
      </c>
      <c r="M755">
        <v>0.8</v>
      </c>
      <c r="N755">
        <v>0.7</v>
      </c>
      <c r="O755">
        <v>1.1000000000000001</v>
      </c>
      <c r="P755" t="s">
        <v>2727</v>
      </c>
      <c r="Q755">
        <v>-3.0000000000000001E-3</v>
      </c>
      <c r="R755">
        <v>2E-3</v>
      </c>
    </row>
    <row r="756" spans="1:18" x14ac:dyDescent="0.3">
      <c r="A756" t="s">
        <v>2884</v>
      </c>
      <c r="B756" t="s">
        <v>12</v>
      </c>
      <c r="C756" t="s">
        <v>2118</v>
      </c>
      <c r="D756" t="s">
        <v>2119</v>
      </c>
      <c r="E756">
        <v>5</v>
      </c>
      <c r="F756">
        <v>0</v>
      </c>
      <c r="G756">
        <v>0.17299999999999999</v>
      </c>
      <c r="H756">
        <v>0</v>
      </c>
      <c r="I756">
        <v>0</v>
      </c>
      <c r="J756">
        <v>-1.3</v>
      </c>
      <c r="K756">
        <v>0.4</v>
      </c>
      <c r="L756">
        <v>0.2</v>
      </c>
      <c r="M756">
        <v>0.8</v>
      </c>
      <c r="N756">
        <v>0.7</v>
      </c>
      <c r="O756">
        <v>0.4</v>
      </c>
      <c r="P756" t="s">
        <v>2727</v>
      </c>
      <c r="Q756">
        <v>-3.0000000000000001E-3</v>
      </c>
      <c r="R756">
        <v>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zoomScaleNormal="91" workbookViewId="0">
      <selection activeCell="J18" sqref="J18"/>
    </sheetView>
  </sheetViews>
  <sheetFormatPr defaultColWidth="6.77734375" defaultRowHeight="14.4" x14ac:dyDescent="0.3"/>
  <cols>
    <col min="1" max="1" width="9.109375" customWidth="1"/>
    <col min="2" max="2" width="23.44140625" bestFit="1" customWidth="1"/>
    <col min="4" max="4" width="19.77734375" bestFit="1" customWidth="1"/>
    <col min="7" max="7" width="8" bestFit="1" customWidth="1"/>
    <col min="10" max="10" width="9" style="4" customWidth="1"/>
    <col min="12" max="12" width="15" bestFit="1" customWidth="1"/>
    <col min="13" max="13" width="16.44140625" bestFit="1" customWidth="1"/>
    <col min="14" max="14" width="19.77734375" bestFit="1" customWidth="1"/>
    <col min="15" max="15" width="18.6640625" bestFit="1" customWidth="1"/>
    <col min="16" max="16" width="15" style="25" customWidth="1"/>
    <col min="19" max="19" width="21.77734375" style="33" bestFit="1" customWidth="1"/>
    <col min="20" max="20" width="7" customWidth="1"/>
    <col min="42" max="42" width="7" customWidth="1"/>
  </cols>
  <sheetData>
    <row r="1" spans="1:79" s="4" customFormat="1" x14ac:dyDescent="0.3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1304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1595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1594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3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3.1393020197524013</v>
      </c>
      <c r="M2" s="5" cm="1">
        <f t="array" ref="M2">INDEX('2026'!AM:AM, MAX(_xlfn._xlws.FILTER(ROW('2026'!E:E), ('2026'!E:E=Goalies!C2)*('2026'!AM:AM&lt;&gt;""))))</f>
        <v>3.2790374575500643</v>
      </c>
      <c r="N2" s="5">
        <f t="shared" ref="N2:N33" si="3">J2*M2</f>
        <v>3.1806663338235621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3.1806663338235621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3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3.1393020197524013</v>
      </c>
      <c r="M3" s="5" cm="1">
        <f t="array" ref="M3">INDEX('2026'!AM:AM, MAX(_xlfn._xlws.FILTER(ROW('2026'!E:E), ('2026'!E:E=Goalies!C3)*('2026'!AM:AM&lt;&gt;""))))</f>
        <v>3.2790374575500643</v>
      </c>
      <c r="N3" s="5">
        <f t="shared" si="3"/>
        <v>3.3938037685643163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3.3938037685643163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3">
      <c r="A4" t="s">
        <v>247</v>
      </c>
      <c r="B4" t="str">
        <f t="shared" si="0"/>
        <v>ANA Ville Husso</v>
      </c>
      <c r="C4" t="s">
        <v>48</v>
      </c>
      <c r="D4" t="s">
        <v>1164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3.1393020197524013</v>
      </c>
      <c r="M4" s="5" cm="1">
        <f t="array" ref="M4">INDEX('2026'!AM:AM, MAX(_xlfn._xlws.FILTER(ROW('2026'!E:E), ('2026'!E:E=Goalies!C4)*('2026'!AM:AM&lt;&gt;""))))</f>
        <v>3.2790374575500643</v>
      </c>
      <c r="N4" s="5">
        <f t="shared" si="3"/>
        <v>3.4429893304275678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3.4429893304275678</v>
      </c>
      <c r="Q4" s="6">
        <v>10</v>
      </c>
      <c r="R4" t="s">
        <v>48</v>
      </c>
      <c r="S4" t="s">
        <v>1164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1176</v>
      </c>
      <c r="AT4" s="75" t="s">
        <v>48</v>
      </c>
      <c r="AU4" s="75" t="s">
        <v>1164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1164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3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2.9454367349391721</v>
      </c>
      <c r="M5" s="5" cm="1">
        <f t="array" ref="M5">INDEX('2026'!AM:AM, MAX(_xlfn._xlws.FILTER(ROW('2026'!E:E), ('2026'!E:E=Goalies!C5)*('2026'!AM:AM&lt;&gt;""))))</f>
        <v>3.09</v>
      </c>
      <c r="N5" s="5">
        <f t="shared" si="3"/>
        <v>3.0127499999999996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3.0127499999999996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3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2.9454367349391721</v>
      </c>
      <c r="M6" s="5" cm="1">
        <f t="array" ref="M6">INDEX('2026'!AM:AM, MAX(_xlfn._xlws.FILTER(ROW('2026'!E:E), ('2026'!E:E=Goalies!C6)*('2026'!AM:AM&lt;&gt;""))))</f>
        <v>3.09</v>
      </c>
      <c r="N6" s="5">
        <f t="shared" si="3"/>
        <v>3.2136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3.2136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3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3.18</v>
      </c>
      <c r="M7" s="5" cm="1">
        <f t="array" ref="M7">INDEX('2026'!AM:AM, MAX(_xlfn._xlws.FILTER(ROW('2026'!E:E), ('2026'!E:E=Goalies!C7)*('2026'!AM:AM&lt;&gt;""))))</f>
        <v>3.0449999999999999</v>
      </c>
      <c r="N7" s="5">
        <f t="shared" si="3"/>
        <v>3.0906749999999996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3.0906749999999996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3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3.18</v>
      </c>
      <c r="M8" s="5" cm="1">
        <f t="array" ref="M8">INDEX('2026'!AM:AM, MAX(_xlfn._xlws.FILTER(ROW('2026'!E:E), ('2026'!E:E=Goalies!C8)*('2026'!AM:AM&lt;&gt;""))))</f>
        <v>3.0449999999999999</v>
      </c>
      <c r="N8" s="5">
        <f t="shared" si="3"/>
        <v>3.0145499999999998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3.0145499999999998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3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3.18</v>
      </c>
      <c r="M9" s="5" cm="1">
        <f t="array" ref="M9">INDEX('2026'!AM:AM, MAX(_xlfn._xlws.FILTER(ROW('2026'!E:E), ('2026'!E:E=Goalies!C9)*('2026'!AM:AM&lt;&gt;""))))</f>
        <v>3.0449999999999999</v>
      </c>
      <c r="N9" s="5">
        <f t="shared" si="3"/>
        <v>3.1392342791955263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3.1392342791955263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1296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1297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3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3.18</v>
      </c>
      <c r="M10" s="5" cm="1">
        <f t="array" ref="M10">INDEX('2026'!AM:AM, MAX(_xlfn._xlws.FILTER(ROW('2026'!E:E), ('2026'!E:E=Goalies!C10)*('2026'!AM:AM&lt;&gt;""))))</f>
        <v>3.0449999999999999</v>
      </c>
      <c r="N10" s="5">
        <f t="shared" si="3"/>
        <v>3.1667999999999998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3.1667999999999998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919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3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2.6713262082318052</v>
      </c>
      <c r="M11" s="5" cm="1">
        <f t="array" ref="M11">INDEX('2026'!AM:AM, MAX(_xlfn._xlws.FILTER(ROW('2026'!E:E), ('2026'!E:E=Goalies!C11)*('2026'!AM:AM&lt;&gt;""))))</f>
        <v>3.2586402606204365</v>
      </c>
      <c r="N11" s="5">
        <f t="shared" si="3"/>
        <v>3.2097606567111301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3.2097606567111301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3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2.6713262082318052</v>
      </c>
      <c r="M12" s="5" cm="1">
        <f t="array" ref="M12">INDEX('2026'!AM:AM, MAX(_xlfn._xlws.FILTER(ROW('2026'!E:E), ('2026'!E:E=Goalies!C12)*('2026'!AM:AM&lt;&gt;""))))</f>
        <v>3.2586402606204365</v>
      </c>
      <c r="N12" s="5">
        <f t="shared" si="3"/>
        <v>3.3238130658328453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3.3238130658328453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3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2.6713262082318052</v>
      </c>
      <c r="M13" s="5" cm="1">
        <f t="array" ref="M13">INDEX('2026'!AM:AM, MAX(_xlfn._xlws.FILTER(ROW('2026'!E:E), ('2026'!E:E=Goalies!C13)*('2026'!AM:AM&lt;&gt;""))))</f>
        <v>3.2586402606204365</v>
      </c>
      <c r="N13" s="5">
        <f t="shared" si="3"/>
        <v>3.4577211768641289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3.4577211768641289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1298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1297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3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3.36</v>
      </c>
      <c r="M14" s="5" cm="1">
        <f t="array" ref="M14">INDEX('2026'!AM:AM, MAX(_xlfn._xlws.FILTER(ROW('2026'!E:E), ('2026'!E:E=Goalies!C14)*('2026'!AM:AM&lt;&gt;""))))</f>
        <v>2.7410858706836274</v>
      </c>
      <c r="N14" s="5">
        <f t="shared" si="3"/>
        <v>2.8644347348643904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2.8644347348643904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3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3.36</v>
      </c>
      <c r="M15" s="5" cm="1">
        <f t="array" ref="M15">INDEX('2026'!AM:AM, MAX(_xlfn._xlws.FILTER(ROW('2026'!E:E), ('2026'!E:E=Goalies!C15)*('2026'!AM:AM&lt;&gt;""))))</f>
        <v>2.7410858706836274</v>
      </c>
      <c r="N15" s="5">
        <f t="shared" si="3"/>
        <v>2.7684967293904639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2.7684967293904639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3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3.36</v>
      </c>
      <c r="M16" s="5" cm="1">
        <f t="array" ref="M16">INDEX('2026'!AM:AM, MAX(_xlfn._xlws.FILTER(ROW('2026'!E:E), ('2026'!E:E=Goalies!C16)*('2026'!AM:AM&lt;&gt;""))))</f>
        <v>2.7410858706836274</v>
      </c>
      <c r="N16" s="5">
        <f t="shared" si="3"/>
        <v>2.6725587239165365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2.6725587239165365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3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0.96499999999999997</v>
      </c>
      <c r="K17" s="93">
        <v>0.95</v>
      </c>
      <c r="L17" s="5" cm="1">
        <f t="array" ref="L17">INDEX('2026'!AK:AK, MAX(_xlfn._xlws.FILTER(ROW('2026'!E:E), ('2026'!E:E=Goalies!C17)*('2026'!AK:AK&lt;&gt;""))))</f>
        <v>2.6773769988108924</v>
      </c>
      <c r="M17" s="5" cm="1">
        <f t="array" ref="M17">INDEX('2026'!AM:AM, MAX(_xlfn._xlws.FILTER(ROW('2026'!E:E), ('2026'!E:E=Goalies!C17)*('2026'!AM:AM&lt;&gt;""))))</f>
        <v>3.3229987012333995</v>
      </c>
      <c r="N17" s="5">
        <f t="shared" si="3"/>
        <v>3.2066937466902306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3.2066937466902306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0.96499999999999997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3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1.05</v>
      </c>
      <c r="K18" s="93">
        <v>1.1000000000000001</v>
      </c>
      <c r="L18" s="5" cm="1">
        <f t="array" ref="L18">INDEX('2026'!AK:AK, MAX(_xlfn._xlws.FILTER(ROW('2026'!E:E), ('2026'!E:E=Goalies!C18)*('2026'!AK:AK&lt;&gt;""))))</f>
        <v>2.6773769988108924</v>
      </c>
      <c r="M18" s="5" cm="1">
        <f t="array" ref="M18">INDEX('2026'!AM:AM, MAX(_xlfn._xlws.FILTER(ROW('2026'!E:E), ('2026'!E:E=Goalies!C18)*('2026'!AM:AM&lt;&gt;""))))</f>
        <v>3.3229987012333995</v>
      </c>
      <c r="N18" s="5">
        <f t="shared" si="3"/>
        <v>3.4891486362950697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3.4891486362950697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1.05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3">
      <c r="A19" t="s">
        <v>248</v>
      </c>
      <c r="B19" t="str">
        <f t="shared" si="0"/>
        <v>CHI Drew Commesso</v>
      </c>
      <c r="C19" t="s">
        <v>14</v>
      </c>
      <c r="D19" t="s">
        <v>1767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2.6773769988108924</v>
      </c>
      <c r="M19" s="5" cm="1">
        <f t="array" ref="M19">INDEX('2026'!AM:AM, MAX(_xlfn._xlws.FILTER(ROW('2026'!E:E), ('2026'!E:E=Goalies!C19)*('2026'!AM:AM&lt;&gt;""))))</f>
        <v>3.3229987012333995</v>
      </c>
      <c r="N19" s="5">
        <f t="shared" si="3"/>
        <v>3.5389936168135701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3.5389936168135701</v>
      </c>
      <c r="Q19" s="6">
        <v>0</v>
      </c>
      <c r="R19" s="5" t="s">
        <v>14</v>
      </c>
      <c r="S19" t="s">
        <v>1767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1299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1297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3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3.5666609352438652</v>
      </c>
      <c r="M20" s="5" cm="1">
        <f t="array" ref="M20">INDEX('2026'!AM:AM, MAX(_xlfn._xlws.FILTER(ROW('2026'!E:E), ('2026'!E:E=Goalies!C20)*('2026'!AM:AM&lt;&gt;""))))</f>
        <v>2.6609843048557935</v>
      </c>
      <c r="N20" s="5">
        <f t="shared" si="3"/>
        <v>2.6609843048557935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2.6609843048557935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3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3.5666609352438652</v>
      </c>
      <c r="M21" s="5" cm="1">
        <f t="array" ref="M21">INDEX('2026'!AM:AM, MAX(_xlfn._xlws.FILTER(ROW('2026'!E:E), ('2026'!E:E=Goalies!C21)*('2026'!AM:AM&lt;&gt;""))))</f>
        <v>2.6609843048557935</v>
      </c>
      <c r="N21" s="5">
        <f t="shared" si="3"/>
        <v>2.6609843048557935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2.6609843048557935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3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3.5666609352438652</v>
      </c>
      <c r="M22" s="5" cm="1">
        <f t="array" ref="M22">INDEX('2026'!AM:AM, MAX(_xlfn._xlws.FILTER(ROW('2026'!E:E), ('2026'!E:E=Goalies!C22)*('2026'!AM:AM&lt;&gt;""))))</f>
        <v>2.6609843048557935</v>
      </c>
      <c r="N22" s="5">
        <f t="shared" si="3"/>
        <v>2.8206433631471413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2.8206433631471413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3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</v>
      </c>
      <c r="M23" s="5" cm="1">
        <f t="array" ref="M23">INDEX('2026'!AM:AM, MAX(_xlfn._xlws.FILTER(ROW('2026'!E:E), ('2026'!E:E=Goalies!C23)*('2026'!AM:AM&lt;&gt;""))))</f>
        <v>3.14</v>
      </c>
      <c r="N23" s="5">
        <f t="shared" si="3"/>
        <v>3.0615000000000001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3.0615000000000001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3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1.04</v>
      </c>
      <c r="K24" s="93">
        <v>1.04</v>
      </c>
      <c r="L24" s="5" cm="1">
        <f t="array" ref="L24">INDEX('2026'!AK:AK, MAX(_xlfn._xlws.FILTER(ROW('2026'!E:E), ('2026'!E:E=Goalies!C24)*('2026'!AK:AK&lt;&gt;""))))</f>
        <v>3.04</v>
      </c>
      <c r="M24" s="5" cm="1">
        <f t="array" ref="M24">INDEX('2026'!AM:AM, MAX(_xlfn._xlws.FILTER(ROW('2026'!E:E), ('2026'!E:E=Goalies!C24)*('2026'!AM:AM&lt;&gt;""))))</f>
        <v>3.14</v>
      </c>
      <c r="N24" s="5">
        <f t="shared" si="3"/>
        <v>3.2656000000000001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3.2656000000000001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1.04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3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3.0668701606580413</v>
      </c>
      <c r="M25" s="5" cm="1">
        <f t="array" ref="M25">INDEX('2026'!AM:AM, MAX(_xlfn._xlws.FILTER(ROW('2026'!E:E), ('2026'!E:E=Goalies!C25)*('2026'!AM:AM&lt;&gt;""))))</f>
        <v>2.8612905876302364</v>
      </c>
      <c r="N25" s="5">
        <f t="shared" si="3"/>
        <v>2.846984134692085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2.846984134692085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3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3.0668701606580413</v>
      </c>
      <c r="M26" s="5" cm="1">
        <f t="array" ref="M26">INDEX('2026'!AM:AM, MAX(_xlfn._xlws.FILTER(ROW('2026'!E:E), ('2026'!E:E=Goalies!C26)*('2026'!AM:AM&lt;&gt;""))))</f>
        <v>2.8612905876302364</v>
      </c>
      <c r="N26" s="5">
        <f t="shared" si="3"/>
        <v>2.8755970405683873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2.8755970405683873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1300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3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2.9580439366323894</v>
      </c>
      <c r="M27" s="5" cm="1">
        <f t="array" ref="M27">INDEX('2026'!AM:AM, MAX(_xlfn._xlws.FILTER(ROW('2026'!E:E), ('2026'!E:E=Goalies!C27)*('2026'!AM:AM&lt;&gt;""))))</f>
        <v>3.0410399361546046</v>
      </c>
      <c r="N27" s="5">
        <f t="shared" si="3"/>
        <v>2.9954243371122855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2.9954243371122855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3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2.9580439366323894</v>
      </c>
      <c r="M28" s="5" cm="1">
        <f t="array" ref="M28">INDEX('2026'!AM:AM, MAX(_xlfn._xlws.FILTER(ROW('2026'!E:E), ('2026'!E:E=Goalies!C28)*('2026'!AM:AM&lt;&gt;""))))</f>
        <v>3.0410399361546046</v>
      </c>
      <c r="N28" s="5">
        <f t="shared" si="3"/>
        <v>3.1018607348776968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3.1018607348776968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3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3.3040364298752181</v>
      </c>
      <c r="M29" s="5" cm="1">
        <f t="array" ref="M29">INDEX('2026'!AM:AM, MAX(_xlfn._xlws.FILTER(ROW('2026'!E:E), ('2026'!E:E=Goalies!C29)*('2026'!AM:AM&lt;&gt;""))))</f>
        <v>3.0394625001545164</v>
      </c>
      <c r="N29" s="5">
        <f t="shared" si="3"/>
        <v>2.9634759376506534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2.9634759376506534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3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3.3040364298752181</v>
      </c>
      <c r="M30" s="5" cm="1">
        <f t="array" ref="M30">INDEX('2026'!AM:AM, MAX(_xlfn._xlws.FILTER(ROW('2026'!E:E), ('2026'!E:E=Goalies!C30)*('2026'!AM:AM&lt;&gt;""))))</f>
        <v>3.0394625001545164</v>
      </c>
      <c r="N30" s="5">
        <f t="shared" si="3"/>
        <v>3.1306463751591518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3.1306463751591518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3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1592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3.0394625001545164</v>
      </c>
      <c r="N31" s="5">
        <f t="shared" ref="N31" si="18">J31*M31</f>
        <v>3.1610410001606972</v>
      </c>
      <c r="O31" s="5"/>
      <c r="P31" s="65">
        <f t="shared" si="13"/>
        <v>3.1610410001606972</v>
      </c>
      <c r="Q31" s="6">
        <v>10</v>
      </c>
      <c r="R31" s="5" t="s">
        <v>17</v>
      </c>
      <c r="S31" t="s">
        <v>1592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3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3.1262589103425462</v>
      </c>
      <c r="M32" s="5" cm="1">
        <f t="array" ref="M32">INDEX('2026'!AM:AM, MAX(_xlfn._xlws.FILTER(ROW('2026'!E:E), ('2026'!E:E=Goalies!C32)*('2026'!AM:AM&lt;&gt;""))))</f>
        <v>2.8310336521764015</v>
      </c>
      <c r="N32" s="5">
        <f t="shared" si="3"/>
        <v>2.8310336521764015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2.8310336521764015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3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3.1262589103425462</v>
      </c>
      <c r="M33" s="5" cm="1">
        <f t="array" ref="M33">INDEX('2026'!AM:AM, MAX(_xlfn._xlws.FILTER(ROW('2026'!E:E), ('2026'!E:E=Goalies!C33)*('2026'!AM:AM&lt;&gt;""))))</f>
        <v>2.8310336521764015</v>
      </c>
      <c r="N33" s="5">
        <f t="shared" si="3"/>
        <v>2.8310336521764015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2.8310336521764015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3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2.8440038891111614</v>
      </c>
      <c r="M34" s="5" cm="1">
        <f t="array" ref="M34">INDEX('2026'!AM:AM, MAX(_xlfn._xlws.FILTER(ROW('2026'!E:E), ('2026'!E:E=Goalies!C34)*('2026'!AM:AM&lt;&gt;""))))</f>
        <v>2.7700745894885248</v>
      </c>
      <c r="N34" s="5">
        <f>J34*M36</f>
        <v>2.7754917418244647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2.7008227247513115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3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2.8440038891111614</v>
      </c>
      <c r="M35" s="5" cm="1">
        <f t="array" ref="M35">INDEX('2026'!AM:AM, MAX(_xlfn._xlws.FILTER(ROW('2026'!E:E), ('2026'!E:E=Goalies!C35)*('2026'!AM:AM&lt;&gt;""))))</f>
        <v>2.7700745894885248</v>
      </c>
      <c r="N35" s="5">
        <f>J35*M37</f>
        <v>2.9605245246127625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2.8808775730680658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3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3.1298470818302602</v>
      </c>
      <c r="M36" s="5" cm="1">
        <f t="array" ref="M36">INDEX('2026'!AM:AM, MAX(_xlfn._xlws.FILTER(ROW('2026'!E:E), ('2026'!E:E=Goalies!C36)*('2026'!AM:AM&lt;&gt;""))))</f>
        <v>2.8466581967430407</v>
      </c>
      <c r="N36" s="5">
        <f>J36*M38</f>
        <v>3.056282529244287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2.8181916147756101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3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3.1298470818302602</v>
      </c>
      <c r="M37" s="5" cm="1">
        <f t="array" ref="M37">INDEX('2026'!AM:AM, MAX(_xlfn._xlws.FILTER(ROW('2026'!E:E), ('2026'!E:E=Goalies!C37)*('2026'!AM:AM&lt;&gt;""))))</f>
        <v>2.8466581967430407</v>
      </c>
      <c r="N37" s="5">
        <f>J37*M39</f>
        <v>3.1334613809928795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2.8893580696941861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3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3.1217800762103582</v>
      </c>
      <c r="M38" s="5" cm="1">
        <f t="array" ref="M38">INDEX('2026'!AM:AM, MAX(_xlfn._xlws.FILTER(ROW('2026'!E:E), ('2026'!E:E=Goalies!C38)*('2026'!AM:AM&lt;&gt;""))))</f>
        <v>3.0871540699437241</v>
      </c>
      <c r="N38" s="5">
        <f t="shared" ref="N38:N86" si="41">J38*M38</f>
        <v>3.0871540699437241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3.0871540699437241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3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3.1217800762103582</v>
      </c>
      <c r="M39" s="5" cm="1">
        <f t="array" ref="M39">INDEX('2026'!AM:AM, MAX(_xlfn._xlws.FILTER(ROW('2026'!E:E), ('2026'!E:E=Goalies!C39)*('2026'!AM:AM&lt;&gt;""))))</f>
        <v>3.0871540699437241</v>
      </c>
      <c r="N39" s="5">
        <f t="shared" si="41"/>
        <v>3.1488971513425987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3.1488971513425987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3">
      <c r="A40" t="s">
        <v>247</v>
      </c>
      <c r="B40" t="str">
        <f t="shared" si="29"/>
        <v>MTL Jacob Fowler</v>
      </c>
      <c r="C40" t="s">
        <v>19</v>
      </c>
      <c r="D40" t="s">
        <v>1305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3.1217800762103582</v>
      </c>
      <c r="M40" s="5" cm="1">
        <f t="array" ref="M40">INDEX('2026'!AM:AM, MAX(_xlfn._xlws.FILTER(ROW('2026'!E:E), ('2026'!E:E=Goalies!C40)*('2026'!AM:AM&lt;&gt;""))))</f>
        <v>3.0871540699437241</v>
      </c>
      <c r="N40" s="5">
        <f t="shared" si="41"/>
        <v>3.0408467588945682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3.0408467588945682</v>
      </c>
      <c r="Q40" s="6">
        <v>20</v>
      </c>
      <c r="R40" s="5" t="s">
        <v>19</v>
      </c>
      <c r="S40" t="s">
        <v>1305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3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2.875</v>
      </c>
      <c r="M41" s="5" cm="1">
        <f t="array" ref="M41">INDEX('2026'!AM:AM, MAX(_xlfn._xlws.FILTER(ROW('2026'!E:E), ('2026'!E:E=Goalies!C41)*('2026'!AM:AM&lt;&gt;""))))</f>
        <v>3.1644722684751208</v>
      </c>
      <c r="N41" s="5">
        <f t="shared" si="41"/>
        <v>3.1358060989961412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3.1358060989961412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3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2.875</v>
      </c>
      <c r="M42" s="5" cm="1">
        <f t="array" ref="M42">INDEX('2026'!AM:AM, MAX(_xlfn._xlws.FILTER(ROW('2026'!E:E), ('2026'!E:E=Goalies!C42)*('2026'!AM:AM&lt;&gt;""))))</f>
        <v>3.1644722684751208</v>
      </c>
      <c r="N42" s="5">
        <f t="shared" si="41"/>
        <v>3.2277617138446231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3.2277617138446231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3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2.9088251741966547</v>
      </c>
      <c r="M43" s="5" cm="1">
        <f t="array" ref="M43">INDEX('2026'!AM:AM, MAX(_xlfn._xlws.FILTER(ROW('2026'!E:E), ('2026'!E:E=Goalies!C43)*('2026'!AM:AM&lt;&gt;""))))</f>
        <v>2.93</v>
      </c>
      <c r="N43" s="5">
        <f t="shared" si="41"/>
        <v>2.9593000000000003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2.9593000000000003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3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2.9088251741966547</v>
      </c>
      <c r="M44" s="5" cm="1">
        <f t="array" ref="M44">INDEX('2026'!AM:AM, MAX(_xlfn._xlws.FILTER(ROW('2026'!E:E), ('2026'!E:E=Goalies!C44)*('2026'!AM:AM&lt;&gt;""))))</f>
        <v>2.93</v>
      </c>
      <c r="N44" s="5">
        <f t="shared" si="41"/>
        <v>2.9007000000000001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2.9007000000000001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3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2.9088251741966547</v>
      </c>
      <c r="M45" s="5" cm="1">
        <f t="array" ref="M45">INDEX('2026'!AM:AM, MAX(_xlfn._xlws.FILTER(ROW('2026'!E:E), ('2026'!E:E=Goalies!C45)*('2026'!AM:AM&lt;&gt;""))))</f>
        <v>2.93</v>
      </c>
      <c r="N45" s="5">
        <f t="shared" si="41"/>
        <v>3.0472000000000001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3.0472000000000001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3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2.8937394624880266</v>
      </c>
      <c r="M46" s="5" cm="1">
        <f t="array" ref="M46">INDEX('2026'!AM:AM, MAX(_xlfn._xlws.FILTER(ROW('2026'!E:E), ('2026'!E:E=Goalies!C46)*('2026'!AM:AM&lt;&gt;""))))</f>
        <v>2.9968227529824478</v>
      </c>
      <c r="N46" s="5">
        <f t="shared" si="41"/>
        <v>2.9069180703929742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2.9069180703929742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3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2.8937394624880266</v>
      </c>
      <c r="M47" s="5" cm="1">
        <f t="array" ref="M47">INDEX('2026'!AM:AM, MAX(_xlfn._xlws.FILTER(ROW('2026'!E:E), ('2026'!E:E=Goalies!C47)*('2026'!AM:AM&lt;&gt;""))))</f>
        <v>2.9968227529824478</v>
      </c>
      <c r="N47" s="5">
        <f t="shared" si="41"/>
        <v>3.176632118161395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3.176632118161395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3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2.8241365550762683</v>
      </c>
      <c r="M48" s="5" cm="1">
        <f t="array" ref="M48">INDEX('2026'!AM:AM, MAX(_xlfn._xlws.FILTER(ROW('2026'!E:E), ('2026'!E:E=Goalies!C48)*('2026'!AM:AM&lt;&gt;""))))</f>
        <v>3.0531280748420606</v>
      </c>
      <c r="N48" s="5">
        <f t="shared" si="41"/>
        <v>2.9615342325967986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2.9615342325967986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3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2.8241365550762683</v>
      </c>
      <c r="M49" s="5" cm="1">
        <f t="array" ref="M49">INDEX('2026'!AM:AM, MAX(_xlfn._xlws.FILTER(ROW('2026'!E:E), ('2026'!E:E=Goalies!C49)*('2026'!AM:AM&lt;&gt;""))))</f>
        <v>3.0531280748420606</v>
      </c>
      <c r="N49" s="5">
        <f t="shared" si="41"/>
        <v>3.2057844785841638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3.2057844785841638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3">
      <c r="A50" t="s">
        <v>248</v>
      </c>
      <c r="B50" t="str">
        <f t="shared" si="29"/>
        <v>NYR Spencer Martin</v>
      </c>
      <c r="C50" t="s">
        <v>20</v>
      </c>
      <c r="D50" t="s">
        <v>1168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2.8241365550762683</v>
      </c>
      <c r="M50" s="5" cm="1">
        <f t="array" ref="M50">INDEX('2026'!AM:AM, MAX(_xlfn._xlws.FILTER(ROW('2026'!E:E), ('2026'!E:E=Goalies!C50)*('2026'!AM:AM&lt;&gt;""))))</f>
        <v>3.0531280748420606</v>
      </c>
      <c r="N50" s="5">
        <f t="shared" si="41"/>
        <v>3.2363157593325842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3.2363157593325842</v>
      </c>
      <c r="Q50" s="6">
        <v>0</v>
      </c>
      <c r="R50" t="s">
        <v>20</v>
      </c>
      <c r="S50" t="s">
        <v>1168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1301</v>
      </c>
      <c r="AT50" s="75" t="s">
        <v>20</v>
      </c>
      <c r="AU50" s="75" t="s">
        <v>1168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1297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3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3.08</v>
      </c>
      <c r="M51" s="5" cm="1">
        <f t="array" ref="M51">INDEX('2026'!AM:AM, MAX(_xlfn._xlws.FILTER(ROW('2026'!E:E), ('2026'!E:E=Goalies!C51)*('2026'!AM:AM&lt;&gt;""))))</f>
        <v>3.08</v>
      </c>
      <c r="N51" s="5">
        <f t="shared" si="41"/>
        <v>3.0491999999999999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3.0491999999999999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3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3.08</v>
      </c>
      <c r="M52" s="5" cm="1">
        <f t="array" ref="M52">INDEX('2026'!AM:AM, MAX(_xlfn._xlws.FILTER(ROW('2026'!E:E), ('2026'!E:E=Goalies!C52)*('2026'!AM:AM&lt;&gt;""))))</f>
        <v>3.08</v>
      </c>
      <c r="N52" s="5">
        <f t="shared" si="41"/>
        <v>3.1724000000000001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3.1724000000000001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1364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3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3.08</v>
      </c>
      <c r="M53" s="5" cm="1">
        <f t="array" ref="M53">INDEX('2026'!AM:AM, MAX(_xlfn._xlws.FILTER(ROW('2026'!E:E), ('2026'!E:E=Goalies!C53)*('2026'!AM:AM&lt;&gt;""))))</f>
        <v>3.08</v>
      </c>
      <c r="N53" s="5">
        <f t="shared" si="41"/>
        <v>3.1724000000000001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3.1724000000000001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1302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1297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3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1933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3.08</v>
      </c>
      <c r="M54" s="5" cm="1">
        <f t="array" ref="M54">INDEX('2026'!AM:AM, MAX(_xlfn._xlws.FILTER(ROW('2026'!E:E), ('2026'!E:E=Goalies!C54)*('2026'!AM:AM&lt;&gt;""))))</f>
        <v>3.08</v>
      </c>
      <c r="N54" s="5">
        <f t="shared" ref="N54" si="45">J54*M54</f>
        <v>3.1415999999999999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3.1415999999999999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3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2.82</v>
      </c>
      <c r="M55" s="5" cm="1">
        <f t="array" ref="M55">INDEX('2026'!AM:AM, MAX(_xlfn._xlws.FILTER(ROW('2026'!E:E), ('2026'!E:E=Goalies!C55)*('2026'!AM:AM&lt;&gt;""))))</f>
        <v>3.06</v>
      </c>
      <c r="N55" s="5">
        <f t="shared" si="41"/>
        <v>3.1824000000000003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3.1824000000000003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3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2.82</v>
      </c>
      <c r="M56" s="5" cm="1">
        <f t="array" ref="M56">INDEX('2026'!AM:AM, MAX(_xlfn._xlws.FILTER(ROW('2026'!E:E), ('2026'!E:E=Goalies!C56)*('2026'!AM:AM&lt;&gt;""))))</f>
        <v>3.06</v>
      </c>
      <c r="N56" s="5">
        <f t="shared" si="41"/>
        <v>2.9834999999999998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2.9834999999999998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3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2.82</v>
      </c>
      <c r="M57" s="5" cm="1">
        <f t="array" ref="M57">INDEX('2026'!AM:AM, MAX(_xlfn._xlws.FILTER(ROW('2026'!E:E), ('2026'!E:E=Goalies!C57)*('2026'!AM:AM&lt;&gt;""))))</f>
        <v>3.06</v>
      </c>
      <c r="N57" s="5">
        <f t="shared" si="41"/>
        <v>3.2436000000000003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3.2436000000000003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3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3.05</v>
      </c>
      <c r="M58" s="5" cm="1">
        <f t="array" ref="M58">INDEX('2026'!AM:AM, MAX(_xlfn._xlws.FILTER(ROW('2026'!E:E), ('2026'!E:E=Goalies!C58)*('2026'!AM:AM&lt;&gt;""))))</f>
        <v>3.1005289683227644</v>
      </c>
      <c r="N58" s="5">
        <f t="shared" si="41"/>
        <v>3.0230157441146952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3.0230157441146952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3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3.05</v>
      </c>
      <c r="M59" s="5" cm="1">
        <f t="array" ref="M59">INDEX('2026'!AM:AM, MAX(_xlfn._xlws.FILTER(ROW('2026'!E:E), ('2026'!E:E=Goalies!C59)*('2026'!AM:AM&lt;&gt;""))))</f>
        <v>3.1005289683227644</v>
      </c>
      <c r="N59" s="5">
        <f t="shared" si="41"/>
        <v>3.1935448373724475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3.1935448373724475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3">
      <c r="A60" t="s">
        <v>247</v>
      </c>
      <c r="B60" t="str">
        <f t="shared" si="29"/>
        <v>PIT Sergei Murashov</v>
      </c>
      <c r="C60" t="s">
        <v>21</v>
      </c>
      <c r="D60" s="33" t="s">
        <v>1294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3.05</v>
      </c>
      <c r="M60" s="5" cm="1">
        <f t="array" ref="M60">INDEX('2026'!AM:AM, MAX(_xlfn._xlws.FILTER(ROW('2026'!E:E), ('2026'!E:E=Goalies!C60)*('2026'!AM:AM&lt;&gt;""))))</f>
        <v>3.1005289683227644</v>
      </c>
      <c r="N60" s="5">
        <f t="shared" si="41"/>
        <v>3.2245501270556751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3.2245501270556751</v>
      </c>
      <c r="Q60" s="6">
        <v>5</v>
      </c>
      <c r="R60" t="s">
        <v>21</v>
      </c>
      <c r="S60" s="33" t="s">
        <v>1294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3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3.02</v>
      </c>
      <c r="M61" s="5" cm="1">
        <f t="array" ref="M61">INDEX('2026'!AM:AM, MAX(_xlfn._xlws.FILTER(ROW('2026'!E:E), ('2026'!E:E=Goalies!C61)*('2026'!AM:AM&lt;&gt;""))))</f>
        <v>3.33</v>
      </c>
      <c r="N61" s="5">
        <f t="shared" si="41"/>
        <v>3.4298999999999999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3.4298999999999999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3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3.02</v>
      </c>
      <c r="M62" s="5" cm="1">
        <f t="array" ref="M62">INDEX('2026'!AM:AM, MAX(_xlfn._xlws.FILTER(ROW('2026'!E:E), ('2026'!E:E=Goalies!C62)*('2026'!AM:AM&lt;&gt;""))))</f>
        <v>3.33</v>
      </c>
      <c r="N62" s="5">
        <f t="shared" si="41"/>
        <v>3.2633999999999999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3.2633999999999999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3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2.6984243131155257</v>
      </c>
      <c r="M63" s="5" cm="1">
        <f t="array" ref="M63">INDEX('2026'!AM:AM, MAX(_xlfn._xlws.FILTER(ROW('2026'!E:E), ('2026'!E:E=Goalies!C63)*('2026'!AM:AM&lt;&gt;""))))</f>
        <v>3.1748977895046302</v>
      </c>
      <c r="N63" s="5">
        <f t="shared" si="41"/>
        <v>3.1748977895046302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3.1748977895046302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3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2.6984243131155257</v>
      </c>
      <c r="M64" s="5" cm="1">
        <f t="array" ref="M64">INDEX('2026'!AM:AM, MAX(_xlfn._xlws.FILTER(ROW('2026'!E:E), ('2026'!E:E=Goalies!C64)*('2026'!AM:AM&lt;&gt;""))))</f>
        <v>3.1748977895046302</v>
      </c>
      <c r="N64" s="5">
        <f t="shared" si="41"/>
        <v>3.1748977895046302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3.1748977895046302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3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2.6984243131155257</v>
      </c>
      <c r="M65" s="5" cm="1">
        <f t="array" ref="M65">INDEX('2026'!AM:AM, MAX(_xlfn._xlws.FILTER(ROW('2026'!E:E), ('2026'!E:E=Goalies!C65)*('2026'!AM:AM&lt;&gt;""))))</f>
        <v>3.1748977895046302</v>
      </c>
      <c r="N65" s="5">
        <f t="shared" si="41"/>
        <v>3.1748977895046302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3.1748977895046302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8" customHeight="1" x14ac:dyDescent="0.3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2.7424038648120161</v>
      </c>
      <c r="M66" s="5" cm="1">
        <f t="array" ref="M66">INDEX('2026'!AM:AM, MAX(_xlfn._xlws.FILTER(ROW('2026'!E:E), ('2026'!E:E=Goalies!C66)*('2026'!AM:AM&lt;&gt;""))))</f>
        <v>3.0983947039279927</v>
      </c>
      <c r="N66" s="5">
        <f t="shared" si="41"/>
        <v>3.1603625980065524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3.1603625980065524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3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2.7424038648120161</v>
      </c>
      <c r="M67" s="5" cm="1">
        <f t="array" ref="M67">INDEX('2026'!AM:AM, MAX(_xlfn._xlws.FILTER(ROW('2026'!E:E), ('2026'!E:E=Goalies!C67)*('2026'!AM:AM&lt;&gt;""))))</f>
        <v>3.0983947039279927</v>
      </c>
      <c r="N67" s="5">
        <f t="shared" si="41"/>
        <v>3.0364268098494329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3.0364268098494329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3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3.351991458876002</v>
      </c>
      <c r="M68" s="5" cm="1">
        <f t="array" ref="M68">INDEX('2026'!AM:AM, MAX(_xlfn._xlws.FILTER(ROW('2026'!E:E), ('2026'!E:E=Goalies!C68)*('2026'!AM:AM&lt;&gt;""))))</f>
        <v>2.61</v>
      </c>
      <c r="N68" s="5">
        <f t="shared" si="41"/>
        <v>2.5186499999999996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2.5186499999999996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3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3.351991458876002</v>
      </c>
      <c r="M69" s="5" cm="1">
        <f t="array" ref="M69">INDEX('2026'!AM:AM, MAX(_xlfn._xlws.FILTER(ROW('2026'!E:E), ('2026'!E:E=Goalies!C69)*('2026'!AM:AM&lt;&gt;""))))</f>
        <v>2.61</v>
      </c>
      <c r="N69" s="5">
        <f t="shared" si="41"/>
        <v>2.7404999999999999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2.7404999999999999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3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</v>
      </c>
      <c r="M70" s="5" cm="1">
        <f t="array" ref="M70">INDEX('2026'!AM:AM, MAX(_xlfn._xlws.FILTER(ROW('2026'!E:E), ('2026'!E:E=Goalies!C70)*('2026'!AM:AM&lt;&gt;""))))</f>
        <v>3.15</v>
      </c>
      <c r="N70" s="5">
        <f t="shared" si="41"/>
        <v>3.1814999999999998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3.1814999999999998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930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3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</v>
      </c>
      <c r="M71" s="5" cm="1">
        <f t="array" ref="M71">INDEX('2026'!AM:AM, MAX(_xlfn._xlws.FILTER(ROW('2026'!E:E), ('2026'!E:E=Goalies!C71)*('2026'!AM:AM&lt;&gt;""))))</f>
        <v>3.15</v>
      </c>
      <c r="N71" s="5">
        <f t="shared" si="41"/>
        <v>3.0554999999999999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3.0554999999999999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3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</v>
      </c>
      <c r="M72" s="5" cm="1">
        <f t="array" ref="M72">INDEX('2026'!AM:AM, MAX(_xlfn._xlws.FILTER(ROW('2026'!E:E), ('2026'!E:E=Goalies!C72)*('2026'!AM:AM&lt;&gt;""))))</f>
        <v>3.15</v>
      </c>
      <c r="N72" s="5">
        <f t="shared" si="41"/>
        <v>3.2602499999999996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3.2602499999999996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3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3.1240105379292937</v>
      </c>
      <c r="M73" s="5" cm="1">
        <f t="array" ref="M73">INDEX('2026'!AM:AM, MAX(_xlfn._xlws.FILTER(ROW('2026'!E:E), ('2026'!E:E=Goalies!C73)*('2026'!AM:AM&lt;&gt;""))))</f>
        <v>2.9480390831203787</v>
      </c>
      <c r="N73" s="5">
        <f t="shared" si="41"/>
        <v>2.8595979106267673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2.8595979106267673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3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3.1240105379292937</v>
      </c>
      <c r="M74" s="5" cm="1">
        <f t="array" ref="M74">INDEX('2026'!AM:AM, MAX(_xlfn._xlws.FILTER(ROW('2026'!E:E), ('2026'!E:E=Goalies!C74)*('2026'!AM:AM&lt;&gt;""))))</f>
        <v>2.9480390831203787</v>
      </c>
      <c r="N74" s="5">
        <f t="shared" si="41"/>
        <v>3.0954410372763976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3.0954410372763976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3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2.7388219398684273</v>
      </c>
      <c r="M75" s="5" cm="1">
        <f t="array" ref="M75">INDEX('2026'!AM:AM, MAX(_xlfn._xlws.FILTER(ROW('2026'!E:E), ('2026'!E:E=Goalies!C75)*('2026'!AM:AM&lt;&gt;""))))</f>
        <v>3.2659410945887708</v>
      </c>
      <c r="N75" s="5">
        <f t="shared" si="41"/>
        <v>3.1842925672240514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3.1842925672240514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3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2.7388219398684273</v>
      </c>
      <c r="M76" s="5" cm="1">
        <f t="array" ref="M76">INDEX('2026'!AM:AM, MAX(_xlfn._xlws.FILTER(ROW('2026'!E:E), ('2026'!E:E=Goalies!C76)*('2026'!AM:AM&lt;&gt;""))))</f>
        <v>3.2659410945887708</v>
      </c>
      <c r="N76" s="5">
        <f t="shared" si="41"/>
        <v>3.3639193274264341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3.3639193274264341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958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3">
      <c r="A77" t="s">
        <v>247</v>
      </c>
      <c r="B77" t="str">
        <f t="shared" si="57"/>
        <v>VAN Nikita Tolopilo</v>
      </c>
      <c r="C77" t="s">
        <v>23</v>
      </c>
      <c r="D77" s="33" t="s">
        <v>1293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2.7388219398684273</v>
      </c>
      <c r="M77" s="5" cm="1">
        <f t="array" ref="M77">INDEX('2026'!AM:AM, MAX(_xlfn._xlws.FILTER(ROW('2026'!E:E), ('2026'!E:E=Goalies!C77)*('2026'!AM:AM&lt;&gt;""))))</f>
        <v>3.2659410945887708</v>
      </c>
      <c r="N77" s="5">
        <f t="shared" si="41"/>
        <v>3.5272163821558729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3.5272163821558729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3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3.2362724762348809</v>
      </c>
      <c r="M78" s="5" cm="1">
        <f t="array" ref="M78">INDEX('2026'!AM:AM, MAX(_xlfn._xlws.FILTER(ROW('2026'!E:E), ('2026'!E:E=Goalies!C78)*('2026'!AM:AM&lt;&gt;""))))</f>
        <v>2.785196307712928</v>
      </c>
      <c r="N78" s="5">
        <f t="shared" si="41"/>
        <v>2.785196307712928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2.785196307712928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3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3.2362724762348809</v>
      </c>
      <c r="M79" s="5" cm="1">
        <f t="array" ref="M79">INDEX('2026'!AM:AM, MAX(_xlfn._xlws.FILTER(ROW('2026'!E:E), ('2026'!E:E=Goalies!C79)*('2026'!AM:AM&lt;&gt;""))))</f>
        <v>2.785196307712928</v>
      </c>
      <c r="N79" s="5">
        <f t="shared" si="41"/>
        <v>2.7573443446357988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2.7573443446357988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3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3.2362724762348809</v>
      </c>
      <c r="M80" s="5" cm="1">
        <f t="array" ref="M80">INDEX('2026'!AM:AM, MAX(_xlfn._xlws.FILTER(ROW('2026'!E:E), ('2026'!E:E=Goalies!C80)*('2026'!AM:AM&lt;&gt;""))))</f>
        <v>2.785196307712928</v>
      </c>
      <c r="N80" s="5">
        <f t="shared" si="41"/>
        <v>2.9244561230985746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2.9244561230985746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1198</v>
      </c>
      <c r="AT80" s="75" t="s">
        <v>25</v>
      </c>
      <c r="AU80" s="75" t="s">
        <v>1163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1163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3">
      <c r="A81" t="s">
        <v>248</v>
      </c>
      <c r="B81" t="str">
        <f t="shared" si="57"/>
        <v>VGK Carter Hart</v>
      </c>
      <c r="C81" t="s">
        <v>25</v>
      </c>
      <c r="D81" t="s">
        <v>1163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3.2362724762348809</v>
      </c>
      <c r="M81" s="5" cm="1">
        <f t="array" ref="M81">INDEX('2026'!AM:AM, MAX(_xlfn._xlws.FILTER(ROW('2026'!E:E), ('2026'!E:E=Goalies!C81)*('2026'!AM:AM&lt;&gt;""))))</f>
        <v>2.785196307712928</v>
      </c>
      <c r="N81" s="5">
        <f t="shared" si="41"/>
        <v>2.8130482707900573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2.8130482707900573</v>
      </c>
      <c r="Q81" s="6">
        <v>13.940000000000001</v>
      </c>
      <c r="R81" t="s">
        <v>25</v>
      </c>
      <c r="S81" t="s">
        <v>1163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3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2.99563757445681</v>
      </c>
      <c r="N82" s="5">
        <f t="shared" si="41"/>
        <v>2.8907902593508217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2.8907902593508217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3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2.99563757445681</v>
      </c>
      <c r="N83" s="5">
        <f t="shared" si="41"/>
        <v>3.1753758289242189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3.1753758289242189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1303</v>
      </c>
      <c r="AT83" s="75" t="s">
        <v>16</v>
      </c>
      <c r="AU83" s="75" t="s">
        <v>1166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1297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3">
      <c r="A84" t="s">
        <v>248</v>
      </c>
      <c r="B84" t="str">
        <f t="shared" si="57"/>
        <v>WPG Thomas Milic</v>
      </c>
      <c r="C84" t="s">
        <v>16</v>
      </c>
      <c r="D84" t="s">
        <v>1166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2.99563757445681</v>
      </c>
      <c r="N84" s="5">
        <f t="shared" si="41"/>
        <v>3.2952013319024913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3.2952013319024913</v>
      </c>
      <c r="Q84" s="6">
        <v>4.1000000000000005</v>
      </c>
      <c r="R84" t="s">
        <v>16</v>
      </c>
      <c r="S84" t="s">
        <v>1166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3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3.0713484834064788</v>
      </c>
      <c r="M85" s="5" cm="1">
        <f t="array" ref="M85">INDEX('2026'!AM:AM, MAX(_xlfn._xlws.FILTER(ROW('2026'!E:E), ('2026'!E:E=Goalies!C85)*('2026'!AM:AM&lt;&gt;""))))</f>
        <v>3.0294577790367612</v>
      </c>
      <c r="N85" s="5">
        <f t="shared" si="41"/>
        <v>2.953721334560842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2.953721334560842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3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3.0713484834064788</v>
      </c>
      <c r="M86" s="5" cm="1">
        <f t="array" ref="M86">INDEX('2026'!AM:AM, MAX(_xlfn._xlws.FILTER(ROW('2026'!E:E), ('2026'!E:E=Goalies!C86)*('2026'!AM:AM&lt;&gt;""))))</f>
        <v>3.0294577790367612</v>
      </c>
      <c r="N86" s="5">
        <f t="shared" si="41"/>
        <v>3.1506360901982315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3.1506360901982315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3">
      <c r="H87" s="7"/>
      <c r="I87" s="7"/>
      <c r="J87" s="9"/>
      <c r="K87" s="7"/>
      <c r="L87" s="7"/>
    </row>
    <row r="88" spans="1:79" x14ac:dyDescent="0.3">
      <c r="H88" s="7"/>
      <c r="I88" s="7"/>
      <c r="J88" s="9"/>
      <c r="K88" s="7"/>
      <c r="L88" s="7">
        <f>AVERAGE(L2:L86)</f>
        <v>3.014893267479279</v>
      </c>
      <c r="M88" s="7">
        <f>AVERAGE(M2:M86)</f>
        <v>3.0295746156540324</v>
      </c>
      <c r="N88" s="7">
        <f>AVERAGE(N2:N86)</f>
        <v>3.0786792925456714</v>
      </c>
      <c r="O88" s="7" t="e">
        <f>AVERAGE(O2:O86)</f>
        <v>#DIV/0!</v>
      </c>
      <c r="P88" s="7">
        <f>AVERAGE(P2:P86)</f>
        <v>3.0711909373176094</v>
      </c>
      <c r="AG88" s="37">
        <f>AVERAGE(AG2:AG86)</f>
        <v>0.9056496600753553</v>
      </c>
    </row>
    <row r="1618" spans="10:44" x14ac:dyDescent="0.3">
      <c r="AR1618">
        <v>0.03</v>
      </c>
    </row>
    <row r="1619" spans="10:44" x14ac:dyDescent="0.3">
      <c r="AR1619">
        <v>-0.03</v>
      </c>
    </row>
    <row r="1620" spans="10:44" x14ac:dyDescent="0.3">
      <c r="AR1620">
        <v>0</v>
      </c>
    </row>
    <row r="1621" spans="10:44" x14ac:dyDescent="0.3">
      <c r="AR1621">
        <v>0</v>
      </c>
    </row>
    <row r="1622" spans="10:44" x14ac:dyDescent="0.3">
      <c r="AR1622">
        <v>7.0000000000000007E-2</v>
      </c>
    </row>
    <row r="1623" spans="10:44" x14ac:dyDescent="0.3">
      <c r="J1623" s="4" t="s">
        <v>229</v>
      </c>
      <c r="AR1623">
        <v>-7.0000000000000007E-2</v>
      </c>
    </row>
    <row r="1624" spans="10:44" x14ac:dyDescent="0.3">
      <c r="AR1624">
        <v>0.03</v>
      </c>
    </row>
    <row r="1625" spans="10:44" x14ac:dyDescent="0.3">
      <c r="J1625" s="4" t="s">
        <v>450</v>
      </c>
      <c r="AR1625">
        <v>-0.03</v>
      </c>
    </row>
    <row r="1626" spans="10:44" x14ac:dyDescent="0.3">
      <c r="J1626" s="4" t="s">
        <v>227</v>
      </c>
      <c r="AR1626">
        <v>-0.05</v>
      </c>
    </row>
    <row r="1627" spans="10:44" x14ac:dyDescent="0.3">
      <c r="J1627" s="4" t="s">
        <v>182</v>
      </c>
      <c r="AR1627">
        <v>0.05</v>
      </c>
    </row>
    <row r="1628" spans="10:44" x14ac:dyDescent="0.3">
      <c r="J1628" s="4" t="s">
        <v>187</v>
      </c>
      <c r="AR1628">
        <v>0.05</v>
      </c>
    </row>
    <row r="1629" spans="10:44" x14ac:dyDescent="0.3">
      <c r="J1629" s="4" t="s">
        <v>148</v>
      </c>
      <c r="AR1629">
        <v>-0.05</v>
      </c>
    </row>
    <row r="1630" spans="10:44" x14ac:dyDescent="0.3">
      <c r="J1630" s="4" t="s">
        <v>160</v>
      </c>
      <c r="AR1630">
        <v>0.05</v>
      </c>
    </row>
    <row r="1631" spans="10:44" x14ac:dyDescent="0.3">
      <c r="J1631" s="4" t="s">
        <v>543</v>
      </c>
      <c r="AR1631">
        <v>-0.05</v>
      </c>
    </row>
    <row r="1632" spans="10:44" x14ac:dyDescent="0.3">
      <c r="J1632" s="4" t="s">
        <v>172</v>
      </c>
      <c r="AR1632">
        <v>-0.05</v>
      </c>
    </row>
    <row r="1633" spans="10:44" x14ac:dyDescent="0.3">
      <c r="J1633" s="4" t="s">
        <v>233</v>
      </c>
      <c r="AR1633">
        <v>0.05</v>
      </c>
    </row>
    <row r="1634" spans="10:44" x14ac:dyDescent="0.3">
      <c r="J1634" s="4" t="s">
        <v>200</v>
      </c>
      <c r="AR1634">
        <v>-0.04</v>
      </c>
    </row>
    <row r="1635" spans="10:44" x14ac:dyDescent="0.3">
      <c r="J1635" s="4" t="s">
        <v>174</v>
      </c>
      <c r="AR1635">
        <v>0.04</v>
      </c>
    </row>
    <row r="1636" spans="10:44" x14ac:dyDescent="0.3">
      <c r="J1636" s="4" t="s">
        <v>181</v>
      </c>
      <c r="AR1636">
        <v>0</v>
      </c>
    </row>
    <row r="1637" spans="10:44" x14ac:dyDescent="0.3">
      <c r="J1637" s="4" t="s">
        <v>1168</v>
      </c>
      <c r="AR1637">
        <v>0</v>
      </c>
    </row>
    <row r="1638" spans="10:44" x14ac:dyDescent="0.3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Players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Patrick Pellegrini</cp:lastModifiedBy>
  <cp:lastPrinted>2025-10-08T18:26:54Z</cp:lastPrinted>
  <dcterms:created xsi:type="dcterms:W3CDTF">2025-03-30T02:30:34Z</dcterms:created>
  <dcterms:modified xsi:type="dcterms:W3CDTF">2026-01-29T14:08:16Z</dcterms:modified>
</cp:coreProperties>
</file>