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8C3BCBA1-0624-6C48-9150-0089D033DA6C}" xr6:coauthVersionLast="47" xr6:coauthVersionMax="47" xr10:uidLastSave="{00000000-0000-0000-0000-000000000000}"/>
  <bookViews>
    <workbookView xWindow="17480" yWindow="760" windowWidth="17080" windowHeight="19840" activeTab="8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78" i="10" l="1"/>
  <c r="O1779" i="10" s="1"/>
  <c r="V1778" i="10"/>
  <c r="W1778" i="10"/>
  <c r="AA1778" i="10"/>
  <c r="AB1778" i="10"/>
  <c r="AC1778" i="10"/>
  <c r="AD1778" i="10"/>
  <c r="AE1778" i="10"/>
  <c r="AF1778" i="10"/>
  <c r="AI1778" i="10" a="1"/>
  <c r="AI1778" i="10" s="1"/>
  <c r="N1779" i="10"/>
  <c r="O1778" i="10" s="1"/>
  <c r="V1779" i="10"/>
  <c r="W1779" i="10"/>
  <c r="AA1779" i="10"/>
  <c r="AB1779" i="10"/>
  <c r="AC1779" i="10"/>
  <c r="AD1779" i="10"/>
  <c r="AE1779" i="10"/>
  <c r="AF1779" i="10"/>
  <c r="AI1779" i="10" a="1"/>
  <c r="AI1779" i="10" s="1"/>
  <c r="A1641" i="9"/>
  <c r="A1642" i="9"/>
  <c r="A1643" i="9"/>
  <c r="A1644" i="9"/>
  <c r="N1748" i="10"/>
  <c r="P1748" i="10" s="1"/>
  <c r="Q1749" i="10" s="1"/>
  <c r="V1748" i="10"/>
  <c r="W1748" i="10"/>
  <c r="AA1748" i="10"/>
  <c r="AB1748" i="10"/>
  <c r="AC1748" i="10"/>
  <c r="AD1748" i="10"/>
  <c r="AE1748" i="10"/>
  <c r="AF1748" i="10"/>
  <c r="AI1748" i="10" a="1"/>
  <c r="AI1748" i="10" s="1"/>
  <c r="N1749" i="10"/>
  <c r="O1748" i="10" s="1"/>
  <c r="V1749" i="10"/>
  <c r="W1749" i="10"/>
  <c r="AA1749" i="10"/>
  <c r="AB1749" i="10"/>
  <c r="AC1749" i="10"/>
  <c r="AD1749" i="10"/>
  <c r="AE1749" i="10"/>
  <c r="AF1749" i="10"/>
  <c r="AI1749" i="10" a="1"/>
  <c r="AI1749" i="10" s="1"/>
  <c r="AK1749" i="10" s="1"/>
  <c r="AM1749" i="10"/>
  <c r="N1750" i="10"/>
  <c r="O1751" i="10" s="1"/>
  <c r="V1750" i="10"/>
  <c r="W1750" i="10"/>
  <c r="AA1750" i="10"/>
  <c r="AB1750" i="10"/>
  <c r="AC1750" i="10"/>
  <c r="AD1750" i="10"/>
  <c r="AE1750" i="10"/>
  <c r="AF1750" i="10"/>
  <c r="AI1750" i="10" a="1"/>
  <c r="AI1750" i="10" s="1"/>
  <c r="N1751" i="10"/>
  <c r="P1751" i="10" s="1"/>
  <c r="V1751" i="10"/>
  <c r="W1751" i="10"/>
  <c r="AA1751" i="10"/>
  <c r="AB1751" i="10"/>
  <c r="AC1751" i="10"/>
  <c r="AD1751" i="10"/>
  <c r="AE1751" i="10"/>
  <c r="AF1751" i="10"/>
  <c r="AI1751" i="10" a="1"/>
  <c r="AI1751" i="10" s="1"/>
  <c r="N1752" i="10"/>
  <c r="V1752" i="10"/>
  <c r="W1752" i="10"/>
  <c r="AA1752" i="10"/>
  <c r="AB1752" i="10"/>
  <c r="AC1752" i="10"/>
  <c r="AD1752" i="10"/>
  <c r="AE1752" i="10"/>
  <c r="AF1752" i="10"/>
  <c r="AI1752" i="10" a="1"/>
  <c r="AI1752" i="10" s="1"/>
  <c r="N1753" i="10"/>
  <c r="V1753" i="10"/>
  <c r="W1753" i="10"/>
  <c r="AA1753" i="10"/>
  <c r="AB1753" i="10"/>
  <c r="AC1753" i="10"/>
  <c r="AD1753" i="10"/>
  <c r="AE1753" i="10"/>
  <c r="AF1753" i="10"/>
  <c r="AI1753" i="10" a="1"/>
  <c r="AI1753" i="10"/>
  <c r="N1754" i="10"/>
  <c r="V1754" i="10"/>
  <c r="W1754" i="10"/>
  <c r="AA1754" i="10"/>
  <c r="AB1754" i="10"/>
  <c r="AC1754" i="10"/>
  <c r="AD1754" i="10"/>
  <c r="AE1754" i="10"/>
  <c r="AF1754" i="10"/>
  <c r="AI1754" i="10" a="1"/>
  <c r="AI1754" i="10" s="1"/>
  <c r="N1755" i="10"/>
  <c r="O1754" i="10" s="1"/>
  <c r="V1755" i="10"/>
  <c r="W1755" i="10"/>
  <c r="AA1755" i="10"/>
  <c r="AB1755" i="10"/>
  <c r="AC1755" i="10"/>
  <c r="AD1755" i="10"/>
  <c r="AE1755" i="10"/>
  <c r="AF1755" i="10"/>
  <c r="AI1755" i="10" a="1"/>
  <c r="AI1755" i="10"/>
  <c r="N1756" i="10"/>
  <c r="V1756" i="10"/>
  <c r="W1756" i="10"/>
  <c r="AA1756" i="10"/>
  <c r="AB1756" i="10"/>
  <c r="AC1756" i="10"/>
  <c r="AD1756" i="10"/>
  <c r="AE1756" i="10"/>
  <c r="AF1756" i="10"/>
  <c r="AI1756" i="10" a="1"/>
  <c r="AI1756" i="10" s="1"/>
  <c r="N1757" i="10"/>
  <c r="P1757" i="10" s="1"/>
  <c r="V1757" i="10"/>
  <c r="W1757" i="10"/>
  <c r="AA1757" i="10"/>
  <c r="AB1757" i="10"/>
  <c r="AC1757" i="10"/>
  <c r="AD1757" i="10"/>
  <c r="AE1757" i="10"/>
  <c r="AF1757" i="10"/>
  <c r="AI1757" i="10" a="1"/>
  <c r="AI1757" i="10" s="1"/>
  <c r="N1758" i="10"/>
  <c r="P1758" i="10" s="1"/>
  <c r="Q1759" i="10" s="1"/>
  <c r="V1758" i="10"/>
  <c r="W1758" i="10"/>
  <c r="AA1758" i="10"/>
  <c r="AB1758" i="10"/>
  <c r="AC1758" i="10"/>
  <c r="AD1758" i="10"/>
  <c r="AE1758" i="10"/>
  <c r="AF1758" i="10"/>
  <c r="AI1758" i="10" a="1"/>
  <c r="AI1758" i="10" s="1"/>
  <c r="N1759" i="10"/>
  <c r="P1759" i="10" s="1"/>
  <c r="V1759" i="10"/>
  <c r="W1759" i="10"/>
  <c r="AA1759" i="10"/>
  <c r="AB1759" i="10"/>
  <c r="AC1759" i="10"/>
  <c r="AD1759" i="10"/>
  <c r="AE1759" i="10"/>
  <c r="AF1759" i="10"/>
  <c r="AI1759" i="10" a="1"/>
  <c r="AI1759" i="10"/>
  <c r="AM1759" i="10" s="1"/>
  <c r="X1758" i="10" s="1"/>
  <c r="N1760" i="10"/>
  <c r="O1761" i="10" s="1"/>
  <c r="P1760" i="10"/>
  <c r="Q1761" i="10" s="1"/>
  <c r="V1760" i="10"/>
  <c r="W1760" i="10"/>
  <c r="AA1760" i="10"/>
  <c r="AB1760" i="10"/>
  <c r="AC1760" i="10"/>
  <c r="AD1760" i="10"/>
  <c r="AE1760" i="10"/>
  <c r="AF1760" i="10"/>
  <c r="AI1760" i="10" a="1"/>
  <c r="AI1760" i="10"/>
  <c r="N1761" i="10"/>
  <c r="V1761" i="10"/>
  <c r="W1761" i="10"/>
  <c r="AA1761" i="10"/>
  <c r="AB1761" i="10"/>
  <c r="AC1761" i="10"/>
  <c r="AD1761" i="10"/>
  <c r="AE1761" i="10"/>
  <c r="AF1761" i="10"/>
  <c r="AI1761" i="10" a="1"/>
  <c r="AI1761" i="10"/>
  <c r="N1762" i="10"/>
  <c r="O1763" i="10" s="1"/>
  <c r="V1762" i="10"/>
  <c r="W1762" i="10"/>
  <c r="AA1762" i="10"/>
  <c r="AB1762" i="10"/>
  <c r="AC1762" i="10"/>
  <c r="AD1762" i="10"/>
  <c r="AE1762" i="10"/>
  <c r="AF1762" i="10"/>
  <c r="AI1762" i="10" a="1"/>
  <c r="AI1762" i="10"/>
  <c r="N1763" i="10"/>
  <c r="O1762" i="10" s="1"/>
  <c r="V1763" i="10"/>
  <c r="W1763" i="10"/>
  <c r="AA1763" i="10"/>
  <c r="AB1763" i="10"/>
  <c r="AC1763" i="10"/>
  <c r="AD1763" i="10"/>
  <c r="AE1763" i="10"/>
  <c r="AF1763" i="10"/>
  <c r="AI1763" i="10" a="1"/>
  <c r="AI1763" i="10"/>
  <c r="N1764" i="10"/>
  <c r="O1765" i="10" s="1"/>
  <c r="V1764" i="10"/>
  <c r="W1764" i="10"/>
  <c r="AA1764" i="10"/>
  <c r="AB1764" i="10"/>
  <c r="AC1764" i="10"/>
  <c r="AD1764" i="10"/>
  <c r="AE1764" i="10"/>
  <c r="AF1764" i="10"/>
  <c r="AI1764" i="10" a="1"/>
  <c r="AI1764" i="10" s="1"/>
  <c r="N1765" i="10"/>
  <c r="P1765" i="10" s="1"/>
  <c r="V1765" i="10"/>
  <c r="W1765" i="10"/>
  <c r="AA1765" i="10"/>
  <c r="AB1765" i="10"/>
  <c r="AC1765" i="10"/>
  <c r="AD1765" i="10"/>
  <c r="AE1765" i="10"/>
  <c r="AF1765" i="10"/>
  <c r="AI1765" i="10" a="1"/>
  <c r="AI1765" i="10"/>
  <c r="N1766" i="10"/>
  <c r="P1766" i="10" s="1"/>
  <c r="V1766" i="10"/>
  <c r="W1766" i="10"/>
  <c r="AA1766" i="10"/>
  <c r="AB1766" i="10"/>
  <c r="AC1766" i="10"/>
  <c r="AD1766" i="10"/>
  <c r="AE1766" i="10"/>
  <c r="AF1766" i="10"/>
  <c r="AI1766" i="10" a="1"/>
  <c r="AI1766" i="10" s="1"/>
  <c r="N1767" i="10"/>
  <c r="P1767" i="10" s="1"/>
  <c r="V1767" i="10"/>
  <c r="W1767" i="10"/>
  <c r="AA1767" i="10"/>
  <c r="AB1767" i="10"/>
  <c r="AC1767" i="10"/>
  <c r="AD1767" i="10"/>
  <c r="AE1767" i="10"/>
  <c r="AF1767" i="10"/>
  <c r="AI1767" i="10" a="1"/>
  <c r="AI1767" i="10"/>
  <c r="N1768" i="10"/>
  <c r="P1768" i="10" s="1"/>
  <c r="V1768" i="10"/>
  <c r="W1768" i="10"/>
  <c r="AA1768" i="10"/>
  <c r="AB1768" i="10"/>
  <c r="AC1768" i="10"/>
  <c r="AD1768" i="10"/>
  <c r="AE1768" i="10"/>
  <c r="AF1768" i="10"/>
  <c r="AI1768" i="10" a="1"/>
  <c r="AI1768" i="10" s="1"/>
  <c r="N1769" i="10"/>
  <c r="O1768" i="10" s="1"/>
  <c r="V1769" i="10"/>
  <c r="W1769" i="10"/>
  <c r="AA1769" i="10"/>
  <c r="AB1769" i="10"/>
  <c r="AC1769" i="10"/>
  <c r="AD1769" i="10"/>
  <c r="AE1769" i="10"/>
  <c r="AF1769" i="10"/>
  <c r="AI1769" i="10" a="1"/>
  <c r="AI1769" i="10" s="1"/>
  <c r="N1770" i="10"/>
  <c r="V1770" i="10"/>
  <c r="W1770" i="10"/>
  <c r="AA1770" i="10"/>
  <c r="AB1770" i="10"/>
  <c r="AC1770" i="10"/>
  <c r="AD1770" i="10"/>
  <c r="AE1770" i="10"/>
  <c r="AF1770" i="10"/>
  <c r="AI1770" i="10" a="1"/>
  <c r="AI1770" i="10" s="1"/>
  <c r="N1771" i="10"/>
  <c r="P1771" i="10" s="1"/>
  <c r="V1771" i="10"/>
  <c r="W1771" i="10"/>
  <c r="AA1771" i="10"/>
  <c r="AB1771" i="10"/>
  <c r="AC1771" i="10"/>
  <c r="AD1771" i="10"/>
  <c r="AE1771" i="10"/>
  <c r="AF1771" i="10"/>
  <c r="AI1771" i="10" a="1"/>
  <c r="AI1771" i="10" s="1"/>
  <c r="N1772" i="10"/>
  <c r="V1772" i="10"/>
  <c r="W1772" i="10"/>
  <c r="AA1772" i="10"/>
  <c r="AB1772" i="10"/>
  <c r="AC1772" i="10"/>
  <c r="AD1772" i="10"/>
  <c r="AE1772" i="10"/>
  <c r="AF1772" i="10"/>
  <c r="AI1772" i="10" a="1"/>
  <c r="AI1772" i="10" s="1"/>
  <c r="N1773" i="10"/>
  <c r="P1773" i="10" s="1"/>
  <c r="Q1772" i="10" s="1"/>
  <c r="V1773" i="10"/>
  <c r="W1773" i="10"/>
  <c r="AA1773" i="10"/>
  <c r="AB1773" i="10"/>
  <c r="AC1773" i="10"/>
  <c r="AD1773" i="10"/>
  <c r="AE1773" i="10"/>
  <c r="AF1773" i="10"/>
  <c r="AI1773" i="10" a="1"/>
  <c r="AI1773" i="10" s="1"/>
  <c r="N1774" i="10"/>
  <c r="V1774" i="10"/>
  <c r="W1774" i="10"/>
  <c r="AA1774" i="10"/>
  <c r="AB1774" i="10"/>
  <c r="AC1774" i="10"/>
  <c r="AD1774" i="10"/>
  <c r="AE1774" i="10"/>
  <c r="AF1774" i="10"/>
  <c r="AI1774" i="10" a="1"/>
  <c r="AI1774" i="10" s="1"/>
  <c r="N1775" i="10"/>
  <c r="O1774" i="10" s="1"/>
  <c r="V1775" i="10"/>
  <c r="W1775" i="10"/>
  <c r="AA1775" i="10"/>
  <c r="AB1775" i="10"/>
  <c r="AC1775" i="10"/>
  <c r="AD1775" i="10"/>
  <c r="AE1775" i="10"/>
  <c r="AF1775" i="10"/>
  <c r="AI1775" i="10" a="1"/>
  <c r="AI1775" i="10"/>
  <c r="N1776" i="10"/>
  <c r="P1776" i="10" s="1"/>
  <c r="Q1777" i="10" s="1"/>
  <c r="V1776" i="10"/>
  <c r="W1776" i="10"/>
  <c r="AA1776" i="10"/>
  <c r="AB1776" i="10"/>
  <c r="AC1776" i="10"/>
  <c r="AD1776" i="10"/>
  <c r="AE1776" i="10"/>
  <c r="AF1776" i="10"/>
  <c r="AI1776" i="10" a="1"/>
  <c r="AI1776" i="10" s="1"/>
  <c r="N1777" i="10"/>
  <c r="V1777" i="10"/>
  <c r="W1777" i="10"/>
  <c r="AA1777" i="10"/>
  <c r="AB1777" i="10"/>
  <c r="AC1777" i="10"/>
  <c r="AD1777" i="10"/>
  <c r="AE1777" i="10"/>
  <c r="AF1777" i="10"/>
  <c r="AI1777" i="10" a="1"/>
  <c r="AI1777" i="10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P1742" i="10"/>
  <c r="V1742" i="10"/>
  <c r="W1742" i="10"/>
  <c r="AA1742" i="10"/>
  <c r="AB1742" i="10"/>
  <c r="AC1742" i="10"/>
  <c r="AD1742" i="10"/>
  <c r="AE1742" i="10"/>
  <c r="AF1742" i="10"/>
  <c r="AI1742" i="10" a="1"/>
  <c r="AI1742" i="10" s="1"/>
  <c r="O1742" i="10"/>
  <c r="V1743" i="10"/>
  <c r="W1743" i="10"/>
  <c r="AA1743" i="10"/>
  <c r="AB1743" i="10"/>
  <c r="AC1743" i="10"/>
  <c r="AD1743" i="10"/>
  <c r="AE1743" i="10"/>
  <c r="AF1743" i="10"/>
  <c r="AI1743" i="10" a="1"/>
  <c r="AI1743" i="10" s="1"/>
  <c r="N1744" i="10"/>
  <c r="P1744" i="10" s="1"/>
  <c r="V1744" i="10"/>
  <c r="W1744" i="10"/>
  <c r="Z1744" i="10"/>
  <c r="AA1744" i="10"/>
  <c r="AB1744" i="10"/>
  <c r="AC1744" i="10"/>
  <c r="AD1744" i="10"/>
  <c r="AE1744" i="10"/>
  <c r="AF1744" i="10"/>
  <c r="AI1744" i="10" a="1"/>
  <c r="AI1744" i="10" s="1"/>
  <c r="N1745" i="10"/>
  <c r="O1744" i="10" s="1"/>
  <c r="V1745" i="10"/>
  <c r="W1745" i="10"/>
  <c r="AA1745" i="10"/>
  <c r="AB1745" i="10"/>
  <c r="AC1745" i="10"/>
  <c r="AD1745" i="10"/>
  <c r="AE1745" i="10"/>
  <c r="AF1745" i="10"/>
  <c r="AI1745" i="10" a="1"/>
  <c r="AI1745" i="10" s="1"/>
  <c r="N1746" i="10"/>
  <c r="P1746" i="10" s="1"/>
  <c r="V1746" i="10"/>
  <c r="W1746" i="10"/>
  <c r="AA1746" i="10"/>
  <c r="AB1746" i="10"/>
  <c r="AC1746" i="10"/>
  <c r="AD1746" i="10"/>
  <c r="AE1746" i="10"/>
  <c r="AF1746" i="10"/>
  <c r="AI1746" i="10" a="1"/>
  <c r="AI1746" i="10" s="1"/>
  <c r="N1747" i="10"/>
  <c r="O1746" i="10" s="1"/>
  <c r="V1747" i="10"/>
  <c r="W1747" i="10"/>
  <c r="AA1747" i="10"/>
  <c r="AB1747" i="10"/>
  <c r="AC1747" i="10"/>
  <c r="AD1747" i="10"/>
  <c r="AE1747" i="10"/>
  <c r="AF1747" i="10"/>
  <c r="AI1747" i="10" a="1"/>
  <c r="AI1747" i="10" s="1"/>
  <c r="N1722" i="10"/>
  <c r="P1722" i="10" s="1"/>
  <c r="V1722" i="10"/>
  <c r="W1722" i="10"/>
  <c r="Z1722" i="10"/>
  <c r="AC1722" i="10"/>
  <c r="AD1722" i="10"/>
  <c r="AE1722" i="10"/>
  <c r="AF1722" i="10"/>
  <c r="AI1722" i="10" a="1"/>
  <c r="AI1722" i="10" s="1"/>
  <c r="N1723" i="10"/>
  <c r="O1722" i="10" s="1"/>
  <c r="V1723" i="10"/>
  <c r="W1723" i="10"/>
  <c r="AC1723" i="10"/>
  <c r="AD1723" i="10"/>
  <c r="AE1723" i="10"/>
  <c r="AF1723" i="10"/>
  <c r="AI1723" i="10" a="1"/>
  <c r="AI1723" i="10" s="1"/>
  <c r="AK1723" i="10" s="1"/>
  <c r="N1724" i="10"/>
  <c r="P1724" i="10" s="1"/>
  <c r="Q1725" i="10" s="1"/>
  <c r="V1724" i="10"/>
  <c r="W1724" i="10"/>
  <c r="AC1724" i="10"/>
  <c r="AD1724" i="10"/>
  <c r="AE1724" i="10"/>
  <c r="AF1724" i="10"/>
  <c r="AI1724" i="10" a="1"/>
  <c r="AI1724" i="10" s="1"/>
  <c r="N1725" i="10"/>
  <c r="V1725" i="10"/>
  <c r="W1725" i="10"/>
  <c r="Z1725" i="10"/>
  <c r="AC1725" i="10"/>
  <c r="AD1725" i="10"/>
  <c r="AE1725" i="10"/>
  <c r="AF1725" i="10"/>
  <c r="AI1725" i="10" a="1"/>
  <c r="AI1725" i="10" s="1"/>
  <c r="AK1725" i="10" s="1"/>
  <c r="N1726" i="10"/>
  <c r="O1727" i="10" s="1"/>
  <c r="V1726" i="10"/>
  <c r="W1726" i="10"/>
  <c r="Z1726" i="10"/>
  <c r="AC1726" i="10"/>
  <c r="AD1726" i="10"/>
  <c r="AE1726" i="10"/>
  <c r="AF1726" i="10"/>
  <c r="AI1726" i="10" a="1"/>
  <c r="AI1726" i="10" s="1"/>
  <c r="AK1726" i="10" s="1"/>
  <c r="AM1726" i="10"/>
  <c r="N1727" i="10"/>
  <c r="V1727" i="10"/>
  <c r="W1727" i="10"/>
  <c r="AC1727" i="10"/>
  <c r="AD1727" i="10"/>
  <c r="AE1727" i="10"/>
  <c r="AF1727" i="10"/>
  <c r="AI1727" i="10" a="1"/>
  <c r="AI1727" i="10" s="1"/>
  <c r="N1728" i="10"/>
  <c r="V1728" i="10"/>
  <c r="W1728" i="10"/>
  <c r="Z1728" i="10"/>
  <c r="AC1728" i="10"/>
  <c r="AD1728" i="10"/>
  <c r="AE1728" i="10"/>
  <c r="AF1728" i="10"/>
  <c r="AI1728" i="10" a="1"/>
  <c r="AI1728" i="10" s="1"/>
  <c r="N1729" i="10"/>
  <c r="V1729" i="10"/>
  <c r="W1729" i="10"/>
  <c r="Z1729" i="10"/>
  <c r="AC1729" i="10"/>
  <c r="AD1729" i="10"/>
  <c r="AE1729" i="10"/>
  <c r="AF1729" i="10"/>
  <c r="AI1729" i="10" a="1"/>
  <c r="AI1729" i="10" s="1"/>
  <c r="AK1729" i="10" s="1"/>
  <c r="N1730" i="10"/>
  <c r="V1730" i="10"/>
  <c r="W1730" i="10"/>
  <c r="AC1730" i="10"/>
  <c r="AD1730" i="10"/>
  <c r="AE1730" i="10"/>
  <c r="AF1730" i="10"/>
  <c r="AI1730" i="10" a="1"/>
  <c r="AI1730" i="10" s="1"/>
  <c r="AK1730" i="10" s="1"/>
  <c r="N1731" i="10"/>
  <c r="O1730" i="10" s="1"/>
  <c r="V1731" i="10"/>
  <c r="W1731" i="10"/>
  <c r="AC1731" i="10"/>
  <c r="AD1731" i="10"/>
  <c r="AE1731" i="10"/>
  <c r="AF1731" i="10"/>
  <c r="AI1731" i="10" a="1"/>
  <c r="AI1731" i="10" s="1"/>
  <c r="AK1731" i="10" s="1"/>
  <c r="N1732" i="10"/>
  <c r="V1732" i="10"/>
  <c r="W1732" i="10"/>
  <c r="Z1732" i="10"/>
  <c r="AC1732" i="10"/>
  <c r="AD1732" i="10"/>
  <c r="AE1732" i="10"/>
  <c r="AF1732" i="10"/>
  <c r="AI1732" i="10" a="1"/>
  <c r="AI1732" i="10" s="1"/>
  <c r="AK1732" i="10" s="1"/>
  <c r="AM1732" i="10"/>
  <c r="N1733" i="10"/>
  <c r="O1732" i="10" s="1"/>
  <c r="V1733" i="10"/>
  <c r="W1733" i="10"/>
  <c r="Z1733" i="10"/>
  <c r="AC1733" i="10"/>
  <c r="AD1733" i="10"/>
  <c r="AE1733" i="10"/>
  <c r="AF1733" i="10"/>
  <c r="AI1733" i="10" a="1"/>
  <c r="AI1733" i="10" s="1"/>
  <c r="AK1733" i="10" s="1"/>
  <c r="N1734" i="10"/>
  <c r="V1734" i="10"/>
  <c r="W1734" i="10"/>
  <c r="Z1734" i="10"/>
  <c r="AC1734" i="10"/>
  <c r="AD1734" i="10"/>
  <c r="AE1734" i="10"/>
  <c r="AF1734" i="10"/>
  <c r="AI1734" i="10" a="1"/>
  <c r="AI1734" i="10" s="1"/>
  <c r="AK1734" i="10" s="1"/>
  <c r="N1735" i="10"/>
  <c r="O1734" i="10" s="1"/>
  <c r="V1735" i="10"/>
  <c r="W1735" i="10"/>
  <c r="AC1735" i="10"/>
  <c r="AD1735" i="10"/>
  <c r="AE1735" i="10"/>
  <c r="AF1735" i="10"/>
  <c r="AI1735" i="10" a="1"/>
  <c r="AI1735" i="10" s="1"/>
  <c r="AK1735" i="10" s="1"/>
  <c r="AM1735" i="10"/>
  <c r="N1736" i="10"/>
  <c r="O1737" i="10" s="1"/>
  <c r="V1736" i="10"/>
  <c r="W1736" i="10"/>
  <c r="Z1736" i="10"/>
  <c r="AC1736" i="10"/>
  <c r="AD1736" i="10"/>
  <c r="AE1736" i="10"/>
  <c r="AF1736" i="10"/>
  <c r="AI1736" i="10" a="1"/>
  <c r="AI1736" i="10" s="1"/>
  <c r="AK1736" i="10" s="1"/>
  <c r="N1737" i="10"/>
  <c r="V1737" i="10"/>
  <c r="W1737" i="10"/>
  <c r="AC1737" i="10"/>
  <c r="AD1737" i="10"/>
  <c r="AE1737" i="10"/>
  <c r="AF1737" i="10"/>
  <c r="AI1737" i="10" a="1"/>
  <c r="AI1737" i="10" s="1"/>
  <c r="AK1737" i="10" s="1"/>
  <c r="Y1736" i="10" s="1"/>
  <c r="N1738" i="10"/>
  <c r="P1738" i="10" s="1"/>
  <c r="V1738" i="10"/>
  <c r="W1738" i="10"/>
  <c r="AC1738" i="10"/>
  <c r="AD1738" i="10"/>
  <c r="AE1738" i="10"/>
  <c r="AF1738" i="10"/>
  <c r="AI1738" i="10" a="1"/>
  <c r="AI1738" i="10" s="1"/>
  <c r="AK1738" i="10" s="1"/>
  <c r="N1739" i="10"/>
  <c r="V1739" i="10"/>
  <c r="W1739" i="10"/>
  <c r="Z1739" i="10"/>
  <c r="AC1739" i="10"/>
  <c r="AD1739" i="10"/>
  <c r="AE1739" i="10"/>
  <c r="AF1739" i="10"/>
  <c r="AI1739" i="10" a="1"/>
  <c r="AI1739" i="10" s="1"/>
  <c r="AK1739" i="10" s="1"/>
  <c r="Y1738" i="10" s="1"/>
  <c r="N1740" i="10"/>
  <c r="P1740" i="10" s="1"/>
  <c r="V1740" i="10"/>
  <c r="W1740" i="10"/>
  <c r="Z1740" i="10"/>
  <c r="AC1740" i="10"/>
  <c r="AD1740" i="10"/>
  <c r="AE1740" i="10"/>
  <c r="AF1740" i="10"/>
  <c r="AI1740" i="10" a="1"/>
  <c r="AI1740" i="10" s="1"/>
  <c r="AK1740" i="10" s="1"/>
  <c r="AM1740" i="10"/>
  <c r="N1741" i="10"/>
  <c r="O1740" i="10" s="1"/>
  <c r="V1741" i="10"/>
  <c r="W1741" i="10"/>
  <c r="AC1741" i="10"/>
  <c r="AD1741" i="10"/>
  <c r="AE1741" i="10"/>
  <c r="AF1741" i="10"/>
  <c r="AI1741" i="10" a="1"/>
  <c r="AI1741" i="10"/>
  <c r="AK1741" i="10" s="1"/>
  <c r="Y1740" i="10" s="1"/>
  <c r="AM1741" i="10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V1712" i="10"/>
  <c r="W1712" i="10"/>
  <c r="AC1712" i="10"/>
  <c r="AD1712" i="10"/>
  <c r="AE1712" i="10"/>
  <c r="AF1712" i="10"/>
  <c r="AI1712" i="10" a="1"/>
  <c r="AI1712" i="10" s="1"/>
  <c r="V1713" i="10"/>
  <c r="W1713" i="10"/>
  <c r="AC1713" i="10"/>
  <c r="AD1713" i="10"/>
  <c r="AE1713" i="10"/>
  <c r="AF1713" i="10"/>
  <c r="AI1713" i="10" a="1"/>
  <c r="AI1713" i="10"/>
  <c r="V1714" i="10"/>
  <c r="W1714" i="10"/>
  <c r="AC1714" i="10"/>
  <c r="AD1714" i="10"/>
  <c r="AE1714" i="10"/>
  <c r="AF1714" i="10"/>
  <c r="AI1714" i="10" a="1"/>
  <c r="AI1714" i="10" s="1"/>
  <c r="V1715" i="10"/>
  <c r="W1715" i="10"/>
  <c r="AC1715" i="10"/>
  <c r="AD1715" i="10"/>
  <c r="AE1715" i="10"/>
  <c r="AF1715" i="10"/>
  <c r="AI1715" i="10" a="1"/>
  <c r="AI1715" i="10" s="1"/>
  <c r="V1716" i="10"/>
  <c r="W1716" i="10"/>
  <c r="AC1716" i="10"/>
  <c r="AD1716" i="10"/>
  <c r="AE1716" i="10"/>
  <c r="AF1716" i="10"/>
  <c r="AI1716" i="10" a="1"/>
  <c r="AI1716" i="10" s="1"/>
  <c r="V1717" i="10"/>
  <c r="W1717" i="10"/>
  <c r="AC1717" i="10"/>
  <c r="AD1717" i="10"/>
  <c r="AE1717" i="10"/>
  <c r="AF1717" i="10"/>
  <c r="AI1717" i="10" a="1"/>
  <c r="AI1717" i="10" s="1"/>
  <c r="AK1717" i="10" s="1"/>
  <c r="Y1716" i="10" s="1"/>
  <c r="V1718" i="10"/>
  <c r="W1718" i="10"/>
  <c r="AC1718" i="10"/>
  <c r="AD1718" i="10"/>
  <c r="AE1718" i="10"/>
  <c r="AF1718" i="10"/>
  <c r="AI1718" i="10" a="1"/>
  <c r="AI1718" i="10" s="1"/>
  <c r="V1719" i="10"/>
  <c r="W1719" i="10"/>
  <c r="AC1719" i="10"/>
  <c r="AD1719" i="10"/>
  <c r="AE1719" i="10"/>
  <c r="AF1719" i="10"/>
  <c r="AI1719" i="10" a="1"/>
  <c r="AI1719" i="10" s="1"/>
  <c r="AK1719" i="10" s="1"/>
  <c r="V1720" i="10"/>
  <c r="W1720" i="10"/>
  <c r="AC1720" i="10"/>
  <c r="AD1720" i="10"/>
  <c r="AE1720" i="10"/>
  <c r="AF1720" i="10"/>
  <c r="AI1720" i="10" a="1"/>
  <c r="AI1720" i="10"/>
  <c r="V1721" i="10"/>
  <c r="W1721" i="10"/>
  <c r="AC1721" i="10"/>
  <c r="AD1721" i="10"/>
  <c r="AE1721" i="10"/>
  <c r="AF1721" i="10"/>
  <c r="AI1721" i="10" a="1"/>
  <c r="AI1721" i="10" s="1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V1711" i="10"/>
  <c r="W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AK1778" i="10" l="1"/>
  <c r="AM1778" i="10"/>
  <c r="P1779" i="10"/>
  <c r="P1778" i="10"/>
  <c r="P1763" i="10"/>
  <c r="O1749" i="10"/>
  <c r="O1759" i="10"/>
  <c r="P1764" i="10"/>
  <c r="Q1765" i="10" s="1"/>
  <c r="O1756" i="10"/>
  <c r="O1764" i="10"/>
  <c r="P1775" i="10"/>
  <c r="AK1776" i="10"/>
  <c r="AM1776" i="10"/>
  <c r="Q1770" i="10"/>
  <c r="AM1770" i="10"/>
  <c r="AK1770" i="10"/>
  <c r="Q1774" i="10"/>
  <c r="Q1766" i="10"/>
  <c r="Q1769" i="10"/>
  <c r="O1760" i="10"/>
  <c r="P1761" i="10"/>
  <c r="O1766" i="10"/>
  <c r="O1775" i="10"/>
  <c r="P1769" i="10"/>
  <c r="P1774" i="10"/>
  <c r="P1772" i="10"/>
  <c r="P1777" i="10"/>
  <c r="O1776" i="10"/>
  <c r="O1771" i="10"/>
  <c r="AK1761" i="10"/>
  <c r="AM1761" i="10"/>
  <c r="O1777" i="10"/>
  <c r="O1772" i="10"/>
  <c r="P1756" i="10"/>
  <c r="O1757" i="10"/>
  <c r="P1770" i="10"/>
  <c r="O1769" i="10"/>
  <c r="Q1764" i="10"/>
  <c r="O1770" i="10"/>
  <c r="Q1767" i="10"/>
  <c r="AK1762" i="10"/>
  <c r="O1773" i="10"/>
  <c r="Q1762" i="10"/>
  <c r="AM1763" i="10"/>
  <c r="Q1750" i="10"/>
  <c r="O1767" i="10"/>
  <c r="AK1754" i="10"/>
  <c r="P1755" i="10"/>
  <c r="P1762" i="10"/>
  <c r="AM1755" i="10"/>
  <c r="Q1758" i="10"/>
  <c r="AK1753" i="10"/>
  <c r="AM1753" i="10"/>
  <c r="P1752" i="10"/>
  <c r="O1753" i="10"/>
  <c r="Q1756" i="10"/>
  <c r="O1758" i="10"/>
  <c r="P1753" i="10"/>
  <c r="X1748" i="10"/>
  <c r="O1755" i="10"/>
  <c r="Y1748" i="10"/>
  <c r="P1754" i="10"/>
  <c r="O1752" i="10"/>
  <c r="O1750" i="10"/>
  <c r="P1750" i="10"/>
  <c r="P1749" i="10"/>
  <c r="O1723" i="10"/>
  <c r="O1725" i="10"/>
  <c r="AM1723" i="10"/>
  <c r="X1722" i="10" s="1"/>
  <c r="AM1729" i="10"/>
  <c r="X1728" i="10" s="1"/>
  <c r="R1728" i="10" s="1"/>
  <c r="AM1734" i="10"/>
  <c r="AQ1734" i="10" s="1"/>
  <c r="AM1731" i="10"/>
  <c r="X1730" i="10" s="1"/>
  <c r="AM1733" i="10"/>
  <c r="X1732" i="10" s="1"/>
  <c r="AV1732" i="10" s="1"/>
  <c r="AM1730" i="10"/>
  <c r="AK1745" i="10"/>
  <c r="AM1745" i="10"/>
  <c r="AM1744" i="10"/>
  <c r="AK1744" i="10"/>
  <c r="Q1745" i="10"/>
  <c r="Q1743" i="10"/>
  <c r="Q1747" i="10"/>
  <c r="P1747" i="10"/>
  <c r="P1745" i="10"/>
  <c r="P1743" i="10"/>
  <c r="O1745" i="10"/>
  <c r="O1743" i="10"/>
  <c r="O1747" i="10"/>
  <c r="S1740" i="10"/>
  <c r="AN1740" i="10" s="1"/>
  <c r="AM1764" i="10" s="1"/>
  <c r="Q1739" i="10"/>
  <c r="Q1741" i="10"/>
  <c r="X1741" i="10"/>
  <c r="AT1741" i="10" s="1"/>
  <c r="AQ1740" i="10"/>
  <c r="Y1739" i="10"/>
  <c r="P1729" i="10"/>
  <c r="P1734" i="10"/>
  <c r="Y1733" i="10"/>
  <c r="AM1722" i="10"/>
  <c r="AK1722" i="10"/>
  <c r="X1740" i="10"/>
  <c r="O1741" i="10"/>
  <c r="AM1738" i="10"/>
  <c r="AM1739" i="10"/>
  <c r="X1734" i="10"/>
  <c r="P1727" i="10"/>
  <c r="Y1724" i="10"/>
  <c r="P1732" i="10"/>
  <c r="Y1731" i="10"/>
  <c r="P1725" i="10"/>
  <c r="P1737" i="10"/>
  <c r="Y1734" i="10"/>
  <c r="S1734" i="10" s="1"/>
  <c r="P1730" i="10"/>
  <c r="AM1736" i="10"/>
  <c r="P1735" i="10"/>
  <c r="Y1732" i="10"/>
  <c r="S1732" i="10" s="1"/>
  <c r="O1728" i="10"/>
  <c r="P1739" i="10"/>
  <c r="O1733" i="10"/>
  <c r="P1728" i="10"/>
  <c r="Y1727" i="10"/>
  <c r="X1727" i="10"/>
  <c r="AQ1726" i="10"/>
  <c r="O1738" i="10"/>
  <c r="O1735" i="10"/>
  <c r="Y1741" i="10"/>
  <c r="O1739" i="10"/>
  <c r="P1733" i="10"/>
  <c r="Y1730" i="10"/>
  <c r="O1726" i="10"/>
  <c r="Y1737" i="10"/>
  <c r="O1731" i="10"/>
  <c r="P1726" i="10"/>
  <c r="O1724" i="10"/>
  <c r="P1731" i="10"/>
  <c r="Y1728" i="10"/>
  <c r="Y1722" i="10"/>
  <c r="S1722" i="10" s="1"/>
  <c r="P1741" i="10"/>
  <c r="AM1737" i="10"/>
  <c r="O1736" i="10"/>
  <c r="S1736" i="10" s="1"/>
  <c r="X1733" i="10"/>
  <c r="AT1733" i="10" s="1"/>
  <c r="AQ1732" i="10"/>
  <c r="P1736" i="10"/>
  <c r="Y1735" i="10"/>
  <c r="O1729" i="10"/>
  <c r="AM1725" i="10"/>
  <c r="Q1723" i="10"/>
  <c r="P1723" i="10"/>
  <c r="AK1715" i="10"/>
  <c r="Y1714" i="10" s="1"/>
  <c r="AM1715" i="10"/>
  <c r="X1714" i="10" s="1"/>
  <c r="AM1716" i="10"/>
  <c r="AK1716" i="10"/>
  <c r="AK1713" i="10"/>
  <c r="AM1713" i="10"/>
  <c r="AK1721" i="10"/>
  <c r="AM1721" i="10"/>
  <c r="Y1718" i="10"/>
  <c r="AM1714" i="10"/>
  <c r="AM1719" i="10"/>
  <c r="F54" i="14"/>
  <c r="G54" i="14" s="1"/>
  <c r="AH54" i="14"/>
  <c r="Q1779" i="10" l="1"/>
  <c r="Q1778" i="10"/>
  <c r="X1779" i="10"/>
  <c r="Y1779" i="10"/>
  <c r="X1765" i="10"/>
  <c r="Q1763" i="10"/>
  <c r="X1771" i="10"/>
  <c r="Q1752" i="10"/>
  <c r="X1762" i="10"/>
  <c r="Q1773" i="10"/>
  <c r="Q1751" i="10"/>
  <c r="Y1763" i="10"/>
  <c r="Y1771" i="10"/>
  <c r="Q1754" i="10"/>
  <c r="Y1755" i="10"/>
  <c r="Q1757" i="10"/>
  <c r="Q1775" i="10"/>
  <c r="X1752" i="10"/>
  <c r="Q1768" i="10"/>
  <c r="Q1760" i="10"/>
  <c r="Q1771" i="10"/>
  <c r="Q1748" i="10"/>
  <c r="X1754" i="10"/>
  <c r="X1760" i="10"/>
  <c r="Y1760" i="10"/>
  <c r="Y1752" i="10"/>
  <c r="Q1755" i="10"/>
  <c r="X1777" i="10"/>
  <c r="Q1753" i="10"/>
  <c r="Q1776" i="10"/>
  <c r="Y1777" i="10"/>
  <c r="AQ1733" i="10"/>
  <c r="X1735" i="10"/>
  <c r="AT1735" i="10" s="1"/>
  <c r="AX1735" i="10" s="1"/>
  <c r="X1731" i="10"/>
  <c r="AQ1729" i="10"/>
  <c r="Y1745" i="10"/>
  <c r="X1745" i="10"/>
  <c r="R1745" i="10" s="1"/>
  <c r="AQ1744" i="10"/>
  <c r="X1744" i="10"/>
  <c r="Q1744" i="10"/>
  <c r="Q1742" i="10"/>
  <c r="Y1744" i="10"/>
  <c r="S1744" i="10" s="1"/>
  <c r="Q1746" i="10"/>
  <c r="AT1732" i="10"/>
  <c r="AX1732" i="10" s="1"/>
  <c r="R1732" i="10"/>
  <c r="S1733" i="10"/>
  <c r="R1733" i="10"/>
  <c r="S1739" i="10"/>
  <c r="AN1739" i="10" s="1"/>
  <c r="AM1773" i="10" s="1"/>
  <c r="AN1734" i="10"/>
  <c r="AM1748" i="10" s="1"/>
  <c r="AN1732" i="10"/>
  <c r="AM1762" i="10" s="1"/>
  <c r="AW1733" i="10"/>
  <c r="AN1736" i="10"/>
  <c r="AM1774" i="10" s="1"/>
  <c r="R1727" i="10"/>
  <c r="X1736" i="10"/>
  <c r="AV1733" i="10"/>
  <c r="AW1732" i="10" s="1"/>
  <c r="T1727" i="10"/>
  <c r="Q1726" i="10"/>
  <c r="X1739" i="10"/>
  <c r="S1728" i="10"/>
  <c r="Q1736" i="10"/>
  <c r="U1736" i="10" s="1"/>
  <c r="Y1723" i="10"/>
  <c r="Q1731" i="10"/>
  <c r="AV1741" i="10"/>
  <c r="AW1740" i="10" s="1"/>
  <c r="T1741" i="10"/>
  <c r="Q1740" i="10"/>
  <c r="U1740" i="10" s="1"/>
  <c r="Q1734" i="10"/>
  <c r="U1734" i="10" s="1"/>
  <c r="X1723" i="10"/>
  <c r="T1723" i="10" s="1"/>
  <c r="AQ1722" i="10"/>
  <c r="AX1741" i="10"/>
  <c r="AU1740" i="10"/>
  <c r="AY1740" i="10" s="1"/>
  <c r="Q1737" i="10"/>
  <c r="T1733" i="10"/>
  <c r="Q1732" i="10"/>
  <c r="U1732" i="10" s="1"/>
  <c r="Q1730" i="10"/>
  <c r="Q1728" i="10"/>
  <c r="U1728" i="10" s="1"/>
  <c r="Q1727" i="10"/>
  <c r="Q1729" i="10"/>
  <c r="T1728" i="10"/>
  <c r="X1737" i="10"/>
  <c r="T1737" i="10" s="1"/>
  <c r="AQ1736" i="10"/>
  <c r="Q1724" i="10"/>
  <c r="Q1735" i="10"/>
  <c r="Q1733" i="10"/>
  <c r="U1733" i="10" s="1"/>
  <c r="T1732" i="10"/>
  <c r="Q1722" i="10"/>
  <c r="U1722" i="10" s="1"/>
  <c r="AX1733" i="10"/>
  <c r="AU1732" i="10"/>
  <c r="AY1732" i="10" s="1"/>
  <c r="R1741" i="10"/>
  <c r="U1739" i="10"/>
  <c r="X1738" i="10"/>
  <c r="AQ1739" i="10"/>
  <c r="Q1738" i="10"/>
  <c r="X1724" i="10"/>
  <c r="AQ1725" i="10"/>
  <c r="Y1720" i="10"/>
  <c r="Y1712" i="10"/>
  <c r="X1718" i="10"/>
  <c r="X1712" i="10"/>
  <c r="X1715" i="10"/>
  <c r="Y1717" i="10"/>
  <c r="X1720" i="10"/>
  <c r="X1717" i="10"/>
  <c r="AU1734" i="10" l="1"/>
  <c r="AY1734" i="10" s="1"/>
  <c r="AV1735" i="10"/>
  <c r="AW1734" i="10" s="1"/>
  <c r="R1735" i="10"/>
  <c r="T1735" i="10"/>
  <c r="X1749" i="10"/>
  <c r="X1763" i="10"/>
  <c r="X1772" i="10"/>
  <c r="X1775" i="10"/>
  <c r="AL1741" i="10"/>
  <c r="AK1777" i="10" s="1"/>
  <c r="AL1733" i="10"/>
  <c r="AK1755" i="10" s="1"/>
  <c r="BF1732" i="10"/>
  <c r="BF1733" i="10" s="1"/>
  <c r="BB1733" i="10" s="1"/>
  <c r="AU1733" i="10"/>
  <c r="AY1733" i="10" s="1"/>
  <c r="AZ1733" i="10" s="1"/>
  <c r="BI1733" i="10"/>
  <c r="BE1733" i="10" s="1"/>
  <c r="BH1733" i="10"/>
  <c r="BH1732" i="10" s="1"/>
  <c r="BD1732" i="10" s="1"/>
  <c r="AT1745" i="10"/>
  <c r="AX1745" i="10" s="1"/>
  <c r="BG1733" i="10"/>
  <c r="BC1733" i="10" s="1"/>
  <c r="AV1745" i="10"/>
  <c r="AW1744" i="10" s="1"/>
  <c r="U1744" i="10"/>
  <c r="T1745" i="10"/>
  <c r="AL1745" i="10" s="1"/>
  <c r="AN1744" i="10"/>
  <c r="AM1750" i="10" s="1"/>
  <c r="AV1723" i="10"/>
  <c r="AW1722" i="10" s="1"/>
  <c r="AT1723" i="10"/>
  <c r="R1723" i="10"/>
  <c r="BO1733" i="10"/>
  <c r="BQ1733" i="10"/>
  <c r="R1738" i="10"/>
  <c r="T1738" i="10"/>
  <c r="AV1738" i="10"/>
  <c r="AT1738" i="10"/>
  <c r="AV1737" i="10"/>
  <c r="AW1736" i="10" s="1"/>
  <c r="R1737" i="10"/>
  <c r="AL1737" i="10" s="1"/>
  <c r="AK1769" i="10" s="1"/>
  <c r="AT1737" i="10"/>
  <c r="BP1733" i="10"/>
  <c r="T1724" i="10"/>
  <c r="R1724" i="10"/>
  <c r="AZ1732" i="10"/>
  <c r="BA1732" i="10"/>
  <c r="BN1732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AL1735" i="10" l="1"/>
  <c r="AK1767" i="10" s="1"/>
  <c r="Y1766" i="10" s="1"/>
  <c r="Y1754" i="10"/>
  <c r="X1751" i="10"/>
  <c r="Y1776" i="10"/>
  <c r="BA1733" i="10"/>
  <c r="Y1768" i="10"/>
  <c r="AU1744" i="10"/>
  <c r="AY1744" i="10" s="1"/>
  <c r="BI1732" i="10"/>
  <c r="BE1732" i="10" s="1"/>
  <c r="BB1732" i="10"/>
  <c r="BG1732" i="10"/>
  <c r="BC1732" i="10" s="1"/>
  <c r="BD1733" i="10"/>
  <c r="AX1738" i="10"/>
  <c r="AU1739" i="10"/>
  <c r="AY1739" i="10" s="1"/>
  <c r="AW1739" i="10"/>
  <c r="BN1733" i="10"/>
  <c r="BJ1733" i="10" s="1"/>
  <c r="BJ1732" i="10"/>
  <c r="AX1723" i="10"/>
  <c r="AU1722" i="10"/>
  <c r="AY1722" i="10" s="1"/>
  <c r="BK1733" i="10"/>
  <c r="BO1732" i="10"/>
  <c r="BK1732" i="10" s="1"/>
  <c r="BP1732" i="10"/>
  <c r="BL1732" i="10" s="1"/>
  <c r="BL1733" i="10"/>
  <c r="BQ1732" i="10"/>
  <c r="BM1732" i="10" s="1"/>
  <c r="BM1733" i="10"/>
  <c r="AX1737" i="10"/>
  <c r="AU1736" i="10"/>
  <c r="AY1736" i="10" s="1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11" i="10"/>
  <c r="Z1711" i="10" s="1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Z1723" i="10" s="1"/>
  <c r="I1724" i="10"/>
  <c r="I1725" i="10"/>
  <c r="I1726" i="10"/>
  <c r="I1727" i="10"/>
  <c r="Z1727" i="10" s="1"/>
  <c r="I1728" i="10"/>
  <c r="I1729" i="10"/>
  <c r="I1730" i="10"/>
  <c r="Z1730" i="10" s="1"/>
  <c r="I1731" i="10"/>
  <c r="Z1731" i="10" s="1"/>
  <c r="I1732" i="10"/>
  <c r="I1733" i="10"/>
  <c r="I1734" i="10"/>
  <c r="I1735" i="10"/>
  <c r="Z1735" i="10" s="1"/>
  <c r="I1736" i="10"/>
  <c r="I1737" i="10"/>
  <c r="Z1737" i="10" s="1"/>
  <c r="I1738" i="10"/>
  <c r="Z1738" i="10" s="1"/>
  <c r="I1739" i="10"/>
  <c r="I1740" i="10"/>
  <c r="I1741" i="10"/>
  <c r="Z1741" i="10" s="1"/>
  <c r="I1742" i="10"/>
  <c r="Z1742" i="10" s="1"/>
  <c r="I1743" i="10"/>
  <c r="I1744" i="10"/>
  <c r="I1745" i="10"/>
  <c r="Z1745" i="10" s="1"/>
  <c r="I1746" i="10"/>
  <c r="Z1746" i="10" s="1"/>
  <c r="I1747" i="10"/>
  <c r="Z1747" i="10" s="1"/>
  <c r="I1748" i="10"/>
  <c r="I1749" i="10"/>
  <c r="I1750" i="10"/>
  <c r="I1751" i="10"/>
  <c r="Z1751" i="10" s="1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Z1766" i="10" s="1"/>
  <c r="I1767" i="10"/>
  <c r="I1768" i="10"/>
  <c r="I1769" i="10"/>
  <c r="I1770" i="10"/>
  <c r="Z1770" i="10" s="1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Q1770" i="10" l="1"/>
  <c r="T1771" i="10"/>
  <c r="R1771" i="10"/>
  <c r="U1766" i="10"/>
  <c r="S1766" i="10"/>
  <c r="Z1778" i="10"/>
  <c r="AJ1778" i="10" a="1"/>
  <c r="AJ1778" i="10" s="1"/>
  <c r="AJ1779" i="10" a="1"/>
  <c r="AJ1779" i="10" s="1"/>
  <c r="Z1779" i="10"/>
  <c r="AJ1769" i="10" a="1"/>
  <c r="AJ1769" i="10" s="1"/>
  <c r="Z1769" i="10"/>
  <c r="S1738" i="10"/>
  <c r="AQ1738" i="10"/>
  <c r="T1739" i="10"/>
  <c r="U1738" i="10"/>
  <c r="R1739" i="10"/>
  <c r="AV1739" i="10"/>
  <c r="AT1739" i="10"/>
  <c r="S1730" i="10"/>
  <c r="AN1730" i="10" s="1"/>
  <c r="AM1775" i="10" s="1"/>
  <c r="X1774" i="10" s="1"/>
  <c r="AQ1730" i="10"/>
  <c r="U1730" i="10"/>
  <c r="AT1731" i="10"/>
  <c r="AV1731" i="10"/>
  <c r="AW1730" i="10" s="1"/>
  <c r="T1731" i="10"/>
  <c r="R1731" i="10"/>
  <c r="AQ1745" i="10"/>
  <c r="T1744" i="10"/>
  <c r="R1744" i="10"/>
  <c r="U1745" i="10"/>
  <c r="AT1744" i="10"/>
  <c r="AV1744" i="10"/>
  <c r="S1745" i="10"/>
  <c r="AN1745" i="10" s="1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Z1743" i="10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J1776" i="10" a="1"/>
  <c r="AJ1776" i="10" s="1"/>
  <c r="AO1776" i="10" s="1"/>
  <c r="Z1776" i="10"/>
  <c r="AJ1764" i="10" a="1"/>
  <c r="AJ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Q1735" i="10"/>
  <c r="AT1734" i="10"/>
  <c r="R1734" i="10"/>
  <c r="AV1734" i="10"/>
  <c r="T1734" i="10"/>
  <c r="S1735" i="10"/>
  <c r="AN1735" i="10" s="1"/>
  <c r="AM1767" i="10" s="1"/>
  <c r="U1735" i="10"/>
  <c r="S1737" i="10"/>
  <c r="AN1737" i="10" s="1"/>
  <c r="AM1769" i="10" s="1"/>
  <c r="AQ1737" i="10"/>
  <c r="T1736" i="10"/>
  <c r="U1737" i="10"/>
  <c r="AT1736" i="10"/>
  <c r="AV1736" i="10"/>
  <c r="R1736" i="10"/>
  <c r="AQ1723" i="10"/>
  <c r="T1722" i="10"/>
  <c r="R1722" i="10"/>
  <c r="AT1722" i="10"/>
  <c r="AV1722" i="10"/>
  <c r="S1723" i="10"/>
  <c r="U1723" i="10"/>
  <c r="AJ1743" i="10" a="1"/>
  <c r="AJ1743" i="10" s="1"/>
  <c r="AJ1745" i="10" a="1"/>
  <c r="AJ1745" i="10" s="1"/>
  <c r="AO1745" i="10" s="1"/>
  <c r="AJ1742" i="10" a="1"/>
  <c r="AJ1742" i="10" s="1"/>
  <c r="AJ1746" i="10" a="1"/>
  <c r="AJ1746" i="10" s="1"/>
  <c r="Z1724" i="10"/>
  <c r="AJ1744" i="10" a="1"/>
  <c r="AJ1744" i="10" s="1"/>
  <c r="AO1744" i="10" s="1"/>
  <c r="AP1744" i="10" s="1"/>
  <c r="AJ1747" i="10" a="1"/>
  <c r="AJ1747" i="10" s="1"/>
  <c r="AQ1731" i="10"/>
  <c r="AV1730" i="10"/>
  <c r="T1730" i="10"/>
  <c r="R1730" i="10"/>
  <c r="S1731" i="10"/>
  <c r="AN1731" i="10" s="1"/>
  <c r="AM1751" i="10" s="1"/>
  <c r="AT1730" i="10"/>
  <c r="U1731" i="10"/>
  <c r="AJ1723" i="10" a="1"/>
  <c r="AJ1723" i="10" s="1"/>
  <c r="AO1723" i="10" s="1"/>
  <c r="AJ1722" i="10" a="1"/>
  <c r="AJ1722" i="10" s="1"/>
  <c r="AO1722" i="10" s="1"/>
  <c r="AP1722" i="10" s="1"/>
  <c r="S1727" i="10"/>
  <c r="U1727" i="10"/>
  <c r="AQ1741" i="10"/>
  <c r="AT1740" i="10"/>
  <c r="S1741" i="10"/>
  <c r="AN1741" i="10" s="1"/>
  <c r="AM1777" i="10" s="1"/>
  <c r="U1741" i="10"/>
  <c r="T1740" i="10"/>
  <c r="AV1740" i="10"/>
  <c r="R1740" i="10"/>
  <c r="AJ1734" i="10" a="1"/>
  <c r="AJ1734" i="10" s="1"/>
  <c r="AO1734" i="10" s="1"/>
  <c r="AP1734" i="10" s="1"/>
  <c r="AJ1729" i="10" a="1"/>
  <c r="AJ1729" i="10" s="1"/>
  <c r="AO1729" i="10" s="1"/>
  <c r="AJ1724" i="10" a="1"/>
  <c r="AJ1724" i="10" s="1"/>
  <c r="AJ1726" i="10" a="1"/>
  <c r="AJ1726" i="10" s="1"/>
  <c r="AO1726" i="10" s="1"/>
  <c r="AJ1738" i="10" a="1"/>
  <c r="AJ1738" i="10" s="1"/>
  <c r="AO1738" i="10" s="1"/>
  <c r="AJ1735" i="10" a="1"/>
  <c r="AJ1735" i="10" s="1"/>
  <c r="AO1735" i="10" s="1"/>
  <c r="AJ1725" i="10" a="1"/>
  <c r="AJ1725" i="10" s="1"/>
  <c r="AO1725" i="10" s="1"/>
  <c r="AJ1728" i="10" a="1"/>
  <c r="AJ1728" i="10" s="1"/>
  <c r="AO1728" i="10" s="1"/>
  <c r="AP1728" i="10" s="1"/>
  <c r="AJ1727" i="10" a="1"/>
  <c r="AJ1727" i="10" s="1"/>
  <c r="AO1727" i="10" s="1"/>
  <c r="AJ1730" i="10" a="1"/>
  <c r="AJ1730" i="10" s="1"/>
  <c r="AO1730" i="10" s="1"/>
  <c r="AJ1731" i="10" a="1"/>
  <c r="AJ1731" i="10" s="1"/>
  <c r="AO1731" i="10" s="1"/>
  <c r="AJ1737" i="10" a="1"/>
  <c r="AJ1737" i="10" s="1"/>
  <c r="AO1737" i="10" s="1"/>
  <c r="AJ1739" i="10" a="1"/>
  <c r="AJ1739" i="10" s="1"/>
  <c r="AO1739" i="10" s="1"/>
  <c r="AP1739" i="10" s="1"/>
  <c r="AJ1740" i="10" a="1"/>
  <c r="AJ1740" i="10" s="1"/>
  <c r="AO1740" i="10" s="1"/>
  <c r="AP1740" i="10" s="1"/>
  <c r="AJ1741" i="10" a="1"/>
  <c r="AJ1741" i="10" s="1"/>
  <c r="AO1741" i="10" s="1"/>
  <c r="AJ1732" i="10" a="1"/>
  <c r="AJ1732" i="10" s="1"/>
  <c r="AO1732" i="10" s="1"/>
  <c r="AP1732" i="10" s="1"/>
  <c r="AJ1733" i="10" a="1"/>
  <c r="AJ1733" i="10" s="1"/>
  <c r="AO1733" i="10" s="1"/>
  <c r="AP1733" i="10" s="1"/>
  <c r="AJ1736" i="10" a="1"/>
  <c r="AJ1736" i="10" s="1"/>
  <c r="AO1736" i="10" s="1"/>
  <c r="AP1736" i="10" s="1"/>
  <c r="Z1712" i="10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Z1721" i="10"/>
  <c r="AJ1721" i="10" a="1"/>
  <c r="AJ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J1711" i="10" a="1"/>
  <c r="AJ1711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P1766" i="10" l="1"/>
  <c r="AO1764" i="10"/>
  <c r="AL1731" i="10"/>
  <c r="AK1751" i="10" s="1"/>
  <c r="Y1750" i="10" s="1"/>
  <c r="AP1737" i="10"/>
  <c r="AO1769" i="10" s="1"/>
  <c r="AL1740" i="10"/>
  <c r="AK1764" i="10" s="1"/>
  <c r="Y1765" i="10" s="1"/>
  <c r="AP1738" i="10"/>
  <c r="AQ1778" i="10"/>
  <c r="R1779" i="10"/>
  <c r="T1779" i="10"/>
  <c r="S1779" i="10"/>
  <c r="U1779" i="10"/>
  <c r="AL1739" i="10"/>
  <c r="AK1773" i="10" s="1"/>
  <c r="Y1772" i="10" s="1"/>
  <c r="U1772" i="10" s="1"/>
  <c r="AL1744" i="10"/>
  <c r="AK1750" i="10" s="1"/>
  <c r="Y1751" i="10" s="1"/>
  <c r="AP1730" i="10"/>
  <c r="AX1739" i="10"/>
  <c r="AU1738" i="10"/>
  <c r="AY1738" i="10" s="1"/>
  <c r="BF1738" i="10"/>
  <c r="BH1739" i="10"/>
  <c r="BI1739" i="10"/>
  <c r="BG1739" i="10"/>
  <c r="AW1738" i="10"/>
  <c r="BP1739" i="10"/>
  <c r="BQ1739" i="10"/>
  <c r="BO1739" i="10"/>
  <c r="BN1738" i="10"/>
  <c r="AO1762" i="10"/>
  <c r="AL1730" i="10"/>
  <c r="AK1775" i="10" s="1"/>
  <c r="AV1775" i="10" s="1"/>
  <c r="AW1774" i="10" s="1"/>
  <c r="AX1731" i="10"/>
  <c r="AU1730" i="10"/>
  <c r="AY1730" i="10" s="1"/>
  <c r="AP1723" i="10"/>
  <c r="AP1745" i="10"/>
  <c r="AO1773" i="10"/>
  <c r="AQ1775" i="10"/>
  <c r="R1774" i="10"/>
  <c r="T1774" i="10"/>
  <c r="S1771" i="10"/>
  <c r="U1771" i="10"/>
  <c r="AQ1773" i="10"/>
  <c r="R1772" i="10"/>
  <c r="T1772" i="10"/>
  <c r="T1752" i="10"/>
  <c r="AQ1753" i="10"/>
  <c r="R1752" i="10"/>
  <c r="S1768" i="10"/>
  <c r="U1768" i="10"/>
  <c r="X1750" i="10"/>
  <c r="AQ1751" i="10"/>
  <c r="X1768" i="10"/>
  <c r="AQ1769" i="10"/>
  <c r="S1760" i="10"/>
  <c r="U1760" i="10"/>
  <c r="AQ1774" i="10"/>
  <c r="T1775" i="10"/>
  <c r="R1775" i="10"/>
  <c r="AO1774" i="10"/>
  <c r="T1754" i="10"/>
  <c r="AQ1755" i="10"/>
  <c r="S1755" i="10"/>
  <c r="AV1754" i="10"/>
  <c r="AT1754" i="10"/>
  <c r="U1755" i="10"/>
  <c r="R1754" i="10"/>
  <c r="AL1754" i="10" s="1"/>
  <c r="T1758" i="10"/>
  <c r="AQ1759" i="10"/>
  <c r="R1758" i="10"/>
  <c r="AQ1762" i="10"/>
  <c r="T1763" i="10"/>
  <c r="R1763" i="10"/>
  <c r="S1754" i="10"/>
  <c r="U1754" i="10"/>
  <c r="AQ1777" i="10"/>
  <c r="X1776" i="10"/>
  <c r="X1766" i="10"/>
  <c r="AQ1767" i="10"/>
  <c r="S1748" i="10"/>
  <c r="AQ1748" i="10"/>
  <c r="U1748" i="10"/>
  <c r="AT1749" i="10"/>
  <c r="R1749" i="10"/>
  <c r="AL1749" i="10" s="1"/>
  <c r="AV1749" i="10"/>
  <c r="AW1748" i="10" s="1"/>
  <c r="T1749" i="10"/>
  <c r="S1752" i="10"/>
  <c r="U1752" i="10"/>
  <c r="U1777" i="10"/>
  <c r="S1777" i="10"/>
  <c r="BP1745" i="10"/>
  <c r="BQ1745" i="10"/>
  <c r="BN1744" i="10"/>
  <c r="AW1745" i="10"/>
  <c r="BO1745" i="10"/>
  <c r="AO1770" i="10"/>
  <c r="BH1745" i="10"/>
  <c r="BI1745" i="10"/>
  <c r="BF1744" i="10"/>
  <c r="AU1745" i="10"/>
  <c r="AY1745" i="10" s="1"/>
  <c r="BG1745" i="10"/>
  <c r="AX1744" i="10"/>
  <c r="AO1748" i="10"/>
  <c r="AL1736" i="10"/>
  <c r="AK1774" i="10" s="1"/>
  <c r="AQ1749" i="10"/>
  <c r="T1748" i="10"/>
  <c r="R1748" i="10"/>
  <c r="AV1751" i="10"/>
  <c r="AW1750" i="10" s="1"/>
  <c r="AQ1750" i="10"/>
  <c r="AT1751" i="10"/>
  <c r="U1750" i="10"/>
  <c r="T1751" i="10"/>
  <c r="S1750" i="10"/>
  <c r="R1751" i="10"/>
  <c r="AQ1764" i="10"/>
  <c r="T1765" i="10"/>
  <c r="R1765" i="10"/>
  <c r="AQ1761" i="10"/>
  <c r="R1760" i="10"/>
  <c r="T1760" i="10"/>
  <c r="AQ1776" i="10"/>
  <c r="T1777" i="10"/>
  <c r="R1777" i="10"/>
  <c r="AL1777" i="10" s="1"/>
  <c r="AT1777" i="10"/>
  <c r="AV1777" i="10"/>
  <c r="AW1776" i="10" s="1"/>
  <c r="S1776" i="10"/>
  <c r="U1776" i="10"/>
  <c r="AT1762" i="10"/>
  <c r="AQ1763" i="10"/>
  <c r="T1762" i="10"/>
  <c r="R1762" i="10"/>
  <c r="AL1762" i="10" s="1"/>
  <c r="AV1762" i="10"/>
  <c r="U1763" i="10"/>
  <c r="S1763" i="10"/>
  <c r="AL1734" i="10"/>
  <c r="AK1748" i="10" s="1"/>
  <c r="AP1735" i="10"/>
  <c r="AW1735" i="10"/>
  <c r="BN1734" i="10"/>
  <c r="BQ1735" i="10"/>
  <c r="BP1735" i="10"/>
  <c r="BO1735" i="10"/>
  <c r="BG1735" i="10"/>
  <c r="BF1734" i="10"/>
  <c r="BI1735" i="10"/>
  <c r="AU1735" i="10"/>
  <c r="AY1735" i="10" s="1"/>
  <c r="BH1735" i="10"/>
  <c r="AX1734" i="10"/>
  <c r="BN1736" i="10"/>
  <c r="BQ1737" i="10"/>
  <c r="AW1737" i="10"/>
  <c r="BO1737" i="10"/>
  <c r="BP1737" i="10"/>
  <c r="AX1736" i="10"/>
  <c r="BH1737" i="10"/>
  <c r="BF1736" i="10"/>
  <c r="BI1737" i="10"/>
  <c r="AU1737" i="10"/>
  <c r="AY1737" i="10" s="1"/>
  <c r="BG1737" i="10"/>
  <c r="AW1723" i="10"/>
  <c r="BP1723" i="10"/>
  <c r="BO1723" i="10"/>
  <c r="BQ1723" i="10"/>
  <c r="BN1722" i="10"/>
  <c r="AU1723" i="10"/>
  <c r="AY1723" i="10" s="1"/>
  <c r="AX1722" i="10"/>
  <c r="BH1723" i="10"/>
  <c r="BG1723" i="10"/>
  <c r="BF1722" i="10"/>
  <c r="BI1723" i="10"/>
  <c r="S1724" i="10"/>
  <c r="U1724" i="10"/>
  <c r="AP1731" i="10"/>
  <c r="AO1751" i="10" s="1"/>
  <c r="AP1741" i="10"/>
  <c r="AO1777" i="10" s="1"/>
  <c r="AP1727" i="10"/>
  <c r="AO1759" i="10" s="1"/>
  <c r="AW1731" i="10"/>
  <c r="BQ1731" i="10"/>
  <c r="BP1731" i="10"/>
  <c r="BN1730" i="10"/>
  <c r="BO1731" i="10"/>
  <c r="BH1731" i="10"/>
  <c r="AU1731" i="10"/>
  <c r="AY1731" i="10" s="1"/>
  <c r="BI1731" i="10"/>
  <c r="BF1730" i="10"/>
  <c r="BG1731" i="10"/>
  <c r="AX1730" i="10"/>
  <c r="BQ1741" i="10"/>
  <c r="AW1741" i="10"/>
  <c r="BO1741" i="10"/>
  <c r="BN1740" i="10"/>
  <c r="BP1741" i="10"/>
  <c r="BH1741" i="10"/>
  <c r="AU1741" i="10"/>
  <c r="AY1741" i="10" s="1"/>
  <c r="BI1741" i="10"/>
  <c r="AX1740" i="10"/>
  <c r="BG1741" i="10"/>
  <c r="BF1740" i="10"/>
  <c r="AQ1719" i="10"/>
  <c r="AQ1721" i="10"/>
  <c r="AQ1715" i="10"/>
  <c r="AQ1713" i="10"/>
  <c r="AQ1716" i="10"/>
  <c r="AV1717" i="10"/>
  <c r="AW1716" i="10" s="1"/>
  <c r="AT1717" i="10"/>
  <c r="AQ1714" i="10"/>
  <c r="AT1715" i="10"/>
  <c r="AV1715" i="10"/>
  <c r="AW1714" i="10" s="1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L1751" i="10" l="1"/>
  <c r="S1772" i="10"/>
  <c r="AT1750" i="10"/>
  <c r="AU1751" i="10" s="1"/>
  <c r="AY1751" i="10" s="1"/>
  <c r="AL1775" i="10"/>
  <c r="AT1775" i="10"/>
  <c r="AX1775" i="10" s="1"/>
  <c r="Y1774" i="10"/>
  <c r="S1774" i="10" s="1"/>
  <c r="BN1739" i="10"/>
  <c r="BJ1739" i="10" s="1"/>
  <c r="BJ1738" i="10"/>
  <c r="BK1739" i="10"/>
  <c r="BO1738" i="10"/>
  <c r="BK1738" i="10" s="1"/>
  <c r="BQ1738" i="10"/>
  <c r="BM1738" i="10" s="1"/>
  <c r="BM1739" i="10"/>
  <c r="BL1739" i="10"/>
  <c r="BP1738" i="10"/>
  <c r="BL1738" i="10" s="1"/>
  <c r="BC1739" i="10"/>
  <c r="BG1738" i="10"/>
  <c r="BC1738" i="10" s="1"/>
  <c r="BE1739" i="10"/>
  <c r="BI1738" i="10"/>
  <c r="BE1738" i="10" s="1"/>
  <c r="BH1738" i="10"/>
  <c r="BD1738" i="10" s="1"/>
  <c r="BD1739" i="10"/>
  <c r="BB1738" i="10"/>
  <c r="BF1739" i="10"/>
  <c r="BB1739" i="10" s="1"/>
  <c r="AZ1738" i="10"/>
  <c r="BA1738" i="10"/>
  <c r="AZ1739" i="10"/>
  <c r="BA1739" i="10"/>
  <c r="AV1750" i="10"/>
  <c r="AW1751" i="10" s="1"/>
  <c r="AX1751" i="10"/>
  <c r="AU1750" i="10"/>
  <c r="AY1750" i="10" s="1"/>
  <c r="BB1744" i="10"/>
  <c r="BF1745" i="10"/>
  <c r="BB1745" i="10" s="1"/>
  <c r="T1776" i="10"/>
  <c r="R1776" i="10"/>
  <c r="AL1776" i="10" s="1"/>
  <c r="AV1776" i="10"/>
  <c r="AT1776" i="10"/>
  <c r="BE1745" i="10"/>
  <c r="BI1744" i="10"/>
  <c r="BE1744" i="10" s="1"/>
  <c r="S1765" i="10"/>
  <c r="U1765" i="10"/>
  <c r="BH1744" i="10"/>
  <c r="BD1744" i="10" s="1"/>
  <c r="BD1745" i="10"/>
  <c r="AP1772" i="10"/>
  <c r="BH1751" i="10"/>
  <c r="AX1750" i="10"/>
  <c r="BF1750" i="10"/>
  <c r="BG1751" i="10"/>
  <c r="BI1751" i="10"/>
  <c r="AL1748" i="10"/>
  <c r="AK1779" i="10" s="1"/>
  <c r="T1768" i="10"/>
  <c r="R1768" i="10"/>
  <c r="AP1776" i="10"/>
  <c r="AN1776" i="10"/>
  <c r="S1751" i="10"/>
  <c r="U1751" i="10"/>
  <c r="BO1744" i="10"/>
  <c r="BK1744" i="10" s="1"/>
  <c r="BK1745" i="10"/>
  <c r="U1774" i="10"/>
  <c r="Y1749" i="10"/>
  <c r="AT1748" i="10"/>
  <c r="AV1748" i="10"/>
  <c r="AU1776" i="10"/>
  <c r="AY1776" i="10" s="1"/>
  <c r="AX1777" i="10"/>
  <c r="AT1774" i="10"/>
  <c r="AV1774" i="10"/>
  <c r="Y1775" i="10"/>
  <c r="BJ1744" i="10"/>
  <c r="BN1745" i="10"/>
  <c r="BJ1745" i="10" s="1"/>
  <c r="AX1749" i="10"/>
  <c r="AU1748" i="10"/>
  <c r="AY1748" i="10" s="1"/>
  <c r="AN1763" i="10"/>
  <c r="BQ1744" i="10"/>
  <c r="BM1744" i="10" s="1"/>
  <c r="BM1745" i="10"/>
  <c r="AZ1745" i="10"/>
  <c r="BA1745" i="10"/>
  <c r="R1766" i="10"/>
  <c r="T1766" i="10"/>
  <c r="AU1763" i="10"/>
  <c r="AY1763" i="10" s="1"/>
  <c r="AX1762" i="10"/>
  <c r="BP1744" i="10"/>
  <c r="BL1744" i="10" s="1"/>
  <c r="BL1745" i="10"/>
  <c r="AX1754" i="10"/>
  <c r="AU1755" i="10"/>
  <c r="AY1755" i="10" s="1"/>
  <c r="AL1774" i="10"/>
  <c r="AW1763" i="10"/>
  <c r="AN1750" i="10"/>
  <c r="AP1750" i="10"/>
  <c r="BA1744" i="10"/>
  <c r="AZ1744" i="10"/>
  <c r="AN1777" i="10"/>
  <c r="AP1777" i="10"/>
  <c r="AN1748" i="10"/>
  <c r="AM1779" i="10" s="1"/>
  <c r="AP1748" i="10"/>
  <c r="AO1779" i="10" s="1"/>
  <c r="AP1779" i="10" s="1"/>
  <c r="AW1755" i="10"/>
  <c r="R1750" i="10"/>
  <c r="AL1750" i="10" s="1"/>
  <c r="T1750" i="10"/>
  <c r="BC1745" i="10"/>
  <c r="BG1744" i="10"/>
  <c r="BC1744" i="10" s="1"/>
  <c r="AP1755" i="10"/>
  <c r="AN1755" i="10"/>
  <c r="BD1735" i="10"/>
  <c r="BH1734" i="10"/>
  <c r="BD1734" i="10" s="1"/>
  <c r="BA1734" i="10"/>
  <c r="AZ1734" i="10"/>
  <c r="BE1735" i="10"/>
  <c r="BI1734" i="10"/>
  <c r="BE1734" i="10" s="1"/>
  <c r="BB1734" i="10"/>
  <c r="BF1735" i="10"/>
  <c r="BB1735" i="10" s="1"/>
  <c r="BC1735" i="10"/>
  <c r="BG1734" i="10"/>
  <c r="BC1734" i="10" s="1"/>
  <c r="BK1735" i="10"/>
  <c r="BO1734" i="10"/>
  <c r="BK1734" i="10" s="1"/>
  <c r="BA1735" i="10"/>
  <c r="AZ1735" i="10"/>
  <c r="BL1735" i="10"/>
  <c r="BP1734" i="10"/>
  <c r="BL1734" i="10" s="1"/>
  <c r="BQ1734" i="10"/>
  <c r="BM1734" i="10" s="1"/>
  <c r="BM1735" i="10"/>
  <c r="BJ1734" i="10"/>
  <c r="BN1735" i="10"/>
  <c r="BJ1735" i="10" s="1"/>
  <c r="BA1737" i="10"/>
  <c r="AZ1737" i="10"/>
  <c r="BH1736" i="10"/>
  <c r="BD1736" i="10" s="1"/>
  <c r="BD1737" i="10"/>
  <c r="BG1736" i="10"/>
  <c r="BC1736" i="10" s="1"/>
  <c r="BC1737" i="10"/>
  <c r="AZ1736" i="10"/>
  <c r="BA1736" i="10"/>
  <c r="BP1736" i="10"/>
  <c r="BL1736" i="10" s="1"/>
  <c r="BL1737" i="10"/>
  <c r="BB1736" i="10"/>
  <c r="BF1737" i="10"/>
  <c r="BB1737" i="10" s="1"/>
  <c r="BO1736" i="10"/>
  <c r="BK1736" i="10" s="1"/>
  <c r="BK1737" i="10"/>
  <c r="BI1736" i="10"/>
  <c r="BE1736" i="10" s="1"/>
  <c r="BE1737" i="10"/>
  <c r="BQ1736" i="10"/>
  <c r="BM1736" i="10" s="1"/>
  <c r="BM1737" i="10"/>
  <c r="BJ1736" i="10"/>
  <c r="BN1737" i="10"/>
  <c r="BJ1737" i="10" s="1"/>
  <c r="BI1722" i="10"/>
  <c r="BE1722" i="10" s="1"/>
  <c r="BE1723" i="10"/>
  <c r="BB1722" i="10"/>
  <c r="BF1723" i="10"/>
  <c r="BB1723" i="10" s="1"/>
  <c r="BG1722" i="10"/>
  <c r="BC1722" i="10" s="1"/>
  <c r="BC1723" i="10"/>
  <c r="BH1722" i="10"/>
  <c r="BD1722" i="10" s="1"/>
  <c r="BD1723" i="10"/>
  <c r="BA1722" i="10"/>
  <c r="AZ1722" i="10"/>
  <c r="AZ1723" i="10"/>
  <c r="BA1723" i="10"/>
  <c r="BN1723" i="10"/>
  <c r="BJ1723" i="10" s="1"/>
  <c r="BJ1722" i="10"/>
  <c r="BQ1722" i="10"/>
  <c r="BM1722" i="10" s="1"/>
  <c r="BM1723" i="10"/>
  <c r="BO1722" i="10"/>
  <c r="BK1722" i="10" s="1"/>
  <c r="BK1723" i="10"/>
  <c r="BP1722" i="10"/>
  <c r="BL1722" i="10" s="1"/>
  <c r="BL1723" i="10"/>
  <c r="AZ1730" i="10"/>
  <c r="BA1730" i="10"/>
  <c r="BC1731" i="10"/>
  <c r="BG1730" i="10"/>
  <c r="BC1730" i="10" s="1"/>
  <c r="BE1731" i="10"/>
  <c r="BI1730" i="10"/>
  <c r="BE1730" i="10" s="1"/>
  <c r="BA1731" i="10"/>
  <c r="AZ1731" i="10"/>
  <c r="BD1731" i="10"/>
  <c r="BH1730" i="10"/>
  <c r="BD1730" i="10" s="1"/>
  <c r="BK1731" i="10"/>
  <c r="BO1730" i="10"/>
  <c r="BK1730" i="10" s="1"/>
  <c r="BN1731" i="10"/>
  <c r="BJ1731" i="10" s="1"/>
  <c r="BJ1730" i="10"/>
  <c r="BP1730" i="10"/>
  <c r="BL1730" i="10" s="1"/>
  <c r="BL1731" i="10"/>
  <c r="BQ1730" i="10"/>
  <c r="BM1730" i="10" s="1"/>
  <c r="BM1731" i="10"/>
  <c r="BB1730" i="10"/>
  <c r="BF1731" i="10"/>
  <c r="BB1731" i="10" s="1"/>
  <c r="BC1741" i="10"/>
  <c r="BG1740" i="10"/>
  <c r="BC1740" i="10" s="1"/>
  <c r="BA1740" i="10"/>
  <c r="AZ1740" i="10"/>
  <c r="BB1740" i="10"/>
  <c r="BF1741" i="10"/>
  <c r="BB1741" i="10" s="1"/>
  <c r="BI1740" i="10"/>
  <c r="BE1740" i="10" s="1"/>
  <c r="BE1741" i="10"/>
  <c r="BA1741" i="10"/>
  <c r="AZ1741" i="10"/>
  <c r="BL1741" i="10"/>
  <c r="BP1740" i="10"/>
  <c r="BL1740" i="10" s="1"/>
  <c r="BH1740" i="10"/>
  <c r="BD1740" i="10" s="1"/>
  <c r="BD1741" i="10"/>
  <c r="BN1741" i="10"/>
  <c r="BJ1741" i="10" s="1"/>
  <c r="BJ1740" i="10"/>
  <c r="BK1741" i="10"/>
  <c r="BO1740" i="10"/>
  <c r="BK1740" i="10" s="1"/>
  <c r="BQ1740" i="10"/>
  <c r="BM1740" i="10" s="1"/>
  <c r="BM1741" i="10"/>
  <c r="AU1714" i="10"/>
  <c r="AU171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X1778" i="10" l="1"/>
  <c r="AQ1779" i="10"/>
  <c r="AN1779" i="10"/>
  <c r="Y1778" i="10"/>
  <c r="AV1779" i="10"/>
  <c r="AW1778" i="10" s="1"/>
  <c r="AT1779" i="10"/>
  <c r="AL1779" i="10"/>
  <c r="AU1774" i="10"/>
  <c r="AY1774" i="10" s="1"/>
  <c r="BO1751" i="10"/>
  <c r="BK1751" i="10" s="1"/>
  <c r="BP1751" i="10"/>
  <c r="BL1751" i="10" s="1"/>
  <c r="BQ1751" i="10"/>
  <c r="BQ1750" i="10" s="1"/>
  <c r="BM1750" i="10" s="1"/>
  <c r="BN1750" i="10"/>
  <c r="BJ1750" i="10" s="1"/>
  <c r="S1775" i="10"/>
  <c r="U1775" i="10"/>
  <c r="AU1777" i="10"/>
  <c r="AY1777" i="10" s="1"/>
  <c r="AZ1777" i="10" s="1"/>
  <c r="BI1777" i="10"/>
  <c r="BG1777" i="10"/>
  <c r="BF1776" i="10"/>
  <c r="AX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X1774" i="10"/>
  <c r="AU1775" i="10"/>
  <c r="AY1775" i="10" s="1"/>
  <c r="BA1775" i="10" s="1"/>
  <c r="BI1775" i="10"/>
  <c r="AP1751" i="10"/>
  <c r="AN1751" i="10"/>
  <c r="AP1774" i="10"/>
  <c r="AN1774" i="10"/>
  <c r="BE1751" i="10"/>
  <c r="BI1750" i="10"/>
  <c r="BE1750" i="10" s="1"/>
  <c r="BN1748" i="10"/>
  <c r="BP1749" i="10"/>
  <c r="BQ1749" i="10"/>
  <c r="AW1749" i="10"/>
  <c r="BO1749" i="10"/>
  <c r="BC1751" i="10"/>
  <c r="BG1750" i="10"/>
  <c r="BC1750" i="10" s="1"/>
  <c r="BH1749" i="10"/>
  <c r="BF1748" i="10"/>
  <c r="AX1748" i="10"/>
  <c r="BG1749" i="10"/>
  <c r="BI1749" i="10"/>
  <c r="AU1749" i="10"/>
  <c r="AY1749" i="10" s="1"/>
  <c r="AZ1749" i="10" s="1"/>
  <c r="BB1750" i="10"/>
  <c r="BF1751" i="10"/>
  <c r="BB1751" i="10" s="1"/>
  <c r="U1749" i="10"/>
  <c r="S1749" i="10"/>
  <c r="BA1750" i="10"/>
  <c r="AZ1750" i="10"/>
  <c r="BD1751" i="10"/>
  <c r="BH1750" i="10"/>
  <c r="BD1750" i="10" s="1"/>
  <c r="AZ1751" i="10"/>
  <c r="BA1751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A1777" i="10" l="1"/>
  <c r="AU1778" i="10"/>
  <c r="AY1778" i="10" s="1"/>
  <c r="AX1779" i="10"/>
  <c r="S1778" i="10"/>
  <c r="U1778" i="10"/>
  <c r="T1778" i="10"/>
  <c r="AT1778" i="10"/>
  <c r="R1778" i="10"/>
  <c r="AL1778" i="10" s="1"/>
  <c r="AV1778" i="10"/>
  <c r="BO1750" i="10"/>
  <c r="BK1750" i="10" s="1"/>
  <c r="BP1750" i="10"/>
  <c r="BL1750" i="10" s="1"/>
  <c r="BM1751" i="10"/>
  <c r="BN1751" i="10"/>
  <c r="BJ1751" i="10" s="1"/>
  <c r="BA1749" i="10"/>
  <c r="BD1775" i="10"/>
  <c r="BH1774" i="10"/>
  <c r="BD1774" i="10" s="1"/>
  <c r="AZ1775" i="10"/>
  <c r="AZ1774" i="10"/>
  <c r="BA1774" i="10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AP1749" i="10"/>
  <c r="AN1749" i="10"/>
  <c r="BO1748" i="10"/>
  <c r="BK1748" i="10" s="1"/>
  <c r="BK1749" i="10"/>
  <c r="AP1775" i="10"/>
  <c r="AN1775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A1776" i="10"/>
  <c r="AZ1776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A1748" i="10"/>
  <c r="AZ1748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I1779" i="10" l="1"/>
  <c r="AU1779" i="10"/>
  <c r="AY1779" i="10" s="1"/>
  <c r="BG1779" i="10"/>
  <c r="BH1779" i="10"/>
  <c r="BF1778" i="10"/>
  <c r="AX1778" i="10"/>
  <c r="AN1778" i="10"/>
  <c r="AZ1779" i="10"/>
  <c r="BA1779" i="10"/>
  <c r="BO1779" i="10"/>
  <c r="AW1779" i="10"/>
  <c r="BQ1779" i="10"/>
  <c r="BN1778" i="10"/>
  <c r="BP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BQ1778" i="10" l="1"/>
  <c r="BM1778" i="10" s="1"/>
  <c r="BM1779" i="10"/>
  <c r="BO1778" i="10"/>
  <c r="BK1778" i="10" s="1"/>
  <c r="BK1779" i="10"/>
  <c r="AZ1778" i="10"/>
  <c r="BA1778" i="10"/>
  <c r="BF1779" i="10"/>
  <c r="BB1779" i="10" s="1"/>
  <c r="BB1778" i="10"/>
  <c r="BN1779" i="10"/>
  <c r="BJ1779" i="10" s="1"/>
  <c r="BJ1778" i="10"/>
  <c r="BD1779" i="10"/>
  <c r="BH1778" i="10"/>
  <c r="BD1778" i="10" s="1"/>
  <c r="BL1779" i="10"/>
  <c r="BP1778" i="10"/>
  <c r="BL1778" i="10" s="1"/>
  <c r="BG1778" i="10"/>
  <c r="BC1778" i="10" s="1"/>
  <c r="BC1779" i="10"/>
  <c r="BE1779" i="10"/>
  <c r="BI1778" i="10"/>
  <c r="BE1778" i="10" s="1"/>
  <c r="H35" i="3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11" i="10"/>
  <c r="N1711" i="10" s="1"/>
  <c r="A1712" i="10"/>
  <c r="N1712" i="10" s="1"/>
  <c r="A1713" i="10"/>
  <c r="N1713" i="10" s="1"/>
  <c r="A1714" i="10"/>
  <c r="N1714" i="10" s="1"/>
  <c r="A1715" i="10"/>
  <c r="N1715" i="10" s="1"/>
  <c r="A1716" i="10"/>
  <c r="N1716" i="10" s="1"/>
  <c r="A1717" i="10"/>
  <c r="N1717" i="10" s="1"/>
  <c r="A1718" i="10"/>
  <c r="N1718" i="10" s="1"/>
  <c r="A1719" i="10"/>
  <c r="N1719" i="10" s="1"/>
  <c r="A1720" i="10"/>
  <c r="N1720" i="10" s="1"/>
  <c r="A1721" i="10"/>
  <c r="N1721" i="10" s="1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712" i="10" l="1"/>
  <c r="S1712" i="10" s="1"/>
  <c r="P1713" i="10"/>
  <c r="O1711" i="10"/>
  <c r="Q1711" i="10"/>
  <c r="O1720" i="10"/>
  <c r="S1720" i="10" s="1"/>
  <c r="AP1720" i="10" s="1"/>
  <c r="P1721" i="10"/>
  <c r="Q1720" i="10" s="1"/>
  <c r="U1720" i="10" s="1"/>
  <c r="P1720" i="10"/>
  <c r="O1721" i="10"/>
  <c r="R1720" i="10"/>
  <c r="P1719" i="10"/>
  <c r="O1718" i="10"/>
  <c r="S1718" i="10" s="1"/>
  <c r="P1718" i="10"/>
  <c r="O1719" i="10"/>
  <c r="R1718" i="10"/>
  <c r="O1717" i="10"/>
  <c r="S1717" i="10" s="1"/>
  <c r="P1716" i="10"/>
  <c r="Q1717" i="10" s="1"/>
  <c r="U1717" i="10" s="1"/>
  <c r="P1715" i="10"/>
  <c r="O1714" i="10"/>
  <c r="R1715" i="10"/>
  <c r="AL1715" i="10" s="1"/>
  <c r="AK1743" i="10" s="1"/>
  <c r="AX1715" i="10"/>
  <c r="O1715" i="10"/>
  <c r="P1714" i="10"/>
  <c r="R1714" i="10"/>
  <c r="O1713" i="10"/>
  <c r="P1712" i="10"/>
  <c r="R1712" i="10"/>
  <c r="P1717" i="10"/>
  <c r="O1716" i="10"/>
  <c r="R1717" i="10"/>
  <c r="AX1717" i="10"/>
  <c r="P1711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Y1742" i="10" l="1"/>
  <c r="S1716" i="10"/>
  <c r="AM1747" i="10" s="1"/>
  <c r="AY1716" i="10"/>
  <c r="Q1716" i="10"/>
  <c r="U1716" i="10" s="1"/>
  <c r="T1717" i="10"/>
  <c r="AK1742" i="10" s="1"/>
  <c r="Y1743" i="10" s="1"/>
  <c r="Q1713" i="10"/>
  <c r="T1712" i="10"/>
  <c r="Q1715" i="10"/>
  <c r="T1714" i="10"/>
  <c r="AM1712" i="10"/>
  <c r="AK1712" i="10"/>
  <c r="AL1712" i="10" s="1"/>
  <c r="AK1727" i="10" s="1"/>
  <c r="S1714" i="10"/>
  <c r="AN1714" i="10" s="1"/>
  <c r="AM1724" i="10" s="1"/>
  <c r="AY1714" i="10"/>
  <c r="Q1714" i="10"/>
  <c r="U1714" i="10" s="1"/>
  <c r="T1715" i="10"/>
  <c r="Q1719" i="10"/>
  <c r="T1718" i="10"/>
  <c r="Q1718" i="10"/>
  <c r="U1718" i="10" s="1"/>
  <c r="Q1721" i="10"/>
  <c r="T1720" i="10"/>
  <c r="AM1718" i="10"/>
  <c r="Q1712" i="10"/>
  <c r="U1712" i="10" s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S1742" i="10" l="1"/>
  <c r="U1742" i="10"/>
  <c r="X1746" i="10"/>
  <c r="AQ1747" i="10"/>
  <c r="U1743" i="10"/>
  <c r="S1743" i="10"/>
  <c r="X1725" i="10"/>
  <c r="AQ1724" i="10"/>
  <c r="AN1724" i="10"/>
  <c r="AM1752" i="10" s="1"/>
  <c r="Y1726" i="10"/>
  <c r="AV1727" i="10"/>
  <c r="AW1726" i="10" s="1"/>
  <c r="AT1727" i="10"/>
  <c r="AL1727" i="10"/>
  <c r="AK1759" i="10" s="1"/>
  <c r="AT1712" i="10"/>
  <c r="AU1713" i="10" s="1"/>
  <c r="AY1713" i="10" s="1"/>
  <c r="Y1713" i="10"/>
  <c r="U1713" i="10" s="1"/>
  <c r="AV1712" i="10"/>
  <c r="AW1713" i="10" s="1"/>
  <c r="AM1728" i="10"/>
  <c r="X1719" i="10"/>
  <c r="AQ1718" i="10"/>
  <c r="AN1712" i="10"/>
  <c r="AM1727" i="10" s="1"/>
  <c r="X1713" i="10"/>
  <c r="AQ1712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X1753" i="10" l="1"/>
  <c r="AQ1752" i="10"/>
  <c r="AN1752" i="10"/>
  <c r="Y1758" i="10"/>
  <c r="R1746" i="10"/>
  <c r="T1746" i="10"/>
  <c r="S1713" i="10"/>
  <c r="AN1713" i="10" s="1"/>
  <c r="AM1746" i="10" s="1"/>
  <c r="AX1712" i="10"/>
  <c r="AQ1728" i="10"/>
  <c r="X1729" i="10"/>
  <c r="AN1728" i="10"/>
  <c r="AM1760" i="10" s="1"/>
  <c r="AX1727" i="10"/>
  <c r="AU1726" i="10"/>
  <c r="AY1726" i="10" s="1"/>
  <c r="S1726" i="10"/>
  <c r="U1726" i="10"/>
  <c r="X1726" i="10"/>
  <c r="AQ1727" i="10"/>
  <c r="T1725" i="10"/>
  <c r="AV1725" i="10"/>
  <c r="AW1724" i="10" s="1"/>
  <c r="R1725" i="10"/>
  <c r="AT1725" i="10"/>
  <c r="R1719" i="10"/>
  <c r="T1719" i="10"/>
  <c r="R1713" i="10"/>
  <c r="T1713" i="10"/>
  <c r="AT1713" i="10"/>
  <c r="AV1713" i="10"/>
  <c r="AW1712" i="10" s="1"/>
  <c r="AV1719" i="10"/>
  <c r="AW1718" i="10" s="1"/>
  <c r="AT1719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S1758" i="10" l="1"/>
  <c r="U1758" i="10"/>
  <c r="X1761" i="10"/>
  <c r="AQ1760" i="10"/>
  <c r="AN1760" i="10"/>
  <c r="R1753" i="10"/>
  <c r="AL1753" i="10" s="1"/>
  <c r="T1753" i="10"/>
  <c r="AV1753" i="10"/>
  <c r="AW1752" i="10" s="1"/>
  <c r="AT1753" i="10"/>
  <c r="AL1725" i="10"/>
  <c r="AK1765" i="10" s="1"/>
  <c r="AL1719" i="10"/>
  <c r="AK1763" i="10" s="1"/>
  <c r="AL1713" i="10"/>
  <c r="AK1746" i="10" s="1"/>
  <c r="AV1746" i="10" s="1"/>
  <c r="X1747" i="10"/>
  <c r="AQ1746" i="10"/>
  <c r="AX1725" i="10"/>
  <c r="AU1724" i="10"/>
  <c r="AY1724" i="10" s="1"/>
  <c r="AT1726" i="10"/>
  <c r="AV1726" i="10"/>
  <c r="R1726" i="10"/>
  <c r="T1726" i="10"/>
  <c r="AN1726" i="10"/>
  <c r="AM1754" i="10" s="1"/>
  <c r="AP1726" i="10"/>
  <c r="AO1754" i="10" s="1"/>
  <c r="AP1754" i="10" s="1"/>
  <c r="AT1729" i="10"/>
  <c r="AV1729" i="10"/>
  <c r="AW1728" i="10" s="1"/>
  <c r="R1729" i="10"/>
  <c r="T1729" i="10"/>
  <c r="BP1713" i="10"/>
  <c r="BP1712" i="10" s="1"/>
  <c r="BL1712" i="10" s="1"/>
  <c r="BQ1713" i="10"/>
  <c r="BQ1712" i="10" s="1"/>
  <c r="BM1712" i="10" s="1"/>
  <c r="BN1712" i="10"/>
  <c r="BN1713" i="10" s="1"/>
  <c r="BJ1713" i="10" s="1"/>
  <c r="BO1713" i="10"/>
  <c r="BO1712" i="10" s="1"/>
  <c r="BK1712" i="10" s="1"/>
  <c r="BI1713" i="10"/>
  <c r="BH1713" i="10"/>
  <c r="BG1713" i="10"/>
  <c r="BF1712" i="10"/>
  <c r="AU1718" i="10"/>
  <c r="AY1718" i="10" s="1"/>
  <c r="AX1719" i="10"/>
  <c r="AU1712" i="10"/>
  <c r="AY1712" i="10" s="1"/>
  <c r="AX1713" i="10"/>
  <c r="R5" i="16" a="1"/>
  <c r="R5" i="16" s="1"/>
  <c r="Y1762" i="10" l="1"/>
  <c r="AT1763" i="10"/>
  <c r="AV1763" i="10"/>
  <c r="AL1763" i="10"/>
  <c r="Y1764" i="10"/>
  <c r="AT1765" i="10"/>
  <c r="AV1765" i="10"/>
  <c r="AW1764" i="10" s="1"/>
  <c r="AL1765" i="10"/>
  <c r="AX1753" i="10"/>
  <c r="AU1752" i="10"/>
  <c r="AY1752" i="10" s="1"/>
  <c r="X1755" i="10"/>
  <c r="AQ1754" i="10"/>
  <c r="AN1754" i="10"/>
  <c r="R1761" i="10"/>
  <c r="AL1761" i="10" s="1"/>
  <c r="AV1761" i="10"/>
  <c r="AW1760" i="10" s="1"/>
  <c r="AT1761" i="10"/>
  <c r="T1761" i="10"/>
  <c r="AL1729" i="10"/>
  <c r="AK1768" i="10" s="1"/>
  <c r="Y1747" i="10"/>
  <c r="U1747" i="10" s="1"/>
  <c r="AT1746" i="10"/>
  <c r="AU1747" i="10" s="1"/>
  <c r="AY1747" i="10" s="1"/>
  <c r="AL1746" i="10"/>
  <c r="AK1757" i="10" s="1"/>
  <c r="AW1747" i="10"/>
  <c r="R1747" i="10"/>
  <c r="T1747" i="10"/>
  <c r="AU1728" i="10"/>
  <c r="AY1728" i="10" s="1"/>
  <c r="AX1729" i="10"/>
  <c r="BO1727" i="10"/>
  <c r="AW1727" i="10"/>
  <c r="BN1726" i="10"/>
  <c r="BP1727" i="10"/>
  <c r="BQ1727" i="10"/>
  <c r="BH1727" i="10"/>
  <c r="AX1726" i="10"/>
  <c r="BI1727" i="10"/>
  <c r="BF1726" i="10"/>
  <c r="BG1727" i="10"/>
  <c r="AU1727" i="10"/>
  <c r="AY1727" i="10" s="1"/>
  <c r="BM1713" i="10"/>
  <c r="BJ1712" i="10"/>
  <c r="BL1713" i="10"/>
  <c r="BK1713" i="10"/>
  <c r="BD1713" i="10"/>
  <c r="BH1712" i="10"/>
  <c r="BD1712" i="10" s="1"/>
  <c r="BI1712" i="10"/>
  <c r="BE1712" i="10" s="1"/>
  <c r="BE1713" i="10"/>
  <c r="AZ1712" i="10"/>
  <c r="BA1712" i="10"/>
  <c r="BF1713" i="10"/>
  <c r="BB1713" i="10" s="1"/>
  <c r="BB1712" i="10"/>
  <c r="BG1712" i="10"/>
  <c r="BC1712" i="10" s="1"/>
  <c r="BC1713" i="10"/>
  <c r="AZ1713" i="10"/>
  <c r="BA1713" i="10"/>
  <c r="D58" i="16"/>
  <c r="AW1762" i="10" l="1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AL1755" i="10" s="1"/>
  <c r="T1755" i="10"/>
  <c r="AV1755" i="10"/>
  <c r="AT1755" i="10"/>
  <c r="AT1768" i="10"/>
  <c r="AV1768" i="10"/>
  <c r="Y1769" i="10"/>
  <c r="AL1768" i="10"/>
  <c r="AX1765" i="10"/>
  <c r="AU1764" i="10"/>
  <c r="AY1764" i="10" s="1"/>
  <c r="S1764" i="10"/>
  <c r="U1764" i="10"/>
  <c r="AX1746" i="10"/>
  <c r="S1747" i="10"/>
  <c r="AN1747" i="10" s="1"/>
  <c r="AM1756" i="10" s="1"/>
  <c r="AZ1727" i="10"/>
  <c r="BA1727" i="10"/>
  <c r="BG1726" i="10"/>
  <c r="BC1726" i="10" s="1"/>
  <c r="BC1727" i="10"/>
  <c r="BF1727" i="10"/>
  <c r="BB1727" i="10" s="1"/>
  <c r="BB1726" i="10"/>
  <c r="BE1727" i="10"/>
  <c r="BI1726" i="10"/>
  <c r="BE1726" i="10" s="1"/>
  <c r="AZ1726" i="10"/>
  <c r="BA1726" i="10"/>
  <c r="BD1727" i="10"/>
  <c r="BH1726" i="10"/>
  <c r="BD1726" i="10" s="1"/>
  <c r="BQ1726" i="10"/>
  <c r="BM1726" i="10" s="1"/>
  <c r="BM1727" i="10"/>
  <c r="BL1727" i="10"/>
  <c r="BP1726" i="10"/>
  <c r="BL1726" i="10" s="1"/>
  <c r="BN1727" i="10"/>
  <c r="BJ1727" i="10" s="1"/>
  <c r="BJ1726" i="10"/>
  <c r="BK1727" i="10"/>
  <c r="BO1726" i="10"/>
  <c r="BK1726" i="10" s="1"/>
  <c r="G58" i="16"/>
  <c r="A58" i="16"/>
  <c r="D60" i="16"/>
  <c r="BI1762" i="10" l="1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N1762" i="10"/>
  <c r="AX1768" i="10"/>
  <c r="AU1769" i="10"/>
  <c r="AY1769" i="10" s="1"/>
  <c r="AP1764" i="10"/>
  <c r="AN1764" i="10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X1711" i="10"/>
  <c r="A60" i="16"/>
  <c r="G60" i="16"/>
  <c r="AN1769" i="10" l="1"/>
  <c r="AP1769" i="10"/>
  <c r="AN1756" i="10"/>
  <c r="AZ1754" i="10"/>
  <c r="BA1754" i="10"/>
  <c r="AZ1755" i="10"/>
  <c r="BA1755" i="10"/>
  <c r="R1757" i="10"/>
  <c r="AL1757" i="10" s="1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R1711" i="10"/>
  <c r="T1711" i="10"/>
  <c r="D57" i="16"/>
  <c r="AX1757" i="10" l="1"/>
  <c r="AU1756" i="10"/>
  <c r="AY1756" i="10" s="1"/>
  <c r="D59" i="16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M1717" i="10" l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M1742" i="10"/>
  <c r="AO1712" i="10"/>
  <c r="AP1712" i="10" s="1"/>
  <c r="AO1713" i="10"/>
  <c r="AP1713" i="10" s="1"/>
  <c r="AO1746" i="10" l="1"/>
  <c r="AO1757" i="10"/>
  <c r="X1743" i="10"/>
  <c r="AQ1742" i="10"/>
  <c r="AM1758" i="10"/>
  <c r="AT1716" i="10"/>
  <c r="R1716" i="10"/>
  <c r="T1716" i="10"/>
  <c r="AV1716" i="10"/>
  <c r="X1759" i="10" l="1"/>
  <c r="AQ1758" i="10"/>
  <c r="AN1758" i="10"/>
  <c r="AK1747" i="10"/>
  <c r="Y1746" i="10" s="1"/>
  <c r="R1743" i="10"/>
  <c r="T1743" i="10"/>
  <c r="AV1743" i="10"/>
  <c r="AW1742" i="10" s="1"/>
  <c r="AT1743" i="10"/>
  <c r="AW1717" i="10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D39" i="16"/>
  <c r="G39" i="16" s="1"/>
  <c r="AO1716" i="10"/>
  <c r="AP1716" i="10" s="1"/>
  <c r="AO1747" i="10" l="1"/>
  <c r="AP1747" i="10" s="1"/>
  <c r="AO1756" i="10"/>
  <c r="AP1756" i="10" s="1"/>
  <c r="R1759" i="10"/>
  <c r="AL1759" i="10" s="1"/>
  <c r="T1759" i="10"/>
  <c r="AV1759" i="10"/>
  <c r="AW1758" i="10" s="1"/>
  <c r="AT1759" i="10"/>
  <c r="AL1747" i="10"/>
  <c r="AK1756" i="10" s="1"/>
  <c r="AT1747" i="10"/>
  <c r="BG1747" i="10" s="1"/>
  <c r="AV1747" i="10"/>
  <c r="BP1747" i="10" s="1"/>
  <c r="AX1743" i="10"/>
  <c r="AU1742" i="10"/>
  <c r="AY1742" i="10" s="1"/>
  <c r="S1746" i="10"/>
  <c r="U1746" i="10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Y1711" i="10"/>
  <c r="A39" i="16"/>
  <c r="O39" i="16"/>
  <c r="N39" i="16"/>
  <c r="M39" i="16"/>
  <c r="L39" i="16"/>
  <c r="BH1747" i="10" l="1"/>
  <c r="BD1747" i="10" s="1"/>
  <c r="AX1747" i="10"/>
  <c r="AU1746" i="10"/>
  <c r="AY1746" i="10" s="1"/>
  <c r="AW1746" i="10"/>
  <c r="AX1759" i="10"/>
  <c r="AU1758" i="10"/>
  <c r="AY1758" i="10" s="1"/>
  <c r="BI1747" i="10"/>
  <c r="BE1747" i="10" s="1"/>
  <c r="Y1757" i="10"/>
  <c r="BF1746" i="10"/>
  <c r="BF1747" i="10" s="1"/>
  <c r="BB1747" i="10" s="1"/>
  <c r="BQ1747" i="10"/>
  <c r="BQ1746" i="10" s="1"/>
  <c r="BM1746" i="10" s="1"/>
  <c r="BN1746" i="10"/>
  <c r="BN1747" i="10" s="1"/>
  <c r="BJ1747" i="10" s="1"/>
  <c r="BO1747" i="10"/>
  <c r="BK1747" i="10" s="1"/>
  <c r="BG1746" i="10"/>
  <c r="BC1746" i="10" s="1"/>
  <c r="BC1747" i="10"/>
  <c r="AN1746" i="10"/>
  <c r="AM1757" i="10" s="1"/>
  <c r="AP1746" i="10"/>
  <c r="BL1747" i="10"/>
  <c r="BP1746" i="10"/>
  <c r="BL1746" i="10" s="1"/>
  <c r="BA1747" i="10"/>
  <c r="AZ1747" i="10"/>
  <c r="AZ1746" i="10"/>
  <c r="BA1746" i="10"/>
  <c r="AO1711" i="10"/>
  <c r="S1711" i="10"/>
  <c r="U1711" i="10"/>
  <c r="AO1717" i="10"/>
  <c r="AP1717" i="10" s="1"/>
  <c r="AO1742" i="10" s="1"/>
  <c r="AP1742" i="10" s="1"/>
  <c r="AO1758" i="10" s="1"/>
  <c r="AP1758" i="10" s="1"/>
  <c r="T39" i="16"/>
  <c r="AV37" i="10" s="1"/>
  <c r="BH1746" i="10" l="1"/>
  <c r="BD1746" i="10" s="1"/>
  <c r="BB1746" i="10"/>
  <c r="S1757" i="10"/>
  <c r="U1757" i="10"/>
  <c r="BI1746" i="10"/>
  <c r="BE1746" i="10" s="1"/>
  <c r="X1756" i="10"/>
  <c r="AQ1757" i="10"/>
  <c r="BM1747" i="10"/>
  <c r="BJ1746" i="10"/>
  <c r="BO1746" i="10"/>
  <c r="BK1746" i="10" s="1"/>
  <c r="AP1711" i="10"/>
  <c r="AM1711" i="10"/>
  <c r="AN1711" i="10" s="1"/>
  <c r="AM1766" i="10" s="1"/>
  <c r="D40" i="16"/>
  <c r="X1767" i="10" l="1"/>
  <c r="AQ1766" i="10"/>
  <c r="AN1766" i="10"/>
  <c r="R1756" i="10"/>
  <c r="AL1756" i="10" s="1"/>
  <c r="T1756" i="10"/>
  <c r="AV1756" i="10"/>
  <c r="AT1756" i="10"/>
  <c r="AP1757" i="10"/>
  <c r="AN1757" i="10"/>
  <c r="AO1719" i="10"/>
  <c r="AQ1711" i="10"/>
  <c r="A40" i="16"/>
  <c r="G40" i="16"/>
  <c r="R1767" i="10" l="1"/>
  <c r="AL1767" i="10" s="1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AU1711" i="10"/>
  <c r="AY1711" i="10" s="1"/>
  <c r="AK1720" i="10"/>
  <c r="D37" i="16"/>
  <c r="A37" i="16" s="1"/>
  <c r="AK1711" i="10"/>
  <c r="N40" i="16"/>
  <c r="M40" i="16"/>
  <c r="L40" i="16"/>
  <c r="O40" i="16"/>
  <c r="AX1767" i="10" l="1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Y1721" i="10"/>
  <c r="AT1720" i="10"/>
  <c r="AV1720" i="10"/>
  <c r="AL1720" i="10"/>
  <c r="AK1772" i="10" s="1"/>
  <c r="AT1711" i="10"/>
  <c r="D16" i="16" s="1"/>
  <c r="AV1711" i="10"/>
  <c r="AL1711" i="10"/>
  <c r="AK1766" i="10" s="1"/>
  <c r="AW1711" i="10"/>
  <c r="G37" i="16"/>
  <c r="O37" i="16" s="1"/>
  <c r="AO1715" i="10"/>
  <c r="AO1721" i="10"/>
  <c r="T40" i="16"/>
  <c r="AV38" i="10" s="1"/>
  <c r="BN37" i="10" s="1"/>
  <c r="Y1767" i="10" l="1"/>
  <c r="AV1766" i="10"/>
  <c r="AT1766" i="10"/>
  <c r="AL1766" i="10"/>
  <c r="Y1773" i="10"/>
  <c r="AV1772" i="10"/>
  <c r="AT1772" i="10"/>
  <c r="AL1772" i="10"/>
  <c r="AW1721" i="10"/>
  <c r="AX1720" i="10"/>
  <c r="AU1721" i="10"/>
  <c r="AY1721" i="10" s="1"/>
  <c r="S1721" i="10"/>
  <c r="U1721" i="10"/>
  <c r="BQ1711" i="10"/>
  <c r="BP1711" i="10"/>
  <c r="BL1711" i="10" s="1"/>
  <c r="BO1711" i="10"/>
  <c r="BG1711" i="10"/>
  <c r="BH1711" i="10"/>
  <c r="BI1711" i="10"/>
  <c r="A16" i="16"/>
  <c r="G16" i="16"/>
  <c r="AX1711" i="10"/>
  <c r="N37" i="16"/>
  <c r="L37" i="16"/>
  <c r="M37" i="16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U1773" i="10" l="1"/>
  <c r="AY1773" i="10" s="1"/>
  <c r="AX1772" i="10"/>
  <c r="D35" i="16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P1721" i="10"/>
  <c r="AO1771" i="10" s="1"/>
  <c r="AP1771" i="10" s="1"/>
  <c r="AN1721" i="10"/>
  <c r="AM1771" i="10" s="1"/>
  <c r="BN1711" i="10"/>
  <c r="BJ1711" i="10" s="1"/>
  <c r="BK1711" i="10"/>
  <c r="BM1711" i="10"/>
  <c r="AO1718" i="10"/>
  <c r="AP1718" i="10" s="1"/>
  <c r="AO1760" i="10" s="1"/>
  <c r="AP1760" i="10" s="1"/>
  <c r="M16" i="16"/>
  <c r="N16" i="16"/>
  <c r="L16" i="16"/>
  <c r="O16" i="16"/>
  <c r="BE1711" i="10"/>
  <c r="BD1711" i="10"/>
  <c r="BC1711" i="10"/>
  <c r="BF1711" i="10"/>
  <c r="BB1711" i="10" s="1"/>
  <c r="AM1720" i="10"/>
  <c r="AZ1711" i="10"/>
  <c r="BA1711" i="10"/>
  <c r="T37" i="16"/>
  <c r="AV35" i="10" s="1"/>
  <c r="D24" i="16"/>
  <c r="D10" i="16"/>
  <c r="D6" i="16"/>
  <c r="G6" i="16" s="1"/>
  <c r="M6" i="16" s="1"/>
  <c r="D29" i="16"/>
  <c r="BQ37" i="10"/>
  <c r="BM37" i="10" s="1"/>
  <c r="AA39" i="16" s="1"/>
  <c r="BO37" i="10"/>
  <c r="BK37" i="10" s="1"/>
  <c r="Y39" i="16" s="1"/>
  <c r="BL38" i="10"/>
  <c r="Z40" i="16" s="1"/>
  <c r="BJ1766" i="10" l="1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G35" i="16"/>
  <c r="A35" i="16"/>
  <c r="BG1766" i="10"/>
  <c r="BC1766" i="10" s="1"/>
  <c r="BC1767" i="10"/>
  <c r="X1770" i="10"/>
  <c r="AQ1771" i="10"/>
  <c r="AN1771" i="10"/>
  <c r="AZ1767" i="10"/>
  <c r="BA1767" i="10"/>
  <c r="BI1766" i="10"/>
  <c r="BE1766" i="10" s="1"/>
  <c r="BE1767" i="10"/>
  <c r="AZ1766" i="10"/>
  <c r="BA1766" i="10"/>
  <c r="AN1767" i="10"/>
  <c r="AP1767" i="10"/>
  <c r="BB1766" i="10"/>
  <c r="BF1767" i="10"/>
  <c r="BB1767" i="10" s="1"/>
  <c r="AN1773" i="10"/>
  <c r="AP1773" i="10"/>
  <c r="X1721" i="10"/>
  <c r="AQ1720" i="10"/>
  <c r="AN1720" i="10"/>
  <c r="AM1772" i="10" s="1"/>
  <c r="AK1718" i="10"/>
  <c r="T16" i="16"/>
  <c r="AV14" i="10" s="1"/>
  <c r="D12" i="16"/>
  <c r="D20" i="16"/>
  <c r="G20" i="16" s="1"/>
  <c r="AO1714" i="10"/>
  <c r="AP1714" i="10" s="1"/>
  <c r="AO1724" i="10" s="1"/>
  <c r="AP1724" i="10" s="1"/>
  <c r="AO1752" i="10" s="1"/>
  <c r="AP1752" i="10" s="1"/>
  <c r="D22" i="16"/>
  <c r="G10" i="16"/>
  <c r="A10" i="16"/>
  <c r="D8" i="16"/>
  <c r="A24" i="16"/>
  <c r="G24" i="16"/>
  <c r="O6" i="16"/>
  <c r="N6" i="16"/>
  <c r="L6" i="16"/>
  <c r="A6" i="16"/>
  <c r="G29" i="16"/>
  <c r="A29" i="16"/>
  <c r="M35" i="16" l="1"/>
  <c r="N35" i="16"/>
  <c r="L35" i="16"/>
  <c r="O35" i="16"/>
  <c r="X1773" i="10"/>
  <c r="AQ1772" i="10"/>
  <c r="AN1772" i="10"/>
  <c r="R1770" i="10"/>
  <c r="AL1770" i="10" s="1"/>
  <c r="AV1770" i="10"/>
  <c r="T1770" i="10"/>
  <c r="AT1770" i="10"/>
  <c r="Y1719" i="10"/>
  <c r="AT1718" i="10"/>
  <c r="AV1718" i="10"/>
  <c r="AK1728" i="10"/>
  <c r="D31" i="16"/>
  <c r="A31" i="16" s="1"/>
  <c r="D13" i="16"/>
  <c r="T1721" i="10"/>
  <c r="R1721" i="10"/>
  <c r="AT1721" i="10"/>
  <c r="AV1721" i="10"/>
  <c r="A20" i="16"/>
  <c r="G22" i="16"/>
  <c r="A22" i="16"/>
  <c r="G12" i="16"/>
  <c r="A12" i="16"/>
  <c r="D38" i="16"/>
  <c r="G8" i="16"/>
  <c r="A8" i="16"/>
  <c r="M10" i="16"/>
  <c r="L10" i="16"/>
  <c r="O10" i="16"/>
  <c r="N10" i="16"/>
  <c r="N24" i="16"/>
  <c r="O24" i="16"/>
  <c r="L24" i="16"/>
  <c r="M24" i="16"/>
  <c r="T6" i="16"/>
  <c r="AV4" i="10" s="1"/>
  <c r="D18" i="16"/>
  <c r="O20" i="16"/>
  <c r="L20" i="16"/>
  <c r="M20" i="16"/>
  <c r="N20" i="16"/>
  <c r="O29" i="16"/>
  <c r="L29" i="16"/>
  <c r="M29" i="16"/>
  <c r="N29" i="16"/>
  <c r="T35" i="16" l="1"/>
  <c r="AV33" i="10" s="1"/>
  <c r="AU1771" i="10"/>
  <c r="AY1771" i="10" s="1"/>
  <c r="AX1770" i="10"/>
  <c r="AW1771" i="10"/>
  <c r="AV1773" i="10"/>
  <c r="T1773" i="10"/>
  <c r="R1773" i="10"/>
  <c r="AL1773" i="10" s="1"/>
  <c r="AT1773" i="10"/>
  <c r="D30" i="16" s="1"/>
  <c r="AL1721" i="10"/>
  <c r="AK1771" i="10" s="1"/>
  <c r="Y1729" i="10"/>
  <c r="AV1728" i="10"/>
  <c r="AL1728" i="10"/>
  <c r="AK1760" i="10" s="1"/>
  <c r="AT1728" i="10"/>
  <c r="G31" i="16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M12" i="16"/>
  <c r="O12" i="16"/>
  <c r="L12" i="16"/>
  <c r="N12" i="16"/>
  <c r="M22" i="16"/>
  <c r="O22" i="16"/>
  <c r="L22" i="16"/>
  <c r="N22" i="16"/>
  <c r="G38" i="16"/>
  <c r="A38" i="16"/>
  <c r="T10" i="16"/>
  <c r="AV8" i="10" s="1"/>
  <c r="O8" i="16"/>
  <c r="M8" i="16"/>
  <c r="N8" i="16"/>
  <c r="L8" i="16"/>
  <c r="T24" i="16"/>
  <c r="AV22" i="10" s="1"/>
  <c r="T20" i="16"/>
  <c r="AV18" i="10" s="1"/>
  <c r="A18" i="16"/>
  <c r="G18" i="16"/>
  <c r="T29" i="16"/>
  <c r="AV27" i="10" s="1"/>
  <c r="G30" i="16" l="1"/>
  <c r="A30" i="16"/>
  <c r="AW1772" i="10"/>
  <c r="BQ1773" i="10"/>
  <c r="BP1773" i="10"/>
  <c r="BN1772" i="10"/>
  <c r="BO1773" i="10"/>
  <c r="Y1770" i="10"/>
  <c r="AT1771" i="10"/>
  <c r="D28" i="16" s="1"/>
  <c r="AV1771" i="10"/>
  <c r="AL1771" i="10"/>
  <c r="AU1772" i="10"/>
  <c r="AY1772" i="10" s="1"/>
  <c r="AX1773" i="10"/>
  <c r="BG1773" i="10"/>
  <c r="BF1772" i="10"/>
  <c r="BI1773" i="10"/>
  <c r="BH1773" i="10"/>
  <c r="D36" i="16"/>
  <c r="Y1761" i="10"/>
  <c r="AT1760" i="10"/>
  <c r="AV1760" i="10"/>
  <c r="AL1760" i="10"/>
  <c r="D11" i="16"/>
  <c r="A11" i="16" s="1"/>
  <c r="BG1729" i="10"/>
  <c r="BI1729" i="10"/>
  <c r="AU1729" i="10"/>
  <c r="AY1729" i="10" s="1"/>
  <c r="BF1728" i="10"/>
  <c r="AX1728" i="10"/>
  <c r="BH1729" i="10"/>
  <c r="BN1728" i="10"/>
  <c r="BP1729" i="10"/>
  <c r="BQ1729" i="10"/>
  <c r="BO1729" i="10"/>
  <c r="AW1729" i="10"/>
  <c r="S1729" i="10"/>
  <c r="U1729" i="10"/>
  <c r="N31" i="16"/>
  <c r="O31" i="16"/>
  <c r="M31" i="16"/>
  <c r="L31" i="16"/>
  <c r="AZ1720" i="10"/>
  <c r="BA1720" i="10"/>
  <c r="AP1719" i="10"/>
  <c r="AO1763" i="10" s="1"/>
  <c r="AP1763" i="10" s="1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T22" i="16"/>
  <c r="AV20" i="10" s="1"/>
  <c r="T12" i="16"/>
  <c r="AV10" i="10" s="1"/>
  <c r="T8" i="16"/>
  <c r="AV6" i="10" s="1"/>
  <c r="O38" i="16"/>
  <c r="L38" i="16"/>
  <c r="N38" i="16"/>
  <c r="M38" i="16"/>
  <c r="M18" i="16"/>
  <c r="N18" i="16"/>
  <c r="L18" i="16"/>
  <c r="O18" i="16"/>
  <c r="A28" i="16" l="1"/>
  <c r="G28" i="16"/>
  <c r="M30" i="16"/>
  <c r="N30" i="16"/>
  <c r="L30" i="16"/>
  <c r="O30" i="16"/>
  <c r="BA1772" i="10"/>
  <c r="AZ1772" i="10"/>
  <c r="AW1770" i="10"/>
  <c r="BQ1771" i="10"/>
  <c r="BP1771" i="10"/>
  <c r="BO1771" i="10"/>
  <c r="BN1770" i="10"/>
  <c r="AU1770" i="10"/>
  <c r="AY1770" i="10" s="1"/>
  <c r="AX1771" i="10"/>
  <c r="D34" i="16"/>
  <c r="BG1771" i="10"/>
  <c r="BI1771" i="10"/>
  <c r="BF1770" i="10"/>
  <c r="BH1771" i="10"/>
  <c r="S1770" i="10"/>
  <c r="U1770" i="10"/>
  <c r="BI1772" i="10"/>
  <c r="BE1772" i="10" s="1"/>
  <c r="BE1773" i="10"/>
  <c r="A36" i="16"/>
  <c r="G36" i="16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D23" i="16"/>
  <c r="S1761" i="10"/>
  <c r="U1761" i="10"/>
  <c r="G11" i="16"/>
  <c r="O11" i="16" s="1"/>
  <c r="BA1729" i="10"/>
  <c r="AZ1729" i="10"/>
  <c r="AN1729" i="10"/>
  <c r="AM1768" i="10" s="1"/>
  <c r="AP1729" i="10"/>
  <c r="AO1768" i="10" s="1"/>
  <c r="AP1768" i="10" s="1"/>
  <c r="BK1729" i="10"/>
  <c r="BO1728" i="10"/>
  <c r="BK1728" i="10" s="1"/>
  <c r="BQ1728" i="10"/>
  <c r="BM1728" i="10" s="1"/>
  <c r="BM1729" i="10"/>
  <c r="BL1729" i="10"/>
  <c r="BP1728" i="10"/>
  <c r="BL1728" i="10" s="1"/>
  <c r="BN1729" i="10"/>
  <c r="BJ1729" i="10" s="1"/>
  <c r="BJ1728" i="10"/>
  <c r="BH1728" i="10"/>
  <c r="BD1728" i="10" s="1"/>
  <c r="BD1729" i="10"/>
  <c r="AZ1728" i="10"/>
  <c r="BA1728" i="10"/>
  <c r="BF1729" i="10"/>
  <c r="BB1729" i="10" s="1"/>
  <c r="BB1728" i="10"/>
  <c r="BI1728" i="10"/>
  <c r="BE1728" i="10" s="1"/>
  <c r="BE1729" i="10"/>
  <c r="BG1728" i="10"/>
  <c r="BC1728" i="10" s="1"/>
  <c r="BC1729" i="10"/>
  <c r="T13" i="16"/>
  <c r="AV11" i="10" s="1"/>
  <c r="T31" i="16"/>
  <c r="AV29" i="10" s="1"/>
  <c r="AK1714" i="10"/>
  <c r="D33" i="16"/>
  <c r="A33" i="16" s="1"/>
  <c r="D14" i="16"/>
  <c r="T38" i="16"/>
  <c r="AV36" i="10" s="1"/>
  <c r="T18" i="16"/>
  <c r="AV16" i="10" s="1"/>
  <c r="T30" i="16" l="1"/>
  <c r="AV28" i="10" s="1"/>
  <c r="BQ28" i="10" s="1"/>
  <c r="BQ27" i="10" s="1"/>
  <c r="BM27" i="10" s="1"/>
  <c r="AA29" i="16" s="1"/>
  <c r="M28" i="16"/>
  <c r="L28" i="16"/>
  <c r="N28" i="16"/>
  <c r="O28" i="16"/>
  <c r="BI1770" i="10"/>
  <c r="BE1770" i="10" s="1"/>
  <c r="BE1771" i="10"/>
  <c r="BG1770" i="10"/>
  <c r="BC1770" i="10" s="1"/>
  <c r="BC1771" i="10"/>
  <c r="A34" i="16"/>
  <c r="G34" i="16"/>
  <c r="BA1771" i="10"/>
  <c r="AZ1771" i="10"/>
  <c r="L36" i="16"/>
  <c r="N36" i="16"/>
  <c r="O36" i="16"/>
  <c r="M36" i="16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N1770" i="10"/>
  <c r="AP1770" i="10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N1768" i="10"/>
  <c r="AP1761" i="10"/>
  <c r="AN1761" i="10"/>
  <c r="BP1760" i="10"/>
  <c r="BL1760" i="10" s="1"/>
  <c r="BL1761" i="10"/>
  <c r="A23" i="16"/>
  <c r="G23" i="16"/>
  <c r="N11" i="16"/>
  <c r="M11" i="16"/>
  <c r="L11" i="16"/>
  <c r="A14" i="16"/>
  <c r="G14" i="16"/>
  <c r="Y1715" i="10"/>
  <c r="AT1714" i="10"/>
  <c r="AV1714" i="10"/>
  <c r="AL1714" i="10"/>
  <c r="AK1724" i="10" s="1"/>
  <c r="G33" i="16"/>
  <c r="O33" i="16" s="1"/>
  <c r="BN35" i="10"/>
  <c r="BQ36" i="10"/>
  <c r="BO36" i="10"/>
  <c r="BP36" i="10"/>
  <c r="BP28" i="10" l="1"/>
  <c r="BL28" i="10" s="1"/>
  <c r="Z30" i="16" s="1"/>
  <c r="BN27" i="10"/>
  <c r="BN28" i="10" s="1"/>
  <c r="BJ28" i="10" s="1"/>
  <c r="X30" i="16" s="1"/>
  <c r="BO28" i="10"/>
  <c r="BO27" i="10" s="1"/>
  <c r="BK27" i="10" s="1"/>
  <c r="Y29" i="16" s="1"/>
  <c r="BM28" i="10"/>
  <c r="AA30" i="16" s="1"/>
  <c r="T28" i="16"/>
  <c r="AV26" i="10" s="1"/>
  <c r="T36" i="16"/>
  <c r="AV34" i="10" s="1"/>
  <c r="L34" i="16"/>
  <c r="O34" i="16"/>
  <c r="M34" i="16"/>
  <c r="N34" i="16"/>
  <c r="R1769" i="10"/>
  <c r="AL1769" i="10" s="1"/>
  <c r="T1769" i="10"/>
  <c r="AT1769" i="10"/>
  <c r="D26" i="16" s="1"/>
  <c r="AV1769" i="10"/>
  <c r="N23" i="16"/>
  <c r="M23" i="16"/>
  <c r="L23" i="16"/>
  <c r="O23" i="16"/>
  <c r="T11" i="16"/>
  <c r="AV9" i="10" s="1"/>
  <c r="BN9" i="10" s="1"/>
  <c r="BN10" i="10" s="1"/>
  <c r="BJ10" i="10" s="1"/>
  <c r="X12" i="16" s="1"/>
  <c r="Y1725" i="10"/>
  <c r="AV1724" i="10"/>
  <c r="AT1724" i="10"/>
  <c r="D17" i="16" s="1"/>
  <c r="AL1724" i="10"/>
  <c r="AK1752" i="10" s="1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L33" i="16"/>
  <c r="N33" i="16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BP27" i="10" l="1"/>
  <c r="BL27" i="10" s="1"/>
  <c r="Z29" i="16" s="1"/>
  <c r="BJ27" i="10"/>
  <c r="X29" i="16" s="1"/>
  <c r="BK28" i="10"/>
  <c r="Y30" i="16" s="1"/>
  <c r="G26" i="16"/>
  <c r="A26" i="16"/>
  <c r="T34" i="16"/>
  <c r="AV32" i="10" s="1"/>
  <c r="BP34" i="10"/>
  <c r="BQ34" i="10"/>
  <c r="BN33" i="10"/>
  <c r="BO34" i="10"/>
  <c r="T23" i="16"/>
  <c r="AV21" i="10" s="1"/>
  <c r="Y1753" i="10"/>
  <c r="AV1752" i="10"/>
  <c r="AT1752" i="10"/>
  <c r="D9" i="16" s="1"/>
  <c r="AL1752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D32" i="16"/>
  <c r="BJ9" i="10"/>
  <c r="X11" i="16" s="1"/>
  <c r="BP10" i="10"/>
  <c r="BP9" i="10" s="1"/>
  <c r="BL9" i="10" s="1"/>
  <c r="Z11" i="16" s="1"/>
  <c r="BQ10" i="10"/>
  <c r="BM10" i="10" s="1"/>
  <c r="AA12" i="16" s="1"/>
  <c r="BO10" i="10"/>
  <c r="BK10" i="10" s="1"/>
  <c r="Y12" i="16" s="1"/>
  <c r="D7" i="16"/>
  <c r="A17" i="16"/>
  <c r="G17" i="16"/>
  <c r="BF1724" i="10"/>
  <c r="BH1725" i="10"/>
  <c r="BG1725" i="10"/>
  <c r="AX1724" i="10"/>
  <c r="AU1725" i="10"/>
  <c r="AY1725" i="10" s="1"/>
  <c r="BI1725" i="10"/>
  <c r="BN1724" i="10"/>
  <c r="BP1725" i="10"/>
  <c r="BQ1725" i="10"/>
  <c r="BO1725" i="10"/>
  <c r="AW1725" i="10"/>
  <c r="S1725" i="10"/>
  <c r="U1725" i="10"/>
  <c r="T33" i="16"/>
  <c r="AV31" i="10" s="1"/>
  <c r="T14" i="16"/>
  <c r="AV12" i="10" s="1"/>
  <c r="BN11" i="10" s="1"/>
  <c r="AP1715" i="10"/>
  <c r="AN1715" i="10"/>
  <c r="AM1743" i="10" s="1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A9" i="16" l="1"/>
  <c r="G9" i="16"/>
  <c r="M26" i="16"/>
  <c r="L26" i="16"/>
  <c r="N26" i="16"/>
  <c r="O26" i="16"/>
  <c r="AO1743" i="10"/>
  <c r="AP1743" i="10" s="1"/>
  <c r="AO1778" i="10"/>
  <c r="AP1778" i="10" s="1"/>
  <c r="BP32" i="10"/>
  <c r="BP31" i="10" s="1"/>
  <c r="BL31" i="10" s="1"/>
  <c r="Z33" i="16" s="1"/>
  <c r="BO33" i="10"/>
  <c r="BK33" i="10" s="1"/>
  <c r="Y35" i="16" s="1"/>
  <c r="BK34" i="10"/>
  <c r="Y36" i="16" s="1"/>
  <c r="BJ33" i="10"/>
  <c r="X35" i="16" s="1"/>
  <c r="BN34" i="10"/>
  <c r="BJ34" i="10" s="1"/>
  <c r="X36" i="16" s="1"/>
  <c r="BM34" i="10"/>
  <c r="AA36" i="16" s="1"/>
  <c r="BQ33" i="10"/>
  <c r="BM33" i="10" s="1"/>
  <c r="AA35" i="16" s="1"/>
  <c r="BL34" i="10"/>
  <c r="Z36" i="16" s="1"/>
  <c r="BP33" i="10"/>
  <c r="BL33" i="10" s="1"/>
  <c r="Z35" i="16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BP22" i="10"/>
  <c r="BQ22" i="10"/>
  <c r="BN21" i="10"/>
  <c r="BO22" i="10"/>
  <c r="AZ1768" i="10"/>
  <c r="BA1768" i="10"/>
  <c r="BO1768" i="10"/>
  <c r="BK1768" i="10" s="1"/>
  <c r="BK1769" i="10"/>
  <c r="AZ1769" i="10"/>
  <c r="BA1769" i="10"/>
  <c r="A32" i="16"/>
  <c r="G32" i="16"/>
  <c r="AX1752" i="10"/>
  <c r="BG1753" i="10"/>
  <c r="BH1753" i="10"/>
  <c r="AU1753" i="10"/>
  <c r="AY1753" i="10" s="1"/>
  <c r="BF1752" i="10"/>
  <c r="BI1753" i="10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BL10" i="10"/>
  <c r="Z12" i="16" s="1"/>
  <c r="BQ9" i="10"/>
  <c r="BM9" i="10" s="1"/>
  <c r="AA11" i="16" s="1"/>
  <c r="BO9" i="10"/>
  <c r="BK9" i="10" s="1"/>
  <c r="Y11" i="16" s="1"/>
  <c r="M63" i="14" a="1"/>
  <c r="M63" i="14" s="1"/>
  <c r="M51" i="14" a="1"/>
  <c r="M51" i="14" s="1"/>
  <c r="M23" i="14" a="1"/>
  <c r="M23" i="14" s="1"/>
  <c r="M36" i="14" a="1"/>
  <c r="M36" i="14" s="1"/>
  <c r="M42" i="14" a="1"/>
  <c r="M42" i="14" s="1"/>
  <c r="M35" i="14" a="1"/>
  <c r="M35" i="14" s="1"/>
  <c r="P35" i="14" s="1"/>
  <c r="M67" i="14" a="1"/>
  <c r="M67" i="14" s="1"/>
  <c r="M29" i="14" a="1"/>
  <c r="M29" i="14" s="1"/>
  <c r="M5" i="14" a="1"/>
  <c r="M5" i="14" s="1"/>
  <c r="M3" i="14" a="1"/>
  <c r="M3" i="14" s="1"/>
  <c r="X1742" i="10"/>
  <c r="AQ1743" i="10"/>
  <c r="G7" i="16"/>
  <c r="A7" i="16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Z1725" i="10"/>
  <c r="BA1725" i="10"/>
  <c r="AN1725" i="10"/>
  <c r="AM1765" i="10" s="1"/>
  <c r="M16" i="14" s="1" a="1"/>
  <c r="M16" i="14" s="1"/>
  <c r="AP1725" i="10"/>
  <c r="AO1765" i="10" s="1"/>
  <c r="AP1765" i="10" s="1"/>
  <c r="BO1724" i="10"/>
  <c r="BK1724" i="10" s="1"/>
  <c r="BK1725" i="10"/>
  <c r="BQ1724" i="10"/>
  <c r="BM1724" i="10" s="1"/>
  <c r="BM1725" i="10"/>
  <c r="BP1724" i="10"/>
  <c r="BL1724" i="10" s="1"/>
  <c r="BL1725" i="10"/>
  <c r="BN1725" i="10"/>
  <c r="BJ1725" i="10" s="1"/>
  <c r="BJ1724" i="10"/>
  <c r="BI1724" i="10"/>
  <c r="BE1724" i="10" s="1"/>
  <c r="BE1725" i="10"/>
  <c r="AZ1724" i="10"/>
  <c r="BA1724" i="10"/>
  <c r="BG1724" i="10"/>
  <c r="BC1724" i="10" s="1"/>
  <c r="BC1725" i="10"/>
  <c r="BH1724" i="10"/>
  <c r="BD1724" i="10" s="1"/>
  <c r="BD1725" i="10"/>
  <c r="BF1725" i="10"/>
  <c r="BB1725" i="10" s="1"/>
  <c r="BB1724" i="10"/>
  <c r="BO12" i="10"/>
  <c r="BK12" i="10" s="1"/>
  <c r="Y14" i="16" s="1"/>
  <c r="BQ12" i="10"/>
  <c r="BQ11" i="10" s="1"/>
  <c r="BM11" i="10" s="1"/>
  <c r="AA13" i="16" s="1"/>
  <c r="BP12" i="10"/>
  <c r="BP11" i="10" s="1"/>
  <c r="BL11" i="10" s="1"/>
  <c r="Z13" i="16" s="1"/>
  <c r="BN12" i="10"/>
  <c r="BJ12" i="10" s="1"/>
  <c r="X14" i="16" s="1"/>
  <c r="BJ11" i="10"/>
  <c r="X13" i="16" s="1"/>
  <c r="M19" i="16"/>
  <c r="N19" i="16"/>
  <c r="L19" i="16"/>
  <c r="O19" i="16"/>
  <c r="O70" i="14" l="1" a="1"/>
  <c r="O70" i="14" s="1"/>
  <c r="O7" i="14" a="1"/>
  <c r="O7" i="14" s="1"/>
  <c r="O67" i="14" a="1"/>
  <c r="O67" i="14" s="1"/>
  <c r="O4" i="14" a="1"/>
  <c r="O4" i="14" s="1"/>
  <c r="O68" i="14" a="1"/>
  <c r="O68" i="14" s="1"/>
  <c r="O23" i="14" a="1"/>
  <c r="O23" i="14" s="1"/>
  <c r="O35" i="14" a="1"/>
  <c r="O35" i="14" s="1"/>
  <c r="O47" i="14" a="1"/>
  <c r="O47" i="14" s="1"/>
  <c r="O18" i="14" a="1"/>
  <c r="O18" i="14" s="1"/>
  <c r="O77" i="14" a="1"/>
  <c r="O77" i="14" s="1"/>
  <c r="O44" i="14" a="1"/>
  <c r="O44" i="14" s="1"/>
  <c r="O5" i="14" a="1"/>
  <c r="O5" i="14" s="1"/>
  <c r="O49" i="14" a="1"/>
  <c r="O49" i="14" s="1"/>
  <c r="O36" i="14" a="1"/>
  <c r="O36" i="14" s="1"/>
  <c r="O55" i="14" a="1"/>
  <c r="O55" i="14" s="1"/>
  <c r="O24" i="14" a="1"/>
  <c r="O24" i="14" s="1"/>
  <c r="O61" i="14" a="1"/>
  <c r="O61" i="14" s="1"/>
  <c r="O10" i="14" a="1"/>
  <c r="O10" i="14" s="1"/>
  <c r="O32" i="14" a="1"/>
  <c r="O32" i="14" s="1"/>
  <c r="O11" i="14" a="1"/>
  <c r="O11" i="14" s="1"/>
  <c r="O22" i="14" a="1"/>
  <c r="O22" i="14" s="1"/>
  <c r="O42" i="14" a="1"/>
  <c r="O42" i="14" s="1"/>
  <c r="O60" i="14" a="1"/>
  <c r="O60" i="14" s="1"/>
  <c r="O78" i="14" a="1"/>
  <c r="O78" i="14" s="1"/>
  <c r="O43" i="14" a="1"/>
  <c r="O43" i="14" s="1"/>
  <c r="O48" i="14" a="1"/>
  <c r="O48" i="14" s="1"/>
  <c r="O57" i="14" a="1"/>
  <c r="O57" i="14" s="1"/>
  <c r="O71" i="14" a="1"/>
  <c r="O71" i="14" s="1"/>
  <c r="O56" i="14" a="1"/>
  <c r="O56" i="14" s="1"/>
  <c r="O21" i="14" a="1"/>
  <c r="O21" i="14" s="1"/>
  <c r="O81" i="14" a="1"/>
  <c r="O81" i="14" s="1"/>
  <c r="O80" i="14" a="1"/>
  <c r="O80" i="14" s="1"/>
  <c r="O17" i="14" a="1"/>
  <c r="O17" i="14" s="1"/>
  <c r="O79" i="14" a="1"/>
  <c r="O79" i="14" s="1"/>
  <c r="O13" i="14" a="1"/>
  <c r="O13" i="14" s="1"/>
  <c r="O46" i="14" a="1"/>
  <c r="O46" i="14" s="1"/>
  <c r="O51" i="14" a="1"/>
  <c r="O51" i="14" s="1"/>
  <c r="O52" i="14" a="1"/>
  <c r="O52" i="14" s="1"/>
  <c r="O19" i="14" a="1"/>
  <c r="O19" i="14" s="1"/>
  <c r="O14" i="14" a="1"/>
  <c r="O14" i="14" s="1"/>
  <c r="O3" i="14" a="1"/>
  <c r="O3" i="14" s="1"/>
  <c r="O82" i="14" a="1"/>
  <c r="O82" i="14" s="1"/>
  <c r="O45" i="14" a="1"/>
  <c r="O45" i="14" s="1"/>
  <c r="O8" i="14" a="1"/>
  <c r="O8" i="14" s="1"/>
  <c r="O85" i="14" a="1"/>
  <c r="O85" i="14" s="1"/>
  <c r="O28" i="14" a="1"/>
  <c r="O28" i="14" s="1"/>
  <c r="O74" i="14" a="1"/>
  <c r="O74" i="14" s="1"/>
  <c r="O39" i="14" a="1"/>
  <c r="O39" i="14" s="1"/>
  <c r="O72" i="14" a="1"/>
  <c r="O72" i="14" s="1"/>
  <c r="O50" i="14" a="1"/>
  <c r="O50" i="14" s="1"/>
  <c r="O59" i="14" a="1"/>
  <c r="O59" i="14" s="1"/>
  <c r="O16" i="14" a="1"/>
  <c r="O16" i="14" s="1"/>
  <c r="O20" i="14" a="1"/>
  <c r="O20" i="14" s="1"/>
  <c r="O63" i="14" a="1"/>
  <c r="O63" i="14" s="1"/>
  <c r="O15" i="14" a="1"/>
  <c r="O15" i="14" s="1"/>
  <c r="O73" i="14" a="1"/>
  <c r="O73" i="14" s="1"/>
  <c r="O83" i="14" a="1"/>
  <c r="O83" i="14" s="1"/>
  <c r="O27" i="14" a="1"/>
  <c r="O27" i="14" s="1"/>
  <c r="O41" i="14" a="1"/>
  <c r="O41" i="14" s="1"/>
  <c r="O58" i="14" a="1"/>
  <c r="O58" i="14" s="1"/>
  <c r="O6" i="14" a="1"/>
  <c r="O6" i="14" s="1"/>
  <c r="O37" i="14" a="1"/>
  <c r="O37" i="14" s="1"/>
  <c r="O33" i="14" a="1"/>
  <c r="O33" i="14" s="1"/>
  <c r="T26" i="16"/>
  <c r="AV24" i="10" s="1"/>
  <c r="O53" i="14" a="1"/>
  <c r="O53" i="14" s="1"/>
  <c r="O12" i="14" a="1"/>
  <c r="O12" i="14" s="1"/>
  <c r="O38" i="14" a="1"/>
  <c r="O38" i="14" s="1"/>
  <c r="O75" i="14" a="1"/>
  <c r="O75" i="14" s="1"/>
  <c r="O29" i="14" a="1"/>
  <c r="O29" i="14" s="1"/>
  <c r="O84" i="14" a="1"/>
  <c r="O84" i="14" s="1"/>
  <c r="O40" i="14" a="1"/>
  <c r="O40" i="14" s="1"/>
  <c r="O66" i="14" a="1"/>
  <c r="O66" i="14" s="1"/>
  <c r="O34" i="14" a="1"/>
  <c r="O34" i="14" s="1"/>
  <c r="O2" i="14" a="1"/>
  <c r="O2" i="14" s="1"/>
  <c r="O26" i="14" a="1"/>
  <c r="O26" i="14" s="1"/>
  <c r="O76" i="14" a="1"/>
  <c r="O76" i="14" s="1"/>
  <c r="O54" i="14" a="1"/>
  <c r="O54" i="14" s="1"/>
  <c r="O9" i="14" a="1"/>
  <c r="O9" i="14" s="1"/>
  <c r="N9" i="16"/>
  <c r="O9" i="16"/>
  <c r="L9" i="16"/>
  <c r="M9" i="16"/>
  <c r="O64" i="14" a="1"/>
  <c r="O64" i="14" s="1"/>
  <c r="O65" i="14" a="1"/>
  <c r="O65" i="14" s="1"/>
  <c r="O25" i="14" a="1"/>
  <c r="O25" i="14" s="1"/>
  <c r="O69" i="14" a="1"/>
  <c r="O69" i="14" s="1"/>
  <c r="O30" i="14" a="1"/>
  <c r="O30" i="14" s="1"/>
  <c r="O86" i="14" a="1"/>
  <c r="O86" i="14" s="1"/>
  <c r="O62" i="14" a="1"/>
  <c r="O62" i="14" s="1"/>
  <c r="BL32" i="10"/>
  <c r="Z34" i="16" s="1"/>
  <c r="M21" i="14" a="1"/>
  <c r="M21" i="14" s="1"/>
  <c r="M20" i="14" a="1"/>
  <c r="M20" i="14" s="1"/>
  <c r="M47" i="14" a="1"/>
  <c r="M47" i="14" s="1"/>
  <c r="M50" i="14" a="1"/>
  <c r="M50" i="14" s="1"/>
  <c r="M10" i="14" a="1"/>
  <c r="M10" i="14" s="1"/>
  <c r="M39" i="14" a="1"/>
  <c r="M39" i="14" s="1"/>
  <c r="BP1752" i="10"/>
  <c r="BL1752" i="10" s="1"/>
  <c r="BL1753" i="10"/>
  <c r="N32" i="16"/>
  <c r="M32" i="16"/>
  <c r="O32" i="16"/>
  <c r="L32" i="16"/>
  <c r="M85" i="14" a="1"/>
  <c r="M85" i="14" s="1"/>
  <c r="M12" i="14" a="1"/>
  <c r="M12" i="14" s="1"/>
  <c r="M8" i="14" a="1"/>
  <c r="M8" i="14" s="1"/>
  <c r="M34" i="14" a="1"/>
  <c r="M34" i="14" s="1"/>
  <c r="P34" i="14" s="1"/>
  <c r="M70" i="14" a="1"/>
  <c r="M70" i="14" s="1"/>
  <c r="M28" i="14" a="1"/>
  <c r="M28" i="14" s="1"/>
  <c r="M46" i="14" a="1"/>
  <c r="M46" i="14" s="1"/>
  <c r="M49" i="14" a="1"/>
  <c r="M49" i="14" s="1"/>
  <c r="M4" i="14" a="1"/>
  <c r="M4" i="14" s="1"/>
  <c r="M6" i="14" a="1"/>
  <c r="M6" i="14" s="1"/>
  <c r="M7" i="14" a="1"/>
  <c r="M7" i="14" s="1"/>
  <c r="M71" i="14" a="1"/>
  <c r="M71" i="14" s="1"/>
  <c r="M57" i="14" a="1"/>
  <c r="M57" i="14" s="1"/>
  <c r="M54" i="14" a="1"/>
  <c r="M54" i="14" s="1"/>
  <c r="P54" i="14" s="1"/>
  <c r="M86" i="14" a="1"/>
  <c r="M86" i="14" s="1"/>
  <c r="M75" i="14" a="1"/>
  <c r="M75" i="14" s="1"/>
  <c r="M32" i="14" a="1"/>
  <c r="M32" i="14" s="1"/>
  <c r="P32" i="14" s="1"/>
  <c r="M73" i="14" a="1"/>
  <c r="M73" i="14" s="1"/>
  <c r="P73" i="14" s="1"/>
  <c r="M69" i="14" a="1"/>
  <c r="M69" i="14" s="1"/>
  <c r="N69" i="14" s="1"/>
  <c r="M52" i="14" a="1"/>
  <c r="M52" i="14" s="1"/>
  <c r="N52" i="14" s="1"/>
  <c r="M44" i="14" a="1"/>
  <c r="M44" i="14" s="1"/>
  <c r="P44" i="14" s="1"/>
  <c r="M56" i="14" a="1"/>
  <c r="M56" i="14" s="1"/>
  <c r="P56" i="14" s="1"/>
  <c r="M60" i="14" a="1"/>
  <c r="M60" i="14" s="1"/>
  <c r="P60" i="14" s="1"/>
  <c r="M33" i="14" a="1"/>
  <c r="M33" i="14" s="1"/>
  <c r="P33" i="14" s="1"/>
  <c r="M13" i="14" a="1"/>
  <c r="M13" i="14" s="1"/>
  <c r="M77" i="14" a="1"/>
  <c r="M77" i="14" s="1"/>
  <c r="P77" i="14" s="1"/>
  <c r="M79" i="14" a="1"/>
  <c r="M79" i="14" s="1"/>
  <c r="P79" i="14" s="1"/>
  <c r="M37" i="14" a="1"/>
  <c r="M37" i="14" s="1"/>
  <c r="P37" i="14" s="1"/>
  <c r="M14" i="14" a="1"/>
  <c r="M14" i="14" s="1"/>
  <c r="N14" i="14" s="1"/>
  <c r="M72" i="14" a="1"/>
  <c r="M72" i="14" s="1"/>
  <c r="P72" i="14" s="1"/>
  <c r="M19" i="14" a="1"/>
  <c r="M19" i="14" s="1"/>
  <c r="P19" i="14" s="1"/>
  <c r="AP1753" i="10"/>
  <c r="AN1753" i="10"/>
  <c r="M24" i="14" a="1"/>
  <c r="M24" i="14" s="1"/>
  <c r="M17" i="14" a="1"/>
  <c r="M17" i="14" s="1"/>
  <c r="N17" i="14" s="1"/>
  <c r="M58" i="14" a="1"/>
  <c r="M58" i="14" s="1"/>
  <c r="N58" i="14" s="1"/>
  <c r="M65" i="14" a="1"/>
  <c r="M65" i="14" s="1"/>
  <c r="N65" i="14" s="1"/>
  <c r="M11" i="14" a="1"/>
  <c r="M11" i="14" s="1"/>
  <c r="N11" i="14" s="1"/>
  <c r="M41" i="14" a="1"/>
  <c r="M41" i="14" s="1"/>
  <c r="P41" i="14" s="1"/>
  <c r="M22" i="14" a="1"/>
  <c r="M22" i="14" s="1"/>
  <c r="N22" i="14" s="1"/>
  <c r="BE1753" i="10"/>
  <c r="BI1752" i="10"/>
  <c r="BE1752" i="10" s="1"/>
  <c r="M9" i="14" a="1"/>
  <c r="M9" i="14" s="1"/>
  <c r="P9" i="14" s="1"/>
  <c r="M64" i="14" a="1"/>
  <c r="M64" i="14" s="1"/>
  <c r="N64" i="14" s="1"/>
  <c r="M84" i="14" a="1"/>
  <c r="M84" i="14" s="1"/>
  <c r="N84" i="14" s="1"/>
  <c r="M82" i="14" a="1"/>
  <c r="M82" i="14" s="1"/>
  <c r="N82" i="14" s="1"/>
  <c r="M81" i="14" a="1"/>
  <c r="M81" i="14" s="1"/>
  <c r="P81" i="14" s="1"/>
  <c r="BF1753" i="10"/>
  <c r="BB1753" i="10" s="1"/>
  <c r="BB1752" i="10"/>
  <c r="AQ1765" i="10"/>
  <c r="X1764" i="10"/>
  <c r="AN1765" i="10"/>
  <c r="M59" i="14" a="1"/>
  <c r="M59" i="14" s="1"/>
  <c r="N59" i="14" s="1"/>
  <c r="M83" i="14" a="1"/>
  <c r="M83" i="14" s="1"/>
  <c r="N83" i="14" s="1"/>
  <c r="M2" i="14" a="1"/>
  <c r="M2" i="14" s="1"/>
  <c r="N2" i="14" s="1"/>
  <c r="M43" i="14" a="1"/>
  <c r="M43" i="14" s="1"/>
  <c r="N43" i="14" s="1"/>
  <c r="M74" i="14" a="1"/>
  <c r="M74" i="14" s="1"/>
  <c r="P74" i="14" s="1"/>
  <c r="M61" i="14" a="1"/>
  <c r="M61" i="14" s="1"/>
  <c r="P61" i="14" s="1"/>
  <c r="M18" i="14" a="1"/>
  <c r="M18" i="14" s="1"/>
  <c r="P18" i="14" s="1"/>
  <c r="BQ1752" i="10"/>
  <c r="BM1752" i="10" s="1"/>
  <c r="BM1753" i="10"/>
  <c r="AZ1753" i="10"/>
  <c r="BA1753" i="10"/>
  <c r="BO21" i="10"/>
  <c r="BK21" i="10" s="1"/>
  <c r="Y23" i="16" s="1"/>
  <c r="BK22" i="10"/>
  <c r="Y24" i="16" s="1"/>
  <c r="M62" i="14" a="1"/>
  <c r="M62" i="14" s="1"/>
  <c r="P62" i="14" s="1"/>
  <c r="M26" i="14" a="1"/>
  <c r="M26" i="14" s="1"/>
  <c r="P26" i="14" s="1"/>
  <c r="M15" i="14" a="1"/>
  <c r="M15" i="14" s="1"/>
  <c r="N15" i="14" s="1"/>
  <c r="M31" i="14" a="1"/>
  <c r="M31" i="14" s="1"/>
  <c r="N31" i="14" s="1"/>
  <c r="M68" i="14" a="1"/>
  <c r="M68" i="14" s="1"/>
  <c r="N68" i="14" s="1"/>
  <c r="M76" i="14" a="1"/>
  <c r="M76" i="14" s="1"/>
  <c r="P76" i="14" s="1"/>
  <c r="BK1753" i="10"/>
  <c r="BO1752" i="10"/>
  <c r="BK1752" i="10" s="1"/>
  <c r="BD1753" i="10"/>
  <c r="BH1752" i="10"/>
  <c r="BD1752" i="10" s="1"/>
  <c r="BJ21" i="10"/>
  <c r="X23" i="16" s="1"/>
  <c r="BN22" i="10"/>
  <c r="BJ22" i="10" s="1"/>
  <c r="X24" i="16" s="1"/>
  <c r="M45" i="14" a="1"/>
  <c r="M45" i="14" s="1"/>
  <c r="N45" i="14" s="1"/>
  <c r="M78" i="14" a="1"/>
  <c r="M78" i="14" s="1"/>
  <c r="P78" i="14" s="1"/>
  <c r="M38" i="14" a="1"/>
  <c r="M38" i="14" s="1"/>
  <c r="P38" i="14" s="1"/>
  <c r="M25" i="14" a="1"/>
  <c r="M25" i="14" s="1"/>
  <c r="N25" i="14" s="1"/>
  <c r="M80" i="14" a="1"/>
  <c r="M80" i="14" s="1"/>
  <c r="N80" i="14" s="1"/>
  <c r="M40" i="14" a="1"/>
  <c r="M40" i="14" s="1"/>
  <c r="N40" i="14" s="1"/>
  <c r="BG1752" i="10"/>
  <c r="BC1752" i="10" s="1"/>
  <c r="BC1753" i="10"/>
  <c r="BM22" i="10"/>
  <c r="AA24" i="16" s="1"/>
  <c r="BQ21" i="10"/>
  <c r="BM21" i="10" s="1"/>
  <c r="AA23" i="16" s="1"/>
  <c r="M53" i="14" a="1"/>
  <c r="M53" i="14" s="1"/>
  <c r="P53" i="14" s="1"/>
  <c r="M30" i="14" a="1"/>
  <c r="M30" i="14" s="1"/>
  <c r="P30" i="14" s="1"/>
  <c r="M27" i="14" a="1"/>
  <c r="M27" i="14" s="1"/>
  <c r="N27" i="14" s="1"/>
  <c r="M48" i="14" a="1"/>
  <c r="M48" i="14" s="1"/>
  <c r="P48" i="14" s="1"/>
  <c r="M66" i="14" a="1"/>
  <c r="M66" i="14" s="1"/>
  <c r="P66" i="14" s="1"/>
  <c r="M55" i="14" a="1"/>
  <c r="M55" i="14" s="1"/>
  <c r="N55" i="14" s="1"/>
  <c r="BJ1752" i="10"/>
  <c r="BN1753" i="10"/>
  <c r="BJ1753" i="10" s="1"/>
  <c r="AZ1752" i="10"/>
  <c r="BA1752" i="10"/>
  <c r="BL22" i="10"/>
  <c r="Z24" i="16" s="1"/>
  <c r="BP21" i="10"/>
  <c r="BL21" i="10" s="1"/>
  <c r="Z23" i="16" s="1"/>
  <c r="P3" i="14"/>
  <c r="N3" i="14"/>
  <c r="P24" i="14"/>
  <c r="N24" i="14"/>
  <c r="N5" i="14"/>
  <c r="P5" i="14"/>
  <c r="N16" i="14"/>
  <c r="P16" i="14"/>
  <c r="P29" i="14"/>
  <c r="N29" i="14"/>
  <c r="P67" i="14"/>
  <c r="N67" i="14"/>
  <c r="N13" i="14"/>
  <c r="P13" i="14"/>
  <c r="P42" i="14"/>
  <c r="N42" i="14"/>
  <c r="N21" i="14"/>
  <c r="P21" i="14"/>
  <c r="N20" i="14"/>
  <c r="P20" i="14"/>
  <c r="P47" i="14"/>
  <c r="N47" i="14"/>
  <c r="N50" i="14"/>
  <c r="P50" i="14"/>
  <c r="P10" i="14"/>
  <c r="N10" i="14"/>
  <c r="P39" i="14"/>
  <c r="N39" i="14"/>
  <c r="N37" i="14"/>
  <c r="N34" i="14"/>
  <c r="P36" i="14"/>
  <c r="N85" i="14"/>
  <c r="P85" i="14"/>
  <c r="P12" i="14"/>
  <c r="N12" i="14"/>
  <c r="N8" i="14"/>
  <c r="P8" i="14"/>
  <c r="N70" i="14"/>
  <c r="P70" i="14"/>
  <c r="P28" i="14"/>
  <c r="N28" i="14"/>
  <c r="N23" i="14"/>
  <c r="P23" i="14"/>
  <c r="N46" i="14"/>
  <c r="P46" i="14"/>
  <c r="P49" i="14"/>
  <c r="N49" i="14"/>
  <c r="N4" i="14"/>
  <c r="P4" i="14"/>
  <c r="N6" i="14"/>
  <c r="P6" i="14"/>
  <c r="P7" i="14"/>
  <c r="N7" i="14"/>
  <c r="N71" i="14"/>
  <c r="P71" i="14"/>
  <c r="N51" i="14"/>
  <c r="P51" i="14"/>
  <c r="N57" i="14"/>
  <c r="P57" i="14"/>
  <c r="N54" i="14"/>
  <c r="N86" i="14"/>
  <c r="P86" i="14"/>
  <c r="P75" i="14"/>
  <c r="N75" i="14"/>
  <c r="N63" i="14"/>
  <c r="P63" i="14"/>
  <c r="P69" i="14"/>
  <c r="P52" i="14"/>
  <c r="N33" i="14"/>
  <c r="AT1742" i="10"/>
  <c r="R1742" i="10"/>
  <c r="T1742" i="10"/>
  <c r="AV1742" i="10"/>
  <c r="L7" i="16"/>
  <c r="O7" i="16"/>
  <c r="M7" i="16"/>
  <c r="N7" i="16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O11" i="10"/>
  <c r="BK11" i="10" s="1"/>
  <c r="Y13" i="16" s="1"/>
  <c r="BL12" i="10"/>
  <c r="Z14" i="16" s="1"/>
  <c r="BM12" i="10"/>
  <c r="AA14" i="16" s="1"/>
  <c r="T19" i="16"/>
  <c r="AV17" i="10" s="1"/>
  <c r="BN17" i="10" s="1"/>
  <c r="N72" i="14" l="1"/>
  <c r="T9" i="16"/>
  <c r="AV7" i="10" s="1"/>
  <c r="BP8" i="10" s="1"/>
  <c r="N73" i="14"/>
  <c r="P14" i="14"/>
  <c r="N32" i="14"/>
  <c r="O88" i="14"/>
  <c r="N77" i="14"/>
  <c r="BN7" i="10"/>
  <c r="N44" i="14"/>
  <c r="P84" i="14"/>
  <c r="N9" i="14"/>
  <c r="P64" i="14"/>
  <c r="N35" i="14"/>
  <c r="N19" i="14"/>
  <c r="N79" i="14"/>
  <c r="AK1758" i="10"/>
  <c r="AT1758" i="10" s="1"/>
  <c r="D15" i="16" s="1"/>
  <c r="N56" i="14"/>
  <c r="N60" i="14"/>
  <c r="P43" i="14"/>
  <c r="P2" i="14"/>
  <c r="P83" i="14"/>
  <c r="P59" i="14"/>
  <c r="P11" i="14"/>
  <c r="P65" i="14"/>
  <c r="N30" i="14"/>
  <c r="P17" i="14"/>
  <c r="P27" i="14"/>
  <c r="P58" i="14"/>
  <c r="M88" i="14"/>
  <c r="P22" i="14"/>
  <c r="T32" i="16"/>
  <c r="AV30" i="10" s="1"/>
  <c r="BP30" i="10" s="1"/>
  <c r="BL30" i="10" s="1"/>
  <c r="Z32" i="16" s="1"/>
  <c r="N38" i="14"/>
  <c r="P68" i="14"/>
  <c r="N18" i="14"/>
  <c r="P25" i="14"/>
  <c r="N76" i="14"/>
  <c r="L16" i="14" a="1"/>
  <c r="L16" i="14" s="1"/>
  <c r="L64" i="14" a="1"/>
  <c r="L64" i="14" s="1"/>
  <c r="L15" i="14" a="1"/>
  <c r="L15" i="14" s="1"/>
  <c r="L75" i="14" a="1"/>
  <c r="L75" i="14" s="1"/>
  <c r="L8" i="14" a="1"/>
  <c r="L8" i="14" s="1"/>
  <c r="L74" i="14" a="1"/>
  <c r="L74" i="14" s="1"/>
  <c r="L43" i="14" a="1"/>
  <c r="L43" i="14" s="1"/>
  <c r="L53" i="14" a="1"/>
  <c r="L53" i="14" s="1"/>
  <c r="L19" i="14" a="1"/>
  <c r="L19" i="14" s="1"/>
  <c r="L47" i="14" a="1"/>
  <c r="L47" i="14" s="1"/>
  <c r="L45" i="14" a="1"/>
  <c r="L45" i="14" s="1"/>
  <c r="L41" i="14" a="1"/>
  <c r="L41" i="14" s="1"/>
  <c r="L80" i="14" a="1"/>
  <c r="L80" i="14" s="1"/>
  <c r="L51" i="14" a="1"/>
  <c r="L51" i="14" s="1"/>
  <c r="L9" i="14" a="1"/>
  <c r="L9" i="14" s="1"/>
  <c r="L18" i="14" a="1"/>
  <c r="L18" i="14" s="1"/>
  <c r="L63" i="14" a="1"/>
  <c r="L63" i="14" s="1"/>
  <c r="L56" i="14" a="1"/>
  <c r="L56" i="14" s="1"/>
  <c r="L70" i="14" a="1"/>
  <c r="L70" i="14" s="1"/>
  <c r="L73" i="14" a="1"/>
  <c r="L73" i="14" s="1"/>
  <c r="L27" i="14" a="1"/>
  <c r="L27" i="14" s="1"/>
  <c r="L28" i="14" a="1"/>
  <c r="L28" i="14" s="1"/>
  <c r="L66" i="14" a="1"/>
  <c r="L66" i="14" s="1"/>
  <c r="L4" i="14" a="1"/>
  <c r="L4" i="14" s="1"/>
  <c r="L58" i="14" a="1"/>
  <c r="L58" i="14" s="1"/>
  <c r="L76" i="14" a="1"/>
  <c r="L76" i="14" s="1"/>
  <c r="L52" i="14" a="1"/>
  <c r="L52" i="14" s="1"/>
  <c r="L77" i="14" a="1"/>
  <c r="L77" i="14" s="1"/>
  <c r="L50" i="14" a="1"/>
  <c r="L50" i="14" s="1"/>
  <c r="L65" i="14" a="1"/>
  <c r="L65" i="14" s="1"/>
  <c r="L57" i="14" a="1"/>
  <c r="L57" i="14" s="1"/>
  <c r="L48" i="14" a="1"/>
  <c r="L48" i="14" s="1"/>
  <c r="L20" i="14" a="1"/>
  <c r="L20" i="14" s="1"/>
  <c r="L33" i="14" a="1"/>
  <c r="L33" i="14" s="1"/>
  <c r="L84" i="14" a="1"/>
  <c r="L84" i="14" s="1"/>
  <c r="L68" i="14" a="1"/>
  <c r="L68" i="14" s="1"/>
  <c r="L29" i="14" a="1"/>
  <c r="L29" i="14" s="1"/>
  <c r="L17" i="14" a="1"/>
  <c r="L17" i="14" s="1"/>
  <c r="L10" i="14" a="1"/>
  <c r="L10" i="14" s="1"/>
  <c r="L49" i="14" a="1"/>
  <c r="L49" i="14" s="1"/>
  <c r="L36" i="14" a="1"/>
  <c r="L36" i="14" s="1"/>
  <c r="L22" i="14" a="1"/>
  <c r="L22" i="14" s="1"/>
  <c r="L40" i="14" a="1"/>
  <c r="L40" i="14" s="1"/>
  <c r="L12" i="14" a="1"/>
  <c r="L12" i="14" s="1"/>
  <c r="L30" i="14" a="1"/>
  <c r="L30" i="14" s="1"/>
  <c r="L7" i="14" a="1"/>
  <c r="L7" i="14" s="1"/>
  <c r="L11" i="14" a="1"/>
  <c r="L11" i="14" s="1"/>
  <c r="L35" i="14" a="1"/>
  <c r="L35" i="14" s="1"/>
  <c r="L38" i="14" a="1"/>
  <c r="L38" i="14" s="1"/>
  <c r="L83" i="14" a="1"/>
  <c r="L83" i="14" s="1"/>
  <c r="L23" i="14" a="1"/>
  <c r="L23" i="14" s="1"/>
  <c r="L24" i="14" a="1"/>
  <c r="L24" i="14" s="1"/>
  <c r="L82" i="14" a="1"/>
  <c r="L82" i="14" s="1"/>
  <c r="L39" i="14" a="1"/>
  <c r="L39" i="14" s="1"/>
  <c r="L69" i="14" a="1"/>
  <c r="L69" i="14" s="1"/>
  <c r="L5" i="14" a="1"/>
  <c r="L5" i="14" s="1"/>
  <c r="L46" i="14" a="1"/>
  <c r="L46" i="14" s="1"/>
  <c r="L59" i="14" a="1"/>
  <c r="L59" i="14" s="1"/>
  <c r="L67" i="14" a="1"/>
  <c r="L67" i="14" s="1"/>
  <c r="L86" i="14" a="1"/>
  <c r="L86" i="14" s="1"/>
  <c r="L79" i="14" a="1"/>
  <c r="L79" i="14" s="1"/>
  <c r="L55" i="14" a="1"/>
  <c r="L55" i="14" s="1"/>
  <c r="L85" i="14" a="1"/>
  <c r="L85" i="14" s="1"/>
  <c r="L60" i="14" a="1"/>
  <c r="L60" i="14" s="1"/>
  <c r="L26" i="14" a="1"/>
  <c r="L26" i="14" s="1"/>
  <c r="L62" i="14" a="1"/>
  <c r="L62" i="14" s="1"/>
  <c r="L81" i="14" a="1"/>
  <c r="L81" i="14" s="1"/>
  <c r="L78" i="14" a="1"/>
  <c r="L78" i="14" s="1"/>
  <c r="L44" i="14" a="1"/>
  <c r="L44" i="14" s="1"/>
  <c r="L32" i="14" a="1"/>
  <c r="L32" i="14" s="1"/>
  <c r="L34" i="14" a="1"/>
  <c r="L34" i="14" s="1"/>
  <c r="L71" i="14" a="1"/>
  <c r="L71" i="14" s="1"/>
  <c r="L25" i="14" a="1"/>
  <c r="L25" i="14" s="1"/>
  <c r="L14" i="14" a="1"/>
  <c r="L14" i="14" s="1"/>
  <c r="L13" i="14" a="1"/>
  <c r="L13" i="14" s="1"/>
  <c r="L3" i="14" a="1"/>
  <c r="L3" i="14" s="1"/>
  <c r="L37" i="14" a="1"/>
  <c r="L37" i="14" s="1"/>
  <c r="L21" i="14" a="1"/>
  <c r="L21" i="14" s="1"/>
  <c r="L54" i="14" a="1"/>
  <c r="L54" i="14" s="1"/>
  <c r="L42" i="14" a="1"/>
  <c r="L42" i="14" s="1"/>
  <c r="L61" i="14" a="1"/>
  <c r="L61" i="14" s="1"/>
  <c r="L6" i="14" a="1"/>
  <c r="L6" i="14" s="1"/>
  <c r="L2" i="14" a="1"/>
  <c r="L2" i="14" s="1"/>
  <c r="L72" i="14" a="1"/>
  <c r="L72" i="14" s="1"/>
  <c r="N53" i="14"/>
  <c r="N78" i="14"/>
  <c r="P15" i="14"/>
  <c r="N74" i="14"/>
  <c r="D25" i="16"/>
  <c r="A25" i="16" s="1"/>
  <c r="D5" i="16"/>
  <c r="P55" i="14"/>
  <c r="N81" i="14"/>
  <c r="P45" i="14"/>
  <c r="N26" i="14"/>
  <c r="N36" i="14"/>
  <c r="P31" i="14"/>
  <c r="N61" i="14"/>
  <c r="N66" i="14"/>
  <c r="P40" i="14"/>
  <c r="N62" i="14"/>
  <c r="P82" i="14"/>
  <c r="N41" i="14"/>
  <c r="R1764" i="10"/>
  <c r="AL1764" i="10" s="1"/>
  <c r="T1764" i="10"/>
  <c r="AV1764" i="10"/>
  <c r="AT1764" i="10"/>
  <c r="N48" i="14"/>
  <c r="P80" i="14"/>
  <c r="BP1743" i="10"/>
  <c r="BQ1743" i="10"/>
  <c r="BN1742" i="10"/>
  <c r="AW1743" i="10"/>
  <c r="BO1743" i="10"/>
  <c r="AU1743" i="10"/>
  <c r="AY1743" i="10" s="1"/>
  <c r="BF1742" i="10"/>
  <c r="BG1743" i="10"/>
  <c r="AX1742" i="10"/>
  <c r="BI1743" i="10"/>
  <c r="BH1743" i="10"/>
  <c r="T7" i="16"/>
  <c r="AV5" i="10" s="1"/>
  <c r="BO16" i="10"/>
  <c r="BP16" i="10"/>
  <c r="BQ16" i="10"/>
  <c r="BN15" i="10"/>
  <c r="BQ18" i="10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BO8" i="10" l="1"/>
  <c r="BK8" i="10" s="1"/>
  <c r="Y10" i="16" s="1"/>
  <c r="BQ8" i="10"/>
  <c r="BQ7" i="10" s="1"/>
  <c r="BM7" i="10" s="1"/>
  <c r="AA9" i="16" s="1"/>
  <c r="AV1758" i="10"/>
  <c r="A15" i="16"/>
  <c r="G15" i="16"/>
  <c r="BJ7" i="10"/>
  <c r="X9" i="16" s="1"/>
  <c r="BN8" i="10"/>
  <c r="BJ8" i="10" s="1"/>
  <c r="X10" i="16" s="1"/>
  <c r="BL8" i="10"/>
  <c r="Z10" i="16" s="1"/>
  <c r="BP7" i="10"/>
  <c r="BL7" i="10" s="1"/>
  <c r="Z9" i="16" s="1"/>
  <c r="AL1758" i="10"/>
  <c r="Y1759" i="10"/>
  <c r="S1759" i="10" s="1"/>
  <c r="BO30" i="10"/>
  <c r="BK30" i="10" s="1"/>
  <c r="Y32" i="16" s="1"/>
  <c r="N88" i="14"/>
  <c r="P88" i="14"/>
  <c r="BN29" i="10"/>
  <c r="BJ29" i="10" s="1"/>
  <c r="X31" i="16" s="1"/>
  <c r="BQ30" i="10"/>
  <c r="BP29" i="10"/>
  <c r="BL29" i="10" s="1"/>
  <c r="Z31" i="16" s="1"/>
  <c r="L88" i="14"/>
  <c r="AU1765" i="10"/>
  <c r="AY1765" i="10" s="1"/>
  <c r="BH1765" i="10"/>
  <c r="AX1764" i="10"/>
  <c r="BF1764" i="10"/>
  <c r="BG1765" i="10"/>
  <c r="BI1765" i="10"/>
  <c r="D27" i="16"/>
  <c r="AX1758" i="10"/>
  <c r="AU1759" i="10"/>
  <c r="AY1759" i="10" s="1"/>
  <c r="BI1759" i="10"/>
  <c r="BF1758" i="10"/>
  <c r="BG1759" i="10"/>
  <c r="BH1759" i="10"/>
  <c r="D21" i="16"/>
  <c r="AW1765" i="10"/>
  <c r="BN1764" i="10"/>
  <c r="BO1765" i="10"/>
  <c r="BP1765" i="10"/>
  <c r="BQ1765" i="10"/>
  <c r="BP1759" i="10"/>
  <c r="AW1759" i="10"/>
  <c r="BO1759" i="10"/>
  <c r="BN1758" i="10"/>
  <c r="BQ1759" i="10"/>
  <c r="G5" i="16"/>
  <c r="A5" i="16"/>
  <c r="G25" i="16"/>
  <c r="O25" i="16" s="1"/>
  <c r="BA1743" i="10"/>
  <c r="AZ1743" i="10"/>
  <c r="BF1743" i="10"/>
  <c r="BB1743" i="10" s="1"/>
  <c r="BB1742" i="10"/>
  <c r="BO1742" i="10"/>
  <c r="BK1742" i="10" s="1"/>
  <c r="BK1743" i="10"/>
  <c r="BC1743" i="10"/>
  <c r="BG1742" i="10"/>
  <c r="BC1742" i="10" s="1"/>
  <c r="BH1742" i="10"/>
  <c r="BD1742" i="10" s="1"/>
  <c r="BD1743" i="10"/>
  <c r="BJ1742" i="10"/>
  <c r="BN1743" i="10"/>
  <c r="BJ1743" i="10" s="1"/>
  <c r="BE1743" i="10"/>
  <c r="BI1742" i="10"/>
  <c r="BE1742" i="10" s="1"/>
  <c r="AZ1742" i="10"/>
  <c r="BA1742" i="10"/>
  <c r="BQ1742" i="10"/>
  <c r="BM1742" i="10" s="1"/>
  <c r="BM1743" i="10"/>
  <c r="BP1742" i="10"/>
  <c r="BL1742" i="10" s="1"/>
  <c r="BL1743" i="10"/>
  <c r="BO6" i="10"/>
  <c r="BQ6" i="10"/>
  <c r="BP6" i="10"/>
  <c r="BN5" i="10"/>
  <c r="BJ15" i="10"/>
  <c r="X17" i="16" s="1"/>
  <c r="BN16" i="10"/>
  <c r="BJ16" i="10" s="1"/>
  <c r="X18" i="16" s="1"/>
  <c r="BQ15" i="10"/>
  <c r="BM15" i="10" s="1"/>
  <c r="AA17" i="16" s="1"/>
  <c r="BM16" i="10"/>
  <c r="AA18" i="16" s="1"/>
  <c r="BK16" i="10"/>
  <c r="Y18" i="16" s="1"/>
  <c r="BO15" i="10"/>
  <c r="BK15" i="10" s="1"/>
  <c r="Y17" i="16" s="1"/>
  <c r="BP15" i="10"/>
  <c r="BL15" i="10" s="1"/>
  <c r="Z17" i="16" s="1"/>
  <c r="BL16" i="10"/>
  <c r="Z18" i="16" s="1"/>
  <c r="BQ17" i="10"/>
  <c r="BM17" i="10" s="1"/>
  <c r="AA19" i="16" s="1"/>
  <c r="BK18" i="10"/>
  <c r="Y20" i="16" s="1"/>
  <c r="BL18" i="10"/>
  <c r="Z20" i="16" s="1"/>
  <c r="BO7" i="10" l="1"/>
  <c r="BK7" i="10" s="1"/>
  <c r="Y9" i="16" s="1"/>
  <c r="BM8" i="10"/>
  <c r="AA10" i="16" s="1"/>
  <c r="U1759" i="10"/>
  <c r="L15" i="16"/>
  <c r="M15" i="16"/>
  <c r="N15" i="16"/>
  <c r="O15" i="16"/>
  <c r="BO29" i="10"/>
  <c r="BK29" i="10" s="1"/>
  <c r="Y31" i="16" s="1"/>
  <c r="BN30" i="10"/>
  <c r="BJ30" i="10" s="1"/>
  <c r="X32" i="16" s="1"/>
  <c r="BM30" i="10"/>
  <c r="AA32" i="16" s="1"/>
  <c r="BQ29" i="10"/>
  <c r="BM29" i="10" s="1"/>
  <c r="AA31" i="16" s="1"/>
  <c r="N25" i="16"/>
  <c r="M25" i="16"/>
  <c r="L25" i="16"/>
  <c r="BJ1758" i="10"/>
  <c r="BN1759" i="10"/>
  <c r="BJ1759" i="10" s="1"/>
  <c r="BO1758" i="10"/>
  <c r="BK1758" i="10" s="1"/>
  <c r="BK1759" i="10"/>
  <c r="AZ1759" i="10"/>
  <c r="BA1759" i="10"/>
  <c r="BQ1764" i="10"/>
  <c r="BM1764" i="10" s="1"/>
  <c r="BM1765" i="10"/>
  <c r="BP1758" i="10"/>
  <c r="BL1758" i="10" s="1"/>
  <c r="BL1759" i="10"/>
  <c r="BA1758" i="10"/>
  <c r="AZ1758" i="10"/>
  <c r="A27" i="16"/>
  <c r="G27" i="16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G21" i="16"/>
  <c r="A21" i="16"/>
  <c r="BQ1758" i="10"/>
  <c r="BM1758" i="10" s="1"/>
  <c r="BM1759" i="10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N1759" i="10"/>
  <c r="BN6" i="10"/>
  <c r="BJ6" i="10" s="1"/>
  <c r="X8" i="16" s="1"/>
  <c r="BJ5" i="10"/>
  <c r="X7" i="16" s="1"/>
  <c r="BP5" i="10"/>
  <c r="BL5" i="10" s="1"/>
  <c r="Z7" i="16" s="1"/>
  <c r="BL6" i="10"/>
  <c r="Z8" i="16" s="1"/>
  <c r="BM6" i="10"/>
  <c r="AA8" i="16" s="1"/>
  <c r="BQ5" i="10"/>
  <c r="BM5" i="10" s="1"/>
  <c r="AA7" i="16" s="1"/>
  <c r="BK6" i="10"/>
  <c r="Y8" i="16" s="1"/>
  <c r="BO5" i="10"/>
  <c r="BK5" i="10" s="1"/>
  <c r="Y7" i="16" s="1"/>
  <c r="T15" i="16" l="1"/>
  <c r="AV13" i="10" s="1"/>
  <c r="T25" i="16"/>
  <c r="AV23" i="10" s="1"/>
  <c r="BO24" i="10" s="1"/>
  <c r="T5" i="16"/>
  <c r="AV3" i="10" s="1"/>
  <c r="L21" i="16"/>
  <c r="N21" i="16"/>
  <c r="O21" i="16"/>
  <c r="M21" i="16"/>
  <c r="L27" i="16"/>
  <c r="N27" i="16"/>
  <c r="M27" i="16"/>
  <c r="O27" i="16"/>
  <c r="BN13" i="10" l="1"/>
  <c r="BO14" i="10"/>
  <c r="BP14" i="10"/>
  <c r="BQ14" i="10"/>
  <c r="BP24" i="10"/>
  <c r="BL24" i="10" s="1"/>
  <c r="Z26" i="16" s="1"/>
  <c r="BQ24" i="10"/>
  <c r="BQ23" i="10" s="1"/>
  <c r="BM23" i="10" s="1"/>
  <c r="AA25" i="16" s="1"/>
  <c r="BN23" i="10"/>
  <c r="BN24" i="10" s="1"/>
  <c r="BJ24" i="10" s="1"/>
  <c r="X26" i="16" s="1"/>
  <c r="T27" i="16"/>
  <c r="AV25" i="10" s="1"/>
  <c r="T21" i="16"/>
  <c r="AV19" i="10" s="1"/>
  <c r="BP4" i="10"/>
  <c r="BQ4" i="10"/>
  <c r="BO4" i="10"/>
  <c r="BN3" i="10"/>
  <c r="BK24" i="10"/>
  <c r="Y26" i="16" s="1"/>
  <c r="BO23" i="10"/>
  <c r="BK23" i="10" s="1"/>
  <c r="Y25" i="16" s="1"/>
  <c r="BM14" i="10" l="1"/>
  <c r="AA16" i="16" s="1"/>
  <c r="BQ13" i="10"/>
  <c r="BM13" i="10" s="1"/>
  <c r="AA15" i="16" s="1"/>
  <c r="BP13" i="10"/>
  <c r="BL13" i="10" s="1"/>
  <c r="Z15" i="16" s="1"/>
  <c r="BL14" i="10"/>
  <c r="Z16" i="16" s="1"/>
  <c r="BO13" i="10"/>
  <c r="BK13" i="10" s="1"/>
  <c r="Y15" i="16" s="1"/>
  <c r="BK14" i="10"/>
  <c r="Y16" i="16" s="1"/>
  <c r="BJ13" i="10"/>
  <c r="X15" i="16" s="1"/>
  <c r="BN14" i="10"/>
  <c r="BJ14" i="10" s="1"/>
  <c r="X16" i="16" s="1"/>
  <c r="BP23" i="10"/>
  <c r="BL23" i="10" s="1"/>
  <c r="Z25" i="16" s="1"/>
  <c r="BM24" i="10"/>
  <c r="AA26" i="16" s="1"/>
  <c r="BJ23" i="10"/>
  <c r="X25" i="16" s="1"/>
  <c r="BJ3" i="10"/>
  <c r="X5" i="16" s="1"/>
  <c r="BN4" i="10"/>
  <c r="BJ4" i="10" s="1"/>
  <c r="X6" i="16" s="1"/>
  <c r="BO3" i="10"/>
  <c r="BK3" i="10" s="1"/>
  <c r="Y5" i="16" s="1"/>
  <c r="BK4" i="10"/>
  <c r="Y6" i="16" s="1"/>
  <c r="BP3" i="10"/>
  <c r="BL3" i="10" s="1"/>
  <c r="Z5" i="16" s="1"/>
  <c r="BL4" i="10"/>
  <c r="Z6" i="16" s="1"/>
  <c r="BM4" i="10"/>
  <c r="AA6" i="16" s="1"/>
  <c r="BQ3" i="10"/>
  <c r="BM3" i="10" s="1"/>
  <c r="AA5" i="16" s="1"/>
  <c r="BN19" i="10"/>
  <c r="BQ20" i="10"/>
  <c r="BP20" i="10"/>
  <c r="BO20" i="10"/>
  <c r="BO26" i="10"/>
  <c r="BQ26" i="10"/>
  <c r="BP26" i="10"/>
  <c r="BN25" i="10"/>
  <c r="BP19" i="10" l="1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BJ25" i="10"/>
  <c r="X27" i="16" s="1"/>
  <c r="BN26" i="10"/>
  <c r="BJ26" i="10" s="1"/>
  <c r="X28" i="16" s="1"/>
  <c r="BL26" i="10"/>
  <c r="Z28" i="16" s="1"/>
  <c r="BP25" i="10"/>
  <c r="BL25" i="10" s="1"/>
  <c r="Z27" i="16" s="1"/>
  <c r="BQ25" i="10"/>
  <c r="BM25" i="10" s="1"/>
  <c r="AA27" i="16" s="1"/>
  <c r="BM26" i="10"/>
  <c r="AA28" i="16" s="1"/>
  <c r="BK26" i="10"/>
  <c r="Y28" i="16" s="1"/>
  <c r="BO25" i="10"/>
  <c r="BK25" i="10" s="1"/>
  <c r="Y2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<sst xmlns="http://schemas.openxmlformats.org/spreadsheetml/2006/main" count="25864" uniqueCount="2889">
  <si>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</si>
  <si>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</si>
  <si>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</si>
  <si>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</si>
  <si>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</si>
  <si>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</si>
  <si>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</si>
  <si>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</si>
  <si>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</si>
  <si>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</si>
  <si>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</si>
  <si>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</si>
  <si>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</si>
  <si>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</si>
  <si>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</si>
  <si>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</si>
  <si>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</si>
  <si>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</si>
  <si>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</si>
  <si>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</si>
  <si>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</si>
  <si>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</si>
  <si>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</si>
  <si>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</si>
  <si>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</si>
  <si>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</si>
  <si>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</si>
  <si>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</si>
  <si>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</si>
  <si>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</si>
  <si>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</si>
  <si>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</si>
  <si>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</si>
  <si>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</si>
  <si>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</si>
  <si>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</si>
  <si>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</si>
  <si>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</si>
  <si>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</si>
  <si>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</si>
  <si>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</si>
  <si>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</si>
  <si>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</si>
  <si>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</si>
  <si>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</si>
  <si>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</si>
  <si>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</si>
  <si>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</si>
  <si>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</si>
  <si>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</si>
  <si>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</si>
  <si>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</si>
  <si>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</si>
  <si>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</si>
  <si>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</si>
  <si>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</si>
  <si>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</si>
  <si>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</si>
  <si>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</si>
  <si>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</si>
  <si>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</si>
  <si>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</si>
  <si>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</si>
  <si>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</si>
  <si>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</si>
  <si>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</si>
  <si>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</si>
  <si>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</si>
  <si>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</si>
  <si>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</si>
  <si>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</si>
  <si>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</si>
  <si>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</si>
  <si>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</si>
  <si>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</si>
  <si>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</si>
  <si>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</si>
  <si>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</si>
  <si>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</si>
  <si>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</si>
  <si>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</si>
  <si>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</si>
  <si>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</si>
  <si>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</si>
  <si>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</si>
  <si>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</si>
  <si>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</si>
  <si>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</si>
  <si>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</si>
  <si>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</si>
  <si>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</si>
  <si>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</si>
  <si>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</si>
  <si>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</si>
  <si>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</si>
  <si>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</si>
  <si>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</si>
  <si>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</si>
  <si>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</si>
  <si>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</si>
  <si>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</si>
  <si>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</si>
  <si>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</si>
  <si>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</si>
  <si>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</si>
  <si>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</si>
  <si>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</si>
  <si>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</si>
  <si>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</si>
  <si>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</si>
  <si>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</si>
  <si>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</si>
  <si>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</si>
  <si>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</si>
  <si>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</si>
  <si>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</si>
  <si>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</si>
  <si>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</si>
  <si>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</si>
  <si>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</si>
  <si>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</si>
  <si>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</si>
  <si>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</si>
  <si>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</si>
  <si>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</si>
  <si>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</si>
  <si>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</si>
  <si>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</si>
  <si>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</si>
  <si>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</si>
  <si>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</si>
  <si>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</si>
  <si>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</si>
  <si>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</si>
  <si>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</si>
  <si>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</si>
  <si>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</si>
  <si>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</si>
  <si>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</si>
  <si>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</si>
  <si>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</si>
  <si>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</si>
  <si>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</si>
  <si>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</si>
  <si>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</si>
  <si>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</si>
  <si>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</si>
  <si>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</si>
  <si>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</si>
  <si>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</si>
  <si>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</si>
  <si>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</si>
  <si>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</si>
  <si>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</si>
  <si>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</si>
  <si>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</si>
  <si>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</si>
  <si>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</si>
  <si>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</si>
  <si>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</si>
  <si>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</si>
  <si>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</si>
  <si>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</si>
  <si>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</si>
  <si>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</si>
  <si>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</si>
  <si>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</si>
  <si>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</si>
  <si>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</si>
  <si>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</si>
  <si>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</si>
  <si>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</si>
  <si>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</si>
  <si>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</si>
  <si>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</si>
  <si>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</si>
  <si>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</si>
  <si>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</si>
  <si>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</si>
  <si>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</si>
  <si>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</si>
  <si>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</si>
  <si>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</si>
  <si>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</si>
  <si>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</si>
  <si>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</si>
  <si>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</si>
  <si>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</si>
  <si>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</si>
  <si>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</si>
  <si>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</si>
  <si>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</si>
  <si>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</si>
  <si>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</si>
  <si>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</si>
  <si>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</si>
  <si>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</si>
  <si>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</si>
  <si>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</si>
  <si>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</si>
  <si>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</si>
  <si>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</si>
  <si>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</si>
  <si>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</si>
  <si>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</si>
  <si>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</si>
  <si>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</si>
  <si>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</si>
  <si>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</si>
  <si>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</si>
  <si>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</si>
  <si>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</si>
  <si>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</si>
  <si>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</si>
  <si>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</si>
  <si>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</si>
  <si>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</si>
  <si>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</si>
  <si>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</si>
  <si>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</si>
  <si>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</si>
  <si>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</si>
  <si>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</si>
  <si>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</si>
  <si>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</si>
  <si>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</si>
  <si>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</si>
  <si>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</si>
  <si>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</si>
  <si>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</si>
  <si>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</si>
  <si>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</si>
  <si>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</si>
  <si>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</si>
  <si>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</si>
  <si>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</si>
  <si>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</si>
  <si>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</si>
  <si>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</si>
  <si>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</si>
  <si>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</si>
  <si>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</si>
  <si>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</si>
  <si>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</si>
  <si>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</si>
  <si>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</si>
  <si>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</si>
  <si>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</si>
  <si>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</si>
  <si>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</si>
  <si>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</si>
  <si>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</si>
  <si>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</si>
  <si>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</si>
  <si>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</si>
  <si>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</si>
  <si>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</si>
  <si>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</si>
  <si>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</si>
  <si>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</si>
  <si>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</si>
  <si>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</si>
  <si>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</si>
  <si>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</si>
  <si>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</si>
  <si>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</si>
  <si>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</si>
  <si>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</si>
  <si>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</si>
  <si>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</si>
  <si>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</si>
  <si>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</si>
  <si>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</si>
  <si>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</si>
  <si>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</si>
  <si>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</si>
  <si>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</si>
  <si>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</si>
  <si>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</si>
  <si>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</si>
  <si>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</si>
  <si>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</si>
  <si>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</si>
  <si>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</si>
  <si>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</si>
  <si>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</si>
  <si>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</si>
  <si>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</si>
  <si>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</si>
  <si>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</si>
  <si>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</si>
  <si>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</si>
  <si>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</si>
  <si>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</si>
  <si>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</si>
  <si>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</si>
  <si>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</si>
  <si>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</si>
  <si>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</si>
  <si>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</si>
  <si>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</si>
  <si>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</si>
  <si>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</si>
  <si>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</si>
  <si>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</si>
  <si>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</si>
  <si>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</si>
  <si>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</si>
  <si>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</si>
  <si>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</si>
  <si>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</si>
  <si>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</si>
  <si>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</si>
  <si>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</si>
  <si>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</si>
  <si>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</si>
  <si>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</si>
  <si>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</si>
  <si>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</si>
  <si>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</si>
  <si>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</si>
  <si>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</si>
  <si>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</si>
  <si>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</si>
  <si>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</si>
  <si>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</si>
  <si>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</si>
  <si>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</si>
  <si>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</si>
  <si>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</si>
  <si>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</si>
  <si>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</si>
  <si>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</si>
  <si>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</si>
  <si>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</si>
  <si>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</si>
  <si>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</si>
  <si>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</si>
  <si>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</si>
  <si>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</si>
  <si>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</si>
  <si>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</si>
  <si>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</si>
  <si>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</si>
  <si>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</si>
  <si>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</si>
  <si>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</si>
  <si>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</si>
  <si>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</si>
  <si>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</si>
  <si>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</si>
  <si>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</si>
  <si>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</si>
  <si>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</si>
  <si>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</si>
  <si>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</si>
  <si>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</si>
  <si>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</si>
  <si>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</si>
  <si>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</si>
  <si>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</si>
  <si>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</si>
  <si>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</si>
  <si>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</si>
  <si>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</si>
  <si>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</si>
  <si>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</si>
  <si>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</si>
  <si>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</si>
  <si>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</si>
  <si>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</si>
  <si>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</si>
  <si>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</si>
  <si>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</si>
  <si>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</si>
  <si>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</si>
  <si>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</si>
  <si>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</si>
  <si>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</si>
  <si>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</si>
  <si>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</si>
  <si>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</si>
  <si>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</si>
  <si>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</si>
  <si>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</si>
  <si>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</si>
  <si>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</si>
  <si>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</si>
  <si>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</si>
  <si>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</si>
  <si>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</si>
  <si>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</si>
  <si>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</si>
  <si>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</si>
  <si>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</si>
  <si>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</si>
  <si>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</si>
  <si>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</si>
  <si>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</si>
  <si>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</si>
  <si>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</si>
  <si>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</si>
  <si>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</si>
  <si>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</si>
  <si>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</si>
  <si>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</si>
  <si>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</si>
  <si>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</si>
  <si>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</si>
  <si>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</si>
  <si>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</si>
  <si>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</si>
  <si>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</si>
  <si>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</si>
  <si>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</si>
  <si>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</si>
  <si>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</si>
  <si>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</si>
  <si>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</si>
  <si>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</si>
  <si>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</si>
  <si>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</si>
  <si>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</si>
  <si>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</si>
  <si>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</si>
  <si>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</si>
  <si>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</si>
  <si>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</si>
  <si>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</si>
  <si>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</si>
  <si>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</si>
  <si>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</si>
  <si>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</si>
  <si>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</si>
  <si>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</si>
  <si>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</si>
  <si>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</si>
  <si>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</si>
  <si>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</si>
  <si>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</si>
  <si>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</si>
  <si>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</si>
  <si>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</si>
  <si>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</si>
  <si>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</si>
  <si>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</si>
  <si>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</si>
  <si>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</si>
  <si>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</si>
  <si>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</si>
  <si>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</si>
  <si>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</si>
  <si>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</si>
  <si>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</si>
  <si>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</si>
  <si>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</si>
  <si>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</si>
  <si>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</si>
  <si>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</si>
  <si>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</si>
  <si>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</si>
  <si>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</si>
  <si>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</si>
  <si>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</si>
  <si>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</si>
  <si>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</si>
  <si>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</si>
  <si>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</si>
  <si>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</si>
  <si>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</si>
  <si>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</si>
  <si>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</si>
  <si>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</si>
  <si>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</si>
  <si>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</si>
  <si>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</si>
  <si>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</si>
  <si>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</si>
  <si>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</si>
  <si>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</si>
  <si>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</si>
  <si>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</si>
  <si>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</si>
  <si>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</si>
  <si>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</si>
  <si>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</si>
  <si>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</si>
  <si>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</si>
  <si>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</si>
  <si>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</si>
  <si>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</si>
  <si>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</si>
  <si>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</si>
  <si>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</si>
  <si>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</si>
  <si>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</si>
  <si>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</si>
  <si>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</si>
  <si>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</si>
  <si>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</si>
  <si>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</si>
  <si>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</si>
  <si>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</si>
  <si>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</si>
  <si>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</si>
  <si>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</si>
  <si>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</si>
  <si>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</si>
  <si>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</si>
  <si>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</si>
  <si>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</si>
  <si>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</si>
  <si>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</si>
  <si>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</si>
  <si>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</si>
  <si>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</si>
  <si>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</si>
  <si>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</si>
  <si>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</si>
  <si>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</si>
  <si>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</si>
  <si>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</si>
  <si>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</si>
  <si>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</si>
  <si>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</si>
  <si>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</si>
  <si>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</si>
  <si>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</si>
  <si>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</si>
  <si>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</si>
  <si>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</si>
  <si>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</si>
  <si>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</si>
  <si>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</si>
  <si>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</si>
  <si>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</si>
  <si>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</si>
  <si>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</si>
  <si>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</si>
  <si>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</si>
  <si>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</si>
  <si>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</si>
  <si>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</si>
  <si>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</si>
  <si>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</si>
  <si>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</si>
  <si>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</si>
  <si>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</si>
  <si>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</si>
  <si>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</si>
  <si>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</si>
  <si>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</si>
  <si>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</si>
  <si>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</si>
  <si>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</si>
  <si>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</si>
  <si>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</si>
  <si>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</si>
  <si>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</si>
  <si>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</si>
  <si>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</si>
  <si>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</si>
  <si>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</si>
  <si>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</si>
  <si>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</si>
  <si>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</si>
  <si>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</si>
  <si>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</si>
  <si>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</si>
  <si>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</si>
  <si>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</si>
  <si>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</si>
  <si>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</si>
  <si>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</si>
  <si>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</si>
  <si>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</si>
  <si>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</si>
  <si>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</si>
  <si>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</si>
  <si>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</si>
  <si>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</si>
  <si>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</si>
  <si>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</si>
  <si>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</si>
  <si>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</si>
  <si>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</si>
  <si>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</si>
  <si>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</si>
  <si>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</si>
  <si>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</si>
  <si>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</si>
  <si>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</si>
  <si>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</si>
  <si>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</si>
  <si>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</si>
  <si>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</si>
  <si>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</si>
  <si>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</si>
  <si>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</si>
  <si>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</si>
  <si>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</si>
  <si>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</si>
  <si>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</si>
  <si>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</si>
  <si>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</si>
  <si>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</si>
  <si>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</si>
  <si>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</si>
  <si>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</si>
  <si>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</si>
  <si>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</si>
  <si>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</si>
  <si>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</si>
  <si>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</si>
  <si>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</si>
  <si>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</si>
  <si>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</si>
  <si>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</si>
  <si>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</si>
  <si>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</si>
  <si>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</si>
  <si>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</si>
  <si>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</si>
  <si>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</si>
  <si>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</si>
  <si>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</si>
  <si>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</si>
  <si>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</si>
  <si>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</si>
  <si>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</si>
  <si>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</si>
  <si>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</si>
  <si>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</si>
  <si>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</si>
  <si>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</si>
  <si>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</si>
  <si>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</si>
  <si>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</si>
  <si>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</si>
  <si>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</si>
  <si>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</si>
  <si>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</si>
  <si>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</si>
  <si>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</si>
  <si>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</si>
  <si>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</si>
  <si>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</si>
  <si>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</si>
  <si>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</si>
  <si>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</si>
  <si>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</si>
  <si>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</si>
  <si>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</si>
  <si>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</si>
  <si>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</si>
  <si>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</si>
  <si>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</si>
  <si>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</si>
  <si>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</si>
  <si>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</si>
  <si>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</si>
  <si>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</si>
  <si>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</si>
  <si>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</si>
  <si>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</si>
  <si>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</si>
  <si>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</si>
  <si>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</si>
  <si>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</si>
  <si>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</si>
  <si>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</si>
  <si>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</si>
  <si>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</si>
  <si>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</si>
  <si>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</si>
  <si>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</si>
  <si>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</si>
  <si>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</si>
  <si>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</si>
  <si>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</si>
  <si>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</si>
  <si>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</si>
  <si>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</si>
  <si>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</si>
  <si>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</si>
  <si>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</si>
  <si>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</si>
  <si>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</si>
  <si>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</si>
  <si>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</si>
  <si>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</si>
  <si>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</si>
  <si>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</si>
  <si>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</si>
  <si>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</si>
  <si>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</si>
  <si>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</si>
  <si>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</si>
  <si>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</si>
  <si>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</si>
  <si>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</si>
  <si>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</si>
  <si>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</si>
  <si>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</si>
  <si>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</si>
  <si>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</si>
  <si>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</si>
  <si>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</si>
  <si>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</si>
  <si>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</si>
  <si>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</si>
  <si>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</si>
  <si>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</si>
  <si>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</si>
  <si>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</si>
  <si>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</si>
  <si>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</si>
  <si>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</si>
  <si>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</si>
  <si>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</si>
  <si>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</si>
  <si>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</si>
  <si>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</si>
  <si>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</si>
  <si>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</si>
  <si>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</si>
  <si>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</si>
  <si>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</si>
  <si>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</si>
  <si>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</si>
  <si>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</si>
  <si>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</si>
  <si>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</si>
  <si>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</si>
  <si>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</si>
  <si>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</si>
  <si>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</si>
  <si>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</si>
  <si>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</si>
  <si>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</si>
  <si>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</si>
  <si>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</si>
  <si>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</si>
  <si>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</si>
  <si>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</si>
  <si>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</si>
  <si>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</si>
  <si>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</si>
  <si>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</si>
  <si>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</si>
  <si>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</si>
  <si>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</si>
  <si>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</si>
  <si>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</si>
  <si>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</si>
  <si>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</si>
  <si>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</si>
  <si>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</si>
  <si>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</si>
  <si>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</si>
  <si>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</si>
  <si>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</si>
  <si>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</si>
  <si>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</si>
  <si>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</si>
  <si>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</si>
  <si>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</si>
  <si>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</si>
  <si>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</si>
  <si>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</si>
  <si>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</si>
  <si>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</si>
  <si>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</si>
  <si>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</si>
  <si>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</si>
  <si>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</si>
  <si>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</si>
  <si>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</si>
  <si>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</si>
  <si>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</si>
  <si>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</si>
  <si>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</si>
  <si>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</si>
  <si>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</si>
  <si>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</si>
  <si>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</si>
  <si>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</si>
  <si>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</si>
  <si>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</si>
  <si>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</si>
  <si>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</si>
  <si>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</si>
  <si>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</si>
  <si>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</si>
  <si>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</si>
  <si>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</si>
  <si>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</si>
  <si>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</si>
  <si>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</si>
  <si>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</si>
  <si>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</si>
  <si>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</si>
  <si>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</si>
  <si>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</si>
  <si>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</si>
  <si>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</si>
  <si>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</si>
  <si>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</si>
  <si>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</si>
  <si>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</si>
  <si>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</si>
  <si>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</si>
  <si>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</si>
  <si>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</si>
  <si>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</si>
  <si>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</si>
  <si>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</si>
  <si>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</si>
  <si>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</si>
  <si>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</si>
  <si>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</si>
  <si>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</si>
  <si>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</si>
  <si>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</si>
  <si>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</si>
  <si>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</si>
  <si>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</si>
  <si>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</si>
  <si>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</si>
  <si>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</si>
  <si>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</si>
  <si>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</si>
  <si>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</si>
  <si>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</si>
  <si>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</si>
  <si>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</si>
  <si>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</si>
  <si>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</si>
  <si>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</si>
  <si>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</si>
  <si>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</si>
  <si>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</si>
  <si>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</si>
  <si>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</si>
  <si>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</si>
  <si>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</si>
  <si>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</si>
  <si>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</si>
  <si>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</si>
  <si>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</si>
  <si>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</si>
  <si>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</si>
  <si>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</si>
  <si>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</si>
  <si>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</si>
  <si>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</si>
  <si>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</si>
  <si>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</si>
  <si>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</si>
  <si>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</si>
  <si>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</si>
  <si>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</si>
  <si>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</si>
  <si>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</si>
  <si>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</si>
  <si>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</si>
  <si>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</si>
  <si>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</si>
  <si>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</si>
  <si>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</si>
  <si>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</si>
  <si>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</si>
  <si>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</si>
  <si>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</si>
  <si>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</si>
  <si>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</si>
  <si>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</si>
  <si>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</si>
  <si>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</si>
  <si>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</si>
  <si>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</si>
  <si>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</si>
  <si>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</si>
  <si>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</si>
  <si>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</si>
  <si>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</si>
  <si>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</si>
  <si>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</si>
  <si>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</si>
  <si>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</si>
  <si>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</si>
  <si>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</si>
  <si>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</si>
  <si>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</si>
  <si>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</si>
  <si>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</si>
  <si>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</si>
  <si>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</si>
  <si>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</si>
  <si>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</si>
  <si>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</si>
  <si>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</si>
  <si>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</si>
  <si>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</si>
  <si>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</si>
  <si>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</si>
  <si>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</si>
  <si>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</si>
  <si>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</si>
  <si>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</si>
  <si>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</si>
  <si>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</si>
  <si>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</si>
  <si>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</si>
  <si>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</si>
  <si>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</si>
  <si>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</si>
  <si>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</si>
  <si>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</si>
  <si>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</si>
  <si>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</si>
  <si>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</si>
  <si>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</si>
  <si>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</si>
  <si>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</si>
  <si>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</si>
  <si>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</si>
  <si>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</si>
  <si>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</si>
  <si>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</si>
  <si>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</si>
  <si>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</si>
  <si>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</si>
  <si>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</si>
  <si>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</si>
  <si>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</si>
  <si>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</si>
  <si>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</si>
  <si>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</si>
  <si>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</si>
  <si>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</si>
  <si>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</si>
  <si>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</si>
  <si>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</si>
  <si>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</si>
  <si>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</si>
  <si>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</si>
  <si>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</si>
  <si>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</si>
  <si>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</si>
  <si>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</si>
  <si>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</si>
  <si>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</si>
  <si>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</si>
  <si>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</si>
  <si>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</si>
  <si>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</si>
  <si>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</si>
  <si>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</si>
  <si>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</si>
  <si>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</si>
  <si>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</si>
  <si>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</si>
  <si>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</si>
  <si>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</si>
  <si>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</si>
  <si>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</si>
  <si>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</si>
  <si>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</si>
  <si>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</si>
  <si>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</si>
  <si>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</si>
  <si>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</si>
  <si>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</si>
  <si>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</si>
  <si>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</si>
  <si>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</si>
  <si>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</si>
  <si>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</si>
  <si>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</si>
  <si>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</si>
  <si>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</si>
  <si>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</si>
  <si>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</si>
  <si>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</si>
  <si>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</si>
  <si>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</si>
  <si>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</si>
  <si>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</si>
  <si>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</si>
  <si>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</si>
  <si>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</si>
  <si>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</si>
  <si>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</si>
  <si>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</si>
  <si>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</si>
  <si>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</si>
  <si>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</si>
  <si>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</si>
  <si>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</si>
  <si>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</si>
  <si>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</si>
  <si>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</si>
  <si>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</si>
  <si>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</si>
  <si>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</si>
  <si>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</si>
  <si>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</si>
  <si>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</si>
  <si>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</si>
  <si>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</si>
  <si>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</si>
  <si>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</si>
  <si>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</si>
  <si>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</si>
  <si>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</si>
  <si>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</si>
  <si>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</si>
  <si>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</si>
  <si>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</si>
  <si>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</si>
  <si>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</si>
  <si>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</si>
  <si>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</si>
  <si>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</si>
  <si>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</si>
  <si>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</si>
  <si>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</si>
  <si>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</si>
  <si>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</si>
  <si>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</si>
  <si>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</si>
  <si>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</si>
  <si>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</si>
  <si>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</si>
  <si>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</si>
  <si>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</si>
  <si>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</si>
  <si>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</si>
  <si>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</si>
  <si>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</si>
  <si>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</si>
  <si>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</si>
  <si>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</si>
  <si>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</si>
  <si>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</si>
  <si>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</si>
  <si>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</si>
  <si>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</si>
  <si>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</si>
  <si>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</si>
  <si>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</si>
  <si>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</si>
  <si>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</si>
  <si>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</si>
  <si>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</si>
  <si>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</si>
  <si>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</si>
  <si>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</si>
  <si>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</si>
  <si>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</si>
  <si>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</si>
  <si>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</si>
  <si>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</si>
  <si>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</si>
  <si>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</si>
  <si>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</si>
  <si>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</si>
  <si>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</si>
  <si>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</si>
  <si>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</si>
  <si>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</si>
  <si>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</si>
  <si>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</si>
  <si>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</si>
  <si>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</si>
  <si>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</si>
  <si>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</si>
  <si>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</si>
  <si>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</si>
  <si>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</si>
  <si>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</si>
  <si>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</si>
  <si>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</si>
  <si>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</si>
  <si>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</si>
  <si>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</si>
  <si>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</si>
  <si>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</si>
  <si>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</si>
  <si>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</si>
  <si>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</si>
  <si>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</si>
  <si>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</si>
  <si>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</si>
  <si>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</si>
  <si>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</si>
  <si>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</si>
  <si>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</si>
  <si>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</si>
  <si>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</si>
  <si>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</si>
  <si>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</si>
  <si>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</si>
  <si>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</si>
  <si>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</si>
  <si>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</si>
  <si>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</si>
  <si>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</si>
  <si>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</si>
  <si>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</si>
  <si>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</si>
  <si>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</si>
  <si>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</si>
  <si>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</si>
  <si>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</si>
  <si>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</si>
  <si>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</si>
  <si>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</si>
  <si>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</si>
  <si>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</si>
  <si>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</si>
  <si>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</si>
  <si>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</si>
  <si>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</si>
  <si>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</si>
  <si>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</si>
  <si>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</si>
  <si>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</si>
  <si>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</si>
  <si>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</si>
  <si>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</si>
  <si>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</si>
  <si>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</si>
  <si>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</si>
  <si>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</si>
  <si>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</si>
  <si>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</si>
  <si>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</si>
  <si>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</si>
  <si>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</si>
  <si>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</si>
  <si>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</si>
  <si>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</si>
  <si>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</si>
  <si>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</si>
  <si>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</si>
  <si>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</si>
  <si>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</si>
  <si>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</si>
  <si>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</si>
  <si>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</si>
  <si>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</si>
  <si>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</si>
  <si>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</si>
  <si>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</si>
  <si>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</si>
  <si>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</si>
  <si>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</si>
  <si>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</si>
  <si>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</si>
  <si>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</si>
  <si>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</si>
  <si>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</si>
  <si>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</si>
  <si>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</si>
  <si>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</si>
  <si>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</si>
  <si>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</si>
  <si>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</si>
  <si>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</si>
  <si>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</si>
  <si>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</si>
  <si>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</si>
  <si>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</si>
  <si>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</si>
  <si>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</si>
  <si>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</si>
  <si>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</si>
  <si>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</si>
  <si>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</si>
  <si>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</si>
  <si>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</si>
  <si>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</si>
  <si>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</si>
  <si>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</si>
  <si>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</si>
  <si>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</si>
  <si>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</si>
  <si>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</si>
  <si>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</si>
  <si>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</si>
  <si>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</si>
  <si>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</si>
  <si>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</si>
  <si>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</si>
  <si>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</si>
  <si>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</si>
  <si>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</si>
  <si>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</si>
  <si>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</si>
  <si>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</si>
  <si>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</si>
  <si>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</si>
  <si>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</si>
  <si>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</si>
  <si>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</si>
  <si>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</si>
  <si>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</si>
  <si>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</si>
  <si>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</si>
  <si>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</si>
  <si>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</si>
  <si>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</si>
  <si>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</si>
  <si>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</si>
  <si>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</si>
  <si>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</si>
  <si>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</si>
  <si>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</si>
  <si>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</si>
  <si>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</si>
  <si>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</si>
  <si>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</si>
  <si>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</si>
  <si>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</si>
  <si>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</si>
  <si>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</si>
  <si>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</si>
  <si>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</si>
  <si>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</si>
  <si>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</si>
  <si>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</si>
  <si>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</si>
  <si>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</si>
  <si>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</si>
  <si>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</si>
  <si>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</si>
  <si>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</si>
  <si>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</si>
  <si>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</si>
  <si>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</si>
  <si>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</si>
  <si>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</si>
  <si>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</si>
  <si>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</si>
  <si>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</si>
  <si>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</si>
  <si>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</si>
  <si>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</si>
  <si>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</si>
  <si>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</si>
  <si>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</si>
  <si>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</si>
  <si>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</si>
  <si>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</si>
  <si>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</si>
  <si>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</si>
  <si>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</si>
  <si>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</si>
  <si>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</si>
  <si>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</si>
  <si>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</si>
  <si>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</si>
  <si>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</si>
  <si>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</si>
  <si>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</si>
  <si>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</si>
  <si>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</si>
  <si>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</si>
  <si>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</si>
  <si>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</si>
  <si>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</si>
  <si>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</si>
  <si>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</si>
  <si>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</si>
  <si>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</si>
  <si>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</si>
  <si>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</si>
  <si>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</si>
  <si>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</si>
  <si>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</si>
  <si>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</si>
  <si>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</si>
  <si>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</si>
  <si>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</si>
  <si>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</si>
  <si>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</si>
  <si>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</si>
  <si>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</si>
  <si>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</si>
  <si>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</si>
  <si>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</si>
  <si>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</si>
  <si>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</si>
  <si>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</si>
  <si>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</si>
  <si>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</si>
  <si>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</si>
  <si>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</si>
  <si>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</si>
  <si>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</si>
  <si>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</si>
  <si>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</si>
  <si>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</si>
  <si>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</si>
  <si>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</si>
  <si>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</si>
  <si>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</si>
  <si>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</si>
  <si>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</si>
  <si>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</si>
  <si>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</si>
  <si>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</si>
  <si>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</si>
  <si>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</si>
  <si>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</si>
  <si>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</si>
  <si>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</si>
  <si>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</si>
  <si>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</si>
  <si>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</si>
  <si>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</si>
  <si>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</si>
  <si>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</si>
  <si>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</si>
  <si>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</si>
  <si>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</si>
  <si>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</si>
  <si>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</si>
  <si>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</si>
  <si>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</si>
  <si>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</si>
  <si>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</si>
  <si>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</si>
  <si>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</si>
  <si>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</si>
  <si>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</si>
  <si>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</si>
  <si>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</si>
  <si>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</si>
  <si>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</si>
  <si>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</si>
  <si>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</si>
  <si>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</si>
  <si>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</si>
  <si>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</si>
  <si>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</si>
  <si>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</si>
  <si>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</si>
  <si>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</si>
  <si>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</si>
  <si>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</si>
  <si>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</si>
  <si>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</si>
  <si>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</si>
  <si>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</si>
  <si>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</si>
  <si>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</si>
  <si>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</si>
  <si>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</si>
  <si>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</si>
  <si>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</si>
  <si>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</si>
  <si>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</si>
  <si>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</si>
  <si>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</si>
  <si>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</si>
  <si>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</si>
  <si>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</si>
  <si>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</si>
  <si>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</si>
  <si>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</si>
  <si>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</si>
  <si>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</si>
  <si>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</si>
  <si>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</si>
  <si>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</si>
  <si>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</si>
  <si>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</si>
  <si>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</si>
  <si>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</si>
  <si>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</si>
  <si>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</si>
  <si>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</si>
  <si>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</si>
  <si>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</si>
  <si>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</si>
  <si>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</si>
  <si>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</si>
  <si>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</si>
  <si>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</si>
  <si>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</si>
  <si>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</si>
  <si>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</si>
  <si>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</si>
  <si>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</si>
  <si>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</si>
  <si>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</si>
  <si>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</si>
  <si>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</si>
  <si>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</si>
  <si>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</si>
  <si>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</si>
  <si>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</si>
  <si>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</si>
  <si>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</si>
  <si>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</si>
  <si>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</si>
  <si>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</si>
  <si>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</si>
  <si>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</si>
  <si>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</si>
  <si>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</si>
  <si>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</si>
  <si>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</si>
  <si>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</si>
  <si>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</si>
  <si>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</si>
  <si>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</si>
  <si>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</si>
  <si>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</si>
  <si>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</si>
  <si>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</si>
  <si>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</si>
  <si>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</si>
  <si>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</si>
  <si>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</si>
  <si>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</si>
  <si>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</si>
  <si>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</si>
  <si>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</si>
  <si>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</si>
  <si>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</si>
  <si>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</si>
  <si>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</si>
  <si>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</si>
  <si>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</si>
  <si>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</si>
  <si>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</si>
  <si>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</si>
  <si>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</si>
  <si>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</si>
  <si>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</si>
  <si>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</si>
  <si>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</si>
  <si>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</si>
  <si>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</si>
  <si>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</si>
  <si>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</si>
  <si>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</si>
  <si>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</si>
  <si>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</si>
  <si>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</si>
  <si>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</si>
  <si>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</si>
  <si>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</si>
  <si>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</si>
  <si>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</si>
  <si>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</si>
  <si>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</si>
  <si>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</si>
  <si>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</si>
  <si>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</si>
  <si>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</si>
  <si>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</si>
  <si>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</si>
  <si>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</si>
  <si>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</si>
  <si>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</si>
  <si>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</si>
  <si>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</si>
  <si>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</si>
  <si>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</si>
  <si>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</si>
  <si>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</si>
  <si>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</si>
  <si>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</si>
  <si>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</si>
  <si>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</si>
  <si>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</si>
  <si>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</si>
  <si>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</si>
  <si>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</si>
  <si>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</si>
  <si>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</si>
  <si>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</si>
  <si>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</si>
  <si>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</si>
  <si>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</si>
  <si>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</si>
  <si>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</si>
  <si>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</si>
  <si>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</si>
  <si>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</si>
  <si>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</si>
  <si>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</si>
  <si>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</si>
  <si>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</si>
  <si>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</si>
  <si>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</si>
  <si>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</si>
  <si>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</si>
  <si>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</si>
  <si>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</si>
  <si>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</si>
  <si>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</si>
  <si>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</si>
  <si>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</si>
  <si>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</si>
  <si>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</si>
  <si>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</si>
  <si>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</si>
  <si>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</si>
  <si>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</si>
  <si>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</si>
  <si>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</si>
  <si>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</si>
  <si>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</si>
  <si>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</si>
  <si>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</si>
  <si>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</si>
  <si>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</si>
  <si>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</si>
  <si>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</si>
  <si>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</si>
  <si>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</si>
  <si>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</si>
  <si>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</si>
  <si>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</si>
  <si>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</si>
  <si>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</si>
  <si>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</si>
  <si>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</si>
  <si>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</si>
  <si>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</si>
  <si>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</si>
  <si>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</si>
  <si>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</si>
  <si>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</si>
  <si>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</si>
  <si>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</si>
  <si>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</si>
  <si>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</si>
  <si>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</si>
  <si>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</si>
  <si>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</si>
  <si>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</si>
  <si>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</si>
  <si>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</si>
  <si>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</si>
  <si>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</si>
  <si>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</si>
  <si>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</si>
  <si>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</si>
  <si>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</si>
  <si>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</si>
  <si>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</si>
  <si>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</si>
  <si>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</si>
  <si>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</si>
  <si>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</si>
  <si>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</si>
  <si>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</si>
  <si>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</si>
  <si>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</si>
  <si>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</si>
  <si>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</si>
  <si>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</si>
  <si>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</si>
  <si>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</si>
  <si>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</si>
  <si>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</si>
  <si>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</si>
  <si>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</si>
  <si>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</si>
  <si>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</si>
  <si>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</si>
  <si>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</si>
  <si>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</si>
  <si>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</si>
  <si>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</si>
  <si>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</si>
  <si>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</si>
  <si>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</si>
  <si>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</si>
  <si>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</si>
  <si>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</si>
  <si>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</si>
  <si>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</si>
  <si>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</si>
  <si>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</si>
  <si>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</si>
  <si>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</si>
  <si>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</si>
  <si>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</si>
  <si>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</si>
  <si>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</si>
  <si>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</si>
  <si>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</si>
  <si>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</si>
  <si>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</si>
  <si>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</si>
  <si>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</si>
  <si>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</si>
  <si>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</si>
  <si>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</si>
  <si>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</si>
  <si>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</si>
  <si>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</si>
  <si>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</si>
  <si>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</si>
  <si>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</si>
  <si>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</si>
  <si>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</si>
  <si>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</si>
  <si>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</si>
  <si>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</si>
  <si>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</si>
  <si>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</si>
  <si>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</si>
  <si>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</si>
  <si>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</si>
  <si>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</si>
  <si>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</si>
  <si>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</si>
  <si>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</si>
  <si>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</si>
  <si>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</si>
  <si>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</si>
  <si>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</si>
  <si>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</si>
  <si>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</si>
  <si>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</si>
  <si>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</si>
  <si>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</si>
  <si>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</si>
  <si>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</si>
  <si>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</si>
  <si>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</si>
  <si>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</si>
  <si>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</si>
  <si>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</si>
  <si>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</si>
  <si>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</si>
  <si>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</si>
  <si>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</si>
  <si>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</si>
  <si>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</si>
  <si>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</si>
  <si>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</si>
  <si>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</si>
  <si>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</si>
  <si>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</si>
  <si>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</si>
  <si>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</si>
  <si>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</si>
  <si>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</si>
  <si>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</si>
  <si>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</si>
  <si>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</si>
  <si>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</si>
  <si>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</si>
  <si>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</si>
  <si>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</si>
  <si>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</si>
  <si>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</si>
  <si>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</si>
  <si>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</si>
  <si>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</si>
  <si>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</si>
  <si>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</si>
  <si>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</si>
  <si>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</si>
  <si>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</si>
  <si>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</si>
  <si>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</si>
  <si>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</si>
  <si>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</si>
  <si>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</si>
  <si>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</si>
  <si>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</si>
  <si>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</si>
  <si>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</si>
  <si>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</si>
  <si>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</si>
  <si>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</si>
  <si>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</si>
  <si>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</si>
  <si>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</si>
  <si>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</si>
  <si>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</si>
  <si>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</si>
  <si>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</si>
  <si>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</si>
  <si>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</si>
  <si>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</si>
  <si>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</si>
  <si>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</si>
  <si>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</si>
  <si>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</si>
  <si>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</si>
  <si>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</si>
  <si>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</si>
  <si>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</si>
  <si>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</si>
  <si>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</si>
  <si>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</si>
  <si>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</si>
  <si>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</si>
  <si>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</si>
  <si>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</si>
  <si>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</si>
  <si>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</si>
  <si>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</si>
  <si>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</si>
  <si>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</si>
  <si>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</si>
  <si>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</si>
  <si>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</si>
  <si>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</si>
  <si>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</si>
  <si>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</si>
  <si>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</si>
  <si>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</si>
  <si>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</si>
  <si>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</si>
  <si>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</si>
  <si>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</si>
  <si>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</si>
  <si>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</si>
  <si>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</si>
  <si>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</si>
  <si>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</si>
  <si>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</si>
  <si>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</si>
  <si>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</si>
  <si>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</si>
  <si>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</si>
  <si>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</si>
  <si>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</si>
  <si>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</si>
  <si>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</si>
  <si>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</si>
  <si>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</si>
  <si>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</si>
  <si>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</si>
  <si>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</si>
  <si>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</si>
  <si>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</si>
  <si>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</si>
  <si>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</si>
  <si>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</si>
  <si>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</si>
  <si>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</si>
  <si>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</si>
  <si>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</si>
  <si>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</si>
  <si>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</si>
  <si>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</si>
  <si>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</si>
  <si>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</si>
  <si>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</si>
  <si>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</si>
  <si>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</si>
  <si>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</si>
  <si>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</si>
  <si>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</si>
  <si>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</si>
  <si>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</si>
  <si>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</si>
  <si>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</si>
  <si>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</si>
  <si>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</si>
  <si>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</si>
  <si>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</si>
  <si>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</si>
  <si>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</si>
  <si>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</si>
  <si>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</si>
  <si>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</si>
  <si>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</si>
  <si>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</si>
  <si>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</si>
  <si>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</si>
  <si>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</si>
  <si>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</si>
  <si>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</si>
  <si>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</si>
  <si>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</si>
  <si>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</si>
  <si>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</si>
  <si>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</si>
  <si>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</si>
  <si>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</si>
  <si>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</si>
  <si>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</si>
  <si>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</si>
  <si>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</si>
  <si>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</si>
  <si>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</si>
  <si>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</si>
  <si>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</si>
  <si>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</si>
  <si>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</si>
  <si>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</si>
  <si>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</si>
  <si>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</si>
  <si>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</si>
  <si>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</si>
  <si>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</si>
  <si>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</si>
  <si>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</si>
  <si>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</si>
  <si>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</si>
  <si>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</si>
  <si>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</si>
  <si>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</si>
  <si>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</si>
  <si>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</si>
  <si>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</si>
  <si>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</si>
  <si>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</si>
  <si>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</si>
  <si>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</si>
  <si>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</si>
  <si>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</si>
  <si>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</si>
  <si>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</si>
  <si>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</si>
  <si>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</si>
  <si>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</si>
  <si>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</si>
  <si>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</si>
  <si>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</si>
  <si>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</si>
  <si>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</si>
  <si>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</si>
  <si>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</si>
  <si>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</si>
  <si>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</si>
  <si>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</si>
  <si>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</si>
  <si>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</si>
  <si>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</si>
  <si>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</si>
  <si>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</si>
  <si>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</si>
  <si>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</si>
  <si>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</si>
  <si>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</si>
  <si>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</si>
  <si>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</si>
  <si>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</si>
  <si>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</si>
  <si>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</si>
  <si>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</si>
  <si>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</si>
  <si>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</si>
  <si>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</si>
  <si>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</si>
  <si>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</si>
  <si>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</si>
  <si>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</si>
  <si>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</si>
  <si>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</si>
  <si>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</si>
  <si>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</si>
  <si>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</si>
  <si>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</si>
  <si>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</si>
  <si>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</si>
  <si>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</si>
  <si>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</si>
  <si>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</si>
  <si>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</si>
  <si>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</si>
  <si>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</si>
  <si>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</si>
  <si>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</si>
  <si>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</si>
  <si>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</si>
  <si>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</si>
  <si>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</si>
  <si>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</si>
  <si>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</si>
  <si>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</si>
  <si>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</si>
  <si>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</si>
  <si>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</si>
  <si>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</si>
  <si>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</si>
  <si>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</si>
  <si>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</si>
  <si>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</si>
  <si>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</si>
  <si>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</si>
  <si>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</si>
  <si>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</si>
  <si>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</si>
  <si>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</si>
  <si>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</si>
  <si>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</si>
  <si>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</si>
  <si>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</si>
  <si>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</si>
  <si>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</si>
  <si>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</si>
  <si>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</si>
  <si>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</si>
  <si>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</si>
  <si>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</si>
  <si>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</si>
  <si>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</si>
  <si>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</si>
  <si>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</si>
  <si>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</si>
  <si>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</si>
  <si>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</si>
  <si>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</si>
  <si>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</si>
  <si>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</si>
  <si>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</si>
  <si>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</si>
  <si>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</si>
  <si>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</si>
  <si>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</si>
  <si>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</si>
  <si>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</si>
  <si>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</si>
  <si>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</si>
  <si>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</si>
  <si>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</si>
  <si>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</si>
  <si>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</si>
  <si>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</si>
  <si>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</si>
  <si>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</si>
  <si>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</si>
  <si>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Carlo Jan 22</t>
  </si>
  <si>
    <t>Graves Jan 22</t>
  </si>
  <si>
    <t>benson Jan 22</t>
  </si>
  <si>
    <t>Holloway Jan 24</t>
  </si>
  <si>
    <t>Goncalves Jan 24</t>
  </si>
  <si>
    <t>Sandin Jan 25</t>
  </si>
  <si>
    <t xml:space="preserve">Boeser Jan 25 </t>
  </si>
  <si>
    <t>Zadarov Jan 24</t>
  </si>
  <si>
    <t>Kurashev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</si>
  <si>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</si>
  <si>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</si>
  <si>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</si>
  <si>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</si>
  <si>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</si>
  <si>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</si>
  <si>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</si>
  <si>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</si>
  <si>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</si>
  <si>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</si>
  <si>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</si>
  <si>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</si>
  <si>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</si>
  <si>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</si>
  <si>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</si>
  <si>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</si>
  <si>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</si>
  <si>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</si>
  <si>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</si>
  <si>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</si>
  <si>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</si>
  <si>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</si>
  <si>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</si>
  <si>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</si>
  <si>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</si>
  <si>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</si>
  <si>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</si>
  <si>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</si>
  <si>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</si>
  <si>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</si>
  <si>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</si>
  <si>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</si>
  <si>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</si>
  <si>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</si>
  <si>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</si>
  <si>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</si>
  <si>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</si>
  <si>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</si>
  <si>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</si>
  <si>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</si>
  <si>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</si>
  <si>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</si>
  <si>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</si>
  <si>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</si>
  <si>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</si>
  <si>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</si>
  <si>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</si>
  <si>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</si>
  <si>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</si>
  <si>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</si>
  <si>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</si>
  <si>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</si>
  <si>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</si>
  <si>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</si>
  <si>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</si>
  <si>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</si>
  <si>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</si>
  <si>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</si>
  <si>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</si>
  <si>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</si>
  <si>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</si>
  <si>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</si>
  <si>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</si>
  <si>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</si>
  <si>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</si>
  <si>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</si>
  <si>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</si>
  <si>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</si>
  <si>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</si>
  <si>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</si>
  <si>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</si>
  <si>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</si>
  <si>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</si>
  <si>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</si>
  <si>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</si>
  <si>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</si>
  <si>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</si>
  <si>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</si>
  <si>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</si>
  <si>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</si>
  <si>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</si>
  <si>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</si>
  <si>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</si>
  <si>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</si>
  <si>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</si>
  <si>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</si>
  <si>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</si>
  <si>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</si>
  <si>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</si>
  <si>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</si>
  <si>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</si>
  <si>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</si>
  <si>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</si>
  <si>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</si>
  <si>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</si>
  <si>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</si>
  <si>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</si>
  <si>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</si>
  <si>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</si>
  <si>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</si>
  <si>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</si>
  <si>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</si>
  <si>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</si>
  <si>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</si>
  <si>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</si>
  <si>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</si>
  <si>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</si>
  <si>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</si>
  <si>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</si>
  <si>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</si>
  <si>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</si>
  <si>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</si>
  <si>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</si>
  <si>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</si>
  <si>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</si>
  <si>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</si>
  <si>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</si>
  <si>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</si>
  <si>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</si>
  <si>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</si>
  <si>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</si>
  <si>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</si>
  <si>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</si>
  <si>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</si>
  <si>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</si>
  <si>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</si>
  <si>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</si>
  <si>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</si>
  <si>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</si>
  <si>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</si>
  <si>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</si>
  <si>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</si>
  <si>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</si>
  <si>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</si>
  <si>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</si>
  <si>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</si>
  <si>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</si>
  <si>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</si>
  <si>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</si>
  <si>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</si>
  <si>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</si>
  <si>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</si>
  <si>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</si>
  <si>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</si>
  <si>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</si>
  <si>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</si>
  <si>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</si>
  <si>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</si>
  <si>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Guenther Jan 27</t>
  </si>
  <si>
    <t>Greenway Jan 27</t>
  </si>
  <si>
    <t>Colton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</si>
  <si>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</si>
  <si>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</si>
  <si>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</si>
  <si>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</si>
  <si>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</si>
  <si>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</si>
  <si>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</si>
  <si>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</si>
  <si>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</si>
  <si>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</si>
  <si>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</si>
  <si>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</si>
  <si>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</si>
  <si>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</si>
  <si>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</si>
  <si>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</si>
  <si>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</si>
  <si>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</si>
  <si>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</si>
  <si>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</si>
  <si>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</si>
  <si>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</si>
  <si>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</si>
  <si>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</si>
  <si>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</si>
  <si>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</si>
  <si>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</si>
  <si>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</si>
  <si>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</si>
  <si>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</si>
  <si>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</si>
  <si>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</si>
  <si>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</si>
  <si>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</si>
  <si>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</si>
  <si>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</si>
  <si>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</si>
  <si>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</si>
  <si>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</si>
  <si>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</si>
  <si>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</si>
  <si>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</si>
  <si>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</si>
  <si>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</si>
  <si>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</si>
  <si>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</si>
  <si>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</si>
  <si>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</si>
  <si>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</si>
  <si>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</si>
  <si>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</si>
  <si>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</si>
  <si>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</si>
  <si>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</si>
  <si>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</si>
  <si>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</si>
  <si>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</si>
  <si>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</si>
  <si>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</si>
  <si>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</si>
  <si>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</si>
  <si>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</si>
  <si>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</si>
  <si>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</si>
  <si>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</si>
  <si>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</si>
  <si>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</si>
  <si>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</si>
  <si>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</si>
  <si>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</si>
  <si>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</si>
  <si>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</si>
  <si>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</si>
  <si>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</si>
  <si>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</si>
  <si>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</si>
  <si>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</si>
  <si>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</si>
  <si>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</si>
  <si>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</si>
  <si>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</si>
  <si>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</si>
  <si>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</si>
  <si>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</si>
  <si>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</si>
  <si>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</si>
  <si>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</si>
  <si>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</si>
  <si>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</si>
  <si>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</si>
  <si>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</si>
  <si>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</si>
  <si>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</si>
  <si>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</si>
  <si>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</si>
  <si>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</si>
  <si>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</si>
  <si>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</si>
  <si>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</si>
  <si>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</si>
  <si>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</si>
  <si>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</si>
  <si>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</si>
  <si>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</si>
  <si>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</si>
  <si>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</si>
  <si>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</si>
  <si>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</si>
  <si>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</si>
  <si>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</si>
  <si>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</si>
  <si>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</si>
  <si>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</si>
  <si>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</si>
  <si>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</si>
  <si>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</si>
  <si>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</si>
  <si>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</si>
  <si>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</si>
  <si>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</si>
  <si>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</si>
  <si>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</si>
  <si>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</si>
  <si>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</si>
  <si>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</si>
  <si>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</si>
  <si>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</si>
  <si>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</si>
  <si>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</si>
  <si>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</si>
  <si>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</si>
  <si>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</si>
  <si>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</si>
  <si>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</si>
  <si>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</si>
  <si>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</si>
  <si>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</si>
  <si>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</si>
  <si>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</si>
  <si>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</si>
  <si>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</si>
  <si>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</si>
  <si>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</si>
  <si>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</si>
  <si>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</si>
  <si>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</si>
  <si>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</si>
  <si>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</si>
  <si>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</si>
  <si>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</si>
  <si>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</si>
  <si>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</si>
  <si>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</si>
  <si>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</si>
  <si>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</si>
  <si>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</si>
  <si>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</si>
  <si>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</si>
  <si>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</si>
  <si>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</si>
  <si>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</si>
  <si>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</si>
  <si>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</si>
  <si>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</si>
  <si>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</si>
  <si>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</si>
  <si>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</si>
  <si>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</si>
  <si>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</si>
  <si>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</si>
  <si>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</si>
  <si>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</si>
  <si>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</si>
  <si>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</si>
  <si>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</si>
  <si>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</si>
  <si>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</si>
  <si>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</si>
  <si>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</si>
  <si>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</si>
  <si>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</si>
  <si>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</si>
  <si>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</si>
  <si>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</si>
  <si>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</si>
  <si>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</si>
  <si>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</si>
  <si>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</si>
  <si>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</si>
  <si>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</si>
  <si>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</si>
  <si>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</si>
  <si>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</si>
  <si>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</si>
  <si>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</si>
  <si>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</si>
  <si>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</si>
  <si>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</si>
  <si>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</si>
  <si>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</si>
  <si>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</si>
  <si>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</si>
  <si>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</si>
  <si>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</si>
  <si>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</si>
  <si>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</si>
  <si>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</si>
  <si>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</si>
  <si>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</si>
  <si>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</si>
  <si>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</si>
  <si>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</si>
  <si>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</si>
  <si>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</si>
  <si>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</si>
  <si>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</si>
  <si>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</si>
  <si>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</si>
  <si>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</si>
  <si>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</si>
  <si>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</si>
  <si>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</si>
  <si>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</si>
  <si>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</si>
  <si>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</si>
  <si>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</si>
  <si>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</si>
  <si>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</si>
  <si>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</si>
  <si>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</si>
  <si>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</si>
  <si>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</si>
  <si>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</si>
  <si>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</si>
  <si>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</si>
  <si>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</si>
  <si>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</si>
  <si>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</si>
  <si>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</si>
  <si>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</si>
  <si>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</si>
  <si>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</si>
  <si>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</si>
  <si>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</si>
  <si>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</si>
  <si>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</si>
  <si>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</si>
  <si>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</si>
  <si>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</si>
  <si>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</si>
  <si>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</si>
  <si>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</si>
  <si>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</si>
  <si>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</si>
  <si>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</si>
  <si>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</si>
  <si>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</si>
  <si>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</si>
  <si>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</si>
  <si>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</si>
  <si>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</si>
  <si>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</si>
  <si>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</si>
  <si>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</si>
  <si>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</si>
  <si>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</si>
  <si>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</si>
  <si>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</si>
  <si>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</si>
  <si>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</si>
  <si>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</si>
  <si>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</si>
  <si>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</si>
  <si>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</si>
  <si>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</si>
  <si>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</si>
  <si>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</si>
  <si>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</si>
  <si>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</si>
  <si>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</si>
  <si>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</si>
  <si>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</si>
  <si>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</si>
  <si>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</si>
  <si>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</si>
  <si>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</si>
  <si>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</si>
  <si>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</si>
  <si>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</si>
  <si>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</si>
  <si>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</si>
  <si>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</si>
  <si>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</si>
  <si>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</si>
  <si>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</si>
  <si>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</si>
  <si>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</si>
  <si>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</si>
  <si>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</si>
  <si>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</si>
  <si>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</si>
  <si>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</si>
  <si>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</si>
  <si>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</si>
  <si>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</si>
  <si>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</si>
  <si>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</si>
  <si>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</si>
  <si>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</si>
  <si>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</si>
  <si>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</si>
  <si>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</si>
  <si>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</si>
  <si>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</si>
  <si>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</si>
  <si>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</si>
  <si>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</si>
  <si>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</si>
  <si>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</si>
  <si>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</si>
  <si>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</si>
  <si>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</si>
  <si>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</si>
  <si>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</si>
  <si>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</si>
  <si>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</si>
  <si>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</si>
  <si>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</si>
  <si>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</si>
  <si>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</si>
  <si>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</si>
  <si>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</si>
  <si>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</si>
  <si>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</si>
  <si>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</si>
  <si>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</si>
  <si>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</si>
  <si>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</si>
  <si>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</si>
  <si>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</si>
  <si>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</si>
  <si>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</si>
  <si>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</si>
  <si>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</si>
  <si>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</si>
  <si>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</si>
  <si>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</si>
  <si>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</si>
  <si>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</si>
  <si>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</si>
  <si>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</si>
  <si>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</si>
  <si>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</si>
  <si>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</si>
  <si>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</si>
  <si>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</si>
  <si>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</si>
  <si>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</si>
  <si>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</si>
  <si>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</si>
  <si>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</si>
  <si>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</si>
  <si>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</si>
  <si>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</si>
  <si>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</si>
  <si>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</si>
  <si>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</si>
  <si>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</si>
  <si>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</si>
  <si>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</si>
  <si>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</si>
  <si>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</si>
  <si>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</si>
  <si>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</si>
  <si>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</si>
  <si>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</si>
  <si>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</si>
  <si>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</si>
  <si>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</si>
  <si>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</si>
  <si>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</si>
  <si>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</si>
  <si>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</si>
  <si>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</si>
  <si>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</si>
  <si>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</si>
  <si>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</si>
  <si>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</si>
  <si>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</si>
  <si>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</si>
  <si>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</si>
  <si>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</si>
  <si>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</si>
  <si>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</si>
  <si>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</si>
  <si>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</si>
  <si>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</si>
  <si>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</si>
  <si>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</si>
  <si>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</si>
  <si>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</si>
  <si>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</si>
  <si>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</si>
  <si>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</si>
  <si>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</si>
  <si>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</si>
  <si>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</si>
  <si>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</si>
  <si>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</si>
  <si>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</si>
  <si>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</si>
  <si>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</si>
  <si>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</si>
  <si>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</si>
  <si>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</si>
  <si>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</si>
  <si>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</si>
  <si>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</si>
  <si>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</si>
  <si>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</si>
  <si>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</si>
  <si>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</si>
  <si>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</si>
  <si>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</si>
  <si>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</si>
  <si>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</si>
  <si>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</si>
  <si>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</si>
  <si>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</si>
  <si>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</si>
  <si>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</si>
  <si>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</si>
  <si>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</si>
  <si>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</si>
  <si>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</si>
  <si>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</si>
  <si>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</si>
  <si>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</si>
  <si>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</si>
  <si>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</si>
  <si>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</si>
  <si>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</si>
  <si>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</si>
  <si>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</si>
  <si>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</si>
  <si>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</si>
  <si>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</si>
  <si>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</si>
  <si>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</si>
  <si>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</si>
  <si>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</si>
  <si>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</si>
  <si>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</si>
  <si>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</si>
  <si>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</si>
  <si>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</si>
  <si>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</si>
  <si>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</si>
  <si>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</si>
  <si>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</si>
  <si>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</si>
  <si>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</si>
  <si>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</si>
  <si>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</si>
  <si>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</si>
  <si>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</si>
  <si>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</si>
  <si>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</si>
  <si>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</si>
  <si>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</si>
  <si>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</si>
  <si>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</si>
  <si>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</si>
  <si>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</si>
  <si>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</si>
  <si>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</si>
  <si>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</si>
  <si>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</si>
  <si>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</si>
  <si>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</si>
  <si>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</si>
  <si>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</si>
  <si>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</si>
  <si>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</si>
  <si>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</si>
  <si>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</si>
  <si>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</si>
  <si>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</si>
  <si>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</si>
  <si>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</si>
  <si>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</si>
  <si>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</si>
  <si>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</si>
  <si>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</si>
  <si>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</si>
  <si>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</si>
  <si>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</si>
  <si>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</si>
  <si>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</si>
  <si>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</si>
  <si>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</si>
  <si>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</si>
  <si>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</si>
  <si>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</si>
  <si>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</si>
  <si>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</si>
  <si>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</si>
  <si>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</si>
  <si>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</si>
  <si>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</si>
  <si>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</si>
  <si>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</si>
  <si>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</si>
  <si>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</si>
  <si>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</si>
  <si>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</si>
  <si>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</si>
  <si>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</si>
  <si>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</si>
  <si>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</si>
  <si>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</si>
  <si>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</si>
  <si>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</si>
  <si>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</si>
  <si>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</si>
  <si>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</si>
  <si>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</si>
  <si>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</si>
  <si>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</si>
  <si>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</si>
  <si>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</si>
  <si>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</si>
  <si>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</si>
  <si>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</si>
  <si>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</si>
  <si>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</si>
  <si>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</si>
  <si>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</si>
  <si>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</si>
  <si>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</si>
  <si>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</si>
  <si>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</si>
  <si>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</si>
  <si>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</si>
  <si>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</si>
  <si>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</si>
  <si>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</si>
  <si>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</si>
  <si>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</si>
  <si>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</si>
  <si>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</si>
  <si>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</si>
  <si>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</si>
  <si>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</si>
  <si>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</si>
  <si>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</si>
  <si>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</si>
  <si>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</si>
  <si>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</si>
  <si>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</si>
  <si>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</si>
  <si>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</si>
  <si>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</si>
  <si>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</si>
  <si>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</si>
  <si>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</si>
  <si>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</si>
  <si>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</si>
  <si>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</si>
  <si>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</si>
  <si>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</si>
  <si>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</si>
  <si>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</si>
  <si>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</si>
  <si>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</si>
  <si>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</si>
  <si>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</si>
  <si>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</si>
  <si>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</si>
  <si>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</si>
  <si>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</si>
  <si>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</si>
  <si>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</si>
  <si>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</si>
  <si>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</si>
  <si>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</si>
  <si>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</si>
  <si>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</si>
  <si>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</si>
  <si>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</si>
  <si>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</si>
  <si>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</si>
  <si>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</si>
  <si>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</si>
  <si>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</si>
  <si>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</si>
  <si>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</si>
  <si>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</si>
  <si>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</si>
  <si>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</si>
  <si>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</si>
  <si>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</si>
  <si>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</si>
  <si>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</si>
  <si>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</si>
  <si>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</si>
  <si>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</si>
  <si>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</si>
  <si>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</si>
  <si>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</si>
  <si>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</si>
  <si>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</si>
  <si>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</si>
  <si>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</si>
  <si>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</si>
  <si>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</si>
  <si>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</si>
  <si>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</si>
  <si>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</si>
  <si>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</si>
  <si>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</si>
  <si>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</si>
  <si>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</si>
  <si>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</si>
  <si>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</si>
  <si>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</si>
  <si>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</si>
  <si>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</si>
  <si>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</si>
  <si>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</si>
  <si>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</si>
  <si>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</si>
  <si>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</si>
  <si>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</si>
  <si>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</si>
  <si>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</si>
  <si>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</si>
  <si>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</si>
  <si>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</si>
  <si>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</si>
  <si>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</si>
  <si>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</si>
  <si>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</si>
  <si>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</si>
  <si>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</si>
  <si>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</si>
  <si>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</si>
  <si>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</si>
  <si>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</si>
  <si>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</si>
  <si>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</si>
  <si>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</si>
  <si>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</si>
  <si>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</si>
  <si>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</si>
  <si>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</si>
  <si>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</si>
  <si>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</si>
  <si>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</si>
  <si>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</si>
  <si>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</si>
  <si>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</si>
  <si>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</si>
  <si>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</si>
  <si>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</si>
  <si>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</si>
  <si>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</si>
  <si>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</si>
  <si>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</si>
  <si>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</si>
  <si>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</si>
  <si>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</si>
  <si>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</si>
  <si>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</si>
  <si>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</si>
  <si>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</si>
  <si>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</si>
  <si>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</si>
  <si>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</si>
  <si>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</si>
  <si>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</si>
  <si>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</si>
  <si>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</si>
  <si>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</si>
  <si>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</si>
  <si>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</si>
  <si>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</si>
  <si>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</si>
  <si>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</si>
  <si>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</si>
  <si>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</si>
  <si>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</si>
  <si>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</si>
  <si>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</si>
  <si>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</si>
  <si>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</si>
  <si>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</si>
  <si>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</si>
  <si>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</si>
  <si>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</si>
  <si>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</si>
  <si>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</si>
  <si>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</si>
  <si>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</si>
  <si>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</si>
  <si>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</si>
  <si>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</si>
  <si>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</si>
  <si>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</si>
  <si>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</si>
  <si>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</si>
  <si>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</si>
  <si>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</si>
  <si>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</si>
  <si>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</si>
  <si>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</si>
  <si>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</si>
  <si>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</si>
  <si>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</si>
  <si>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</si>
  <si>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</si>
  <si>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</si>
  <si>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</si>
  <si>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</si>
  <si>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</si>
  <si>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</si>
  <si>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</si>
  <si>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</si>
  <si>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</si>
  <si>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</si>
  <si>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</si>
  <si>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</si>
  <si>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</si>
  <si>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</si>
  <si>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</si>
  <si>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</si>
  <si>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</si>
  <si>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</si>
  <si>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</si>
  <si>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</si>
  <si>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</si>
  <si>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</si>
  <si>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</si>
  <si>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</si>
  <si>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</si>
  <si>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</si>
  <si>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</si>
  <si>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</si>
  <si>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</si>
  <si>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</si>
  <si>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</si>
  <si>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</si>
  <si>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</si>
  <si>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</si>
  <si>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</si>
  <si>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</si>
  <si>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</si>
  <si>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</si>
  <si>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</si>
  <si>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</si>
  <si>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</si>
  <si>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</si>
  <si>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</si>
  <si>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</si>
  <si>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</si>
  <si>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</si>
  <si>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</si>
  <si>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</si>
  <si>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</si>
  <si>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</si>
  <si>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</si>
  <si>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</si>
  <si>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</si>
  <si>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</si>
  <si>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</si>
  <si>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</si>
  <si>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</si>
  <si>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</si>
  <si>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</si>
  <si>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</si>
  <si>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</si>
  <si>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</si>
  <si>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</si>
  <si>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</si>
  <si>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Konecny (.02/.01)</t>
  </si>
  <si>
    <t>Ekholm (0.01/0.02)</t>
  </si>
  <si>
    <t>Kyrou</t>
  </si>
  <si>
    <t>Lundell Jan 29</t>
  </si>
  <si>
    <t>Risto Jan 29</t>
  </si>
  <si>
    <t>Ekholm Jan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</si>
</sst>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46051</v>
      </c>
      <c r="S1" s="1"/>
      <c r="V1" s="42">
        <v>3.05</v>
      </c>
      <c r="X1" s="42">
        <f>'2026'!BJ1</f>
        <v>109</v>
      </c>
      <c r="Y1" s="42">
        <f>'2026'!BK1</f>
        <v>-145</v>
      </c>
      <c r="Z1" s="42">
        <f>'2026'!BL1</f>
        <v>-118</v>
      </c>
      <c r="AA1" s="42">
        <f>'2026'!BM1</f>
        <v>108</v>
      </c>
    </row>
    <row r="2" spans="1:27" x14ac:dyDescent="0.2">
      <c r="A2" s="36" t="s">
        <v>242</v>
      </c>
      <c r="B2" s="35">
        <f ca="1">TODAY()+1</f>
        <v>46052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3.15</v>
      </c>
      <c r="X2" s="42">
        <f>'2026'!BJ2</f>
        <v>-109</v>
      </c>
      <c r="Y2" s="42">
        <f>'2026'!BK2</f>
        <v>145</v>
      </c>
      <c r="Z2" s="42">
        <f>'2026'!BL2</f>
        <v>118</v>
      </c>
      <c r="AA2" s="42">
        <f>'2026'!BM2</f>
        <v>-108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46051</v>
      </c>
      <c r="B5" s="1" t="str" cm="1">
        <f t="array" aca="1" ref="B5:C36" ca="1">_xlfn._xlws.FILTER('2026'!A:B,('2026'!C:C=Projections!B1)+('2026'!C:C=Projections!B2))</f>
        <v>2025020850 CHI</v>
      </c>
      <c r="C5">
        <f ca="1"/>
        <v>2025020850</v>
      </c>
      <c r="D5" s="7">
        <f ca="1">_xlfn.XLOOKUP(B5,'2026'!A:A,'2026'!AT:AT)</f>
        <v>2.7375340021889016</v>
      </c>
      <c r="E5" s="7">
        <f ca="1">_xlfn.XLOOKUP(B5,'2026'!A:A,'2026'!Z:Z)</f>
        <v>1.05</v>
      </c>
      <c r="F5" s="39" t="str">
        <f ca="1">_xlfn.XLOOKUP(B5,'2026'!A:A,'2026'!E:E)</f>
        <v>CHI</v>
      </c>
      <c r="G5" s="5">
        <f ca="1">D5/E6</f>
        <v>2.6578000021251471</v>
      </c>
      <c r="H5" s="5">
        <f ca="1">SUMIFS(Goalies!$J:$J,Goalies!$C:$C,Projections!$F5,Goalies!$A:$A,Projections!H$2)</f>
        <v>0.96499999999999997</v>
      </c>
      <c r="I5" s="5">
        <f ca="1">SUMIFS(Goalies!$J:$J,Goalies!$C:$C,Projections!$F5,Goalies!$A:$A,Projections!I$2)</f>
        <v>0.96499999999999997</v>
      </c>
      <c r="J5" s="5">
        <f ca="1">SUMIFS(Goalies!$J:$J,Goalies!$C:$C,Projections!$F5,Goalies!$A:$A,Projections!J$2)</f>
        <v>1.05</v>
      </c>
      <c r="K5" s="5">
        <f ca="1">SUMIFS(Goalies!$J:$J,Goalies!$C:$C,Projections!$F5,Goalies!$A:$A,Projections!K$2)</f>
        <v>1.05</v>
      </c>
      <c r="L5" s="5">
        <f ca="1">IFERROR($G5*H6,0)</f>
        <v>2.5913550020720182</v>
      </c>
      <c r="M5" s="5">
        <f ca="1">IFERROR($G5*I6,0)</f>
        <v>5.5016460043990554</v>
      </c>
      <c r="N5" s="5">
        <f ca="1">IFERROR($G5*J6,0)</f>
        <v>2.5913550020720182</v>
      </c>
      <c r="O5" s="5">
        <f ca="1">IFERROR($G5*K6,0)</f>
        <v>5.5016460043990554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Spencer Knight</v>
      </c>
      <c r="R5" s="5" t="str" cm="1">
        <f t="array" aca="1" ref="R5" ca="1">_xlfn.XLOOKUP(1, (Goalies!C:C=Projections!W5)*(Goalies!A:A=Projections!$R$4), Goalies!D:D)</f>
        <v>Arvid Soderblom</v>
      </c>
      <c r="S5" s="24">
        <v>1</v>
      </c>
      <c r="T5" s="5">
        <f ca="1">IFERROR(L5*S6+(1-S6)*M5,0)</f>
        <v>5.5016460043990554</v>
      </c>
      <c r="U5" s="5"/>
      <c r="V5" s="5"/>
      <c r="W5" s="40" t="str">
        <f t="shared" ref="W5:W12" ca="1" si="0">F5</f>
        <v>CHI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2">
      <c r="A6" s="34">
        <f ca="1">IF(D6=0,"0",(_xlfn.XLOOKUP(B6,'2026'!A:A,'2026'!C:C)))</f>
        <v>46051</v>
      </c>
      <c r="B6" t="str">
        <f ca="1"/>
        <v>2025020850 PIT</v>
      </c>
      <c r="C6">
        <f ca="1"/>
        <v>2025020850</v>
      </c>
      <c r="D6" s="7">
        <f ca="1">_xlfn.XLOOKUP(B6,'2026'!A:A,'2026'!AT:AT)</f>
        <v>3.7506679581641849</v>
      </c>
      <c r="E6" s="7">
        <f ca="1">_xlfn.XLOOKUP(B6,'2026'!A:A,'2026'!Z:Z)</f>
        <v>1.03</v>
      </c>
      <c r="F6" s="39" t="str">
        <f ca="1">_xlfn.XLOOKUP(B6,'2026'!A:A,'2026'!E:E)</f>
        <v>PIT</v>
      </c>
      <c r="G6" s="5">
        <f ca="1">D6/E5</f>
        <v>3.5720647220611284</v>
      </c>
      <c r="H6" s="5">
        <f ca="1">SUMIFS(Goalies!$J:$J,Goalies!$C:$C,Projections!$F6,Goalies!$A:$A,Projections!H$4)</f>
        <v>0.97499999999999998</v>
      </c>
      <c r="I6" s="5">
        <f ca="1">SUMIFS(Goalies!$J:$J,Goalies!$C:$C,Projections!$F6,Goalies!$A:$A,Projections!I$4)</f>
        <v>2.0700000000000003</v>
      </c>
      <c r="J6" s="5">
        <f ca="1">SUMIFS(Goalies!$J:$J,Goalies!$C:$C,Projections!$F6,Goalies!$A:$A,Projections!J$4)</f>
        <v>0.97499999999999998</v>
      </c>
      <c r="K6" s="5">
        <f ca="1">SUMIFS(Goalies!$J:$J,Goalies!$C:$C,Projections!$F6,Goalies!$A:$A,Projections!K$4)</f>
        <v>2.0700000000000003</v>
      </c>
      <c r="L6" s="5">
        <f ca="1">IFERROR($G6*H5,0)</f>
        <v>3.4470424567889886</v>
      </c>
      <c r="M6" s="5">
        <f ca="1">IFERROR($G6*I5,0)</f>
        <v>3.4470424567889886</v>
      </c>
      <c r="N6" s="5">
        <f ca="1">IFERROR($G6*J5,0)</f>
        <v>3.7506679581641849</v>
      </c>
      <c r="O6" s="5">
        <f ca="1">IFERROR($G6*K5,0)</f>
        <v>3.7506679581641849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Stuart Skinner</v>
      </c>
      <c r="R6" s="5" t="str" cm="1">
        <f t="array" aca="1" ref="R6" ca="1">_xlfn.XLOOKUP(1, (Goalies!C:C=Projections!W6)*(Goalies!A:A=Projections!$R$4), Goalies!D:D)</f>
        <v>Arturs Silovs</v>
      </c>
      <c r="S6" s="24">
        <v>0</v>
      </c>
      <c r="T6" s="5">
        <f ca="1">IFERROR(L6*S5+(1-S5)*N6,0)</f>
        <v>3.4470424567889886</v>
      </c>
      <c r="U6" s="5"/>
      <c r="V6" s="5"/>
      <c r="W6" s="40" t="str">
        <f t="shared" ca="1" si="0"/>
        <v>PIT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2">
      <c r="A7" s="34">
        <f ca="1">IF(D7=0,"0",(_xlfn.XLOOKUP(B7,'2026'!A:A,'2026'!C:C)))</f>
        <v>46051</v>
      </c>
      <c r="B7" t="str">
        <f ca="1"/>
        <v>2025020845 COL</v>
      </c>
      <c r="C7">
        <f ca="1"/>
        <v>2025020845</v>
      </c>
      <c r="D7" s="7">
        <f ca="1">_xlfn.XLOOKUP(B7,'2026'!A:A,'2026'!AT:AT)</f>
        <v>3.3982840175626037</v>
      </c>
      <c r="E7" s="7">
        <f ca="1">_xlfn.XLOOKUP(B7,'2026'!A:A,'2026'!Z:Z)</f>
        <v>1</v>
      </c>
      <c r="F7" s="39" t="str">
        <f ca="1">_xlfn.XLOOKUP(B7,'2026'!A:A,'2026'!E:E)</f>
        <v>COL</v>
      </c>
      <c r="G7" s="5">
        <f ca="1">D7/E8</f>
        <v>3.3982840175626037</v>
      </c>
      <c r="H7" s="5">
        <f ca="1">SUMIFS(Goalies!$J:$J,Goalies!$C:$C,Projections!$F7,Goalies!$A:$A,Projections!H$2)</f>
        <v>1</v>
      </c>
      <c r="I7" s="5">
        <f ca="1">SUMIFS(Goalies!$J:$J,Goalies!$C:$C,Projections!$F7,Goalies!$A:$A,Projections!I$2)</f>
        <v>1</v>
      </c>
      <c r="J7" s="5">
        <f ca="1">SUMIFS(Goalies!$J:$J,Goalies!$C:$C,Projections!$F7,Goalies!$A:$A,Projections!J$2)</f>
        <v>1</v>
      </c>
      <c r="K7" s="5">
        <f ca="1">SUMIFS(Goalies!$J:$J,Goalies!$C:$C,Projections!$F7,Goalies!$A:$A,Projections!K$2)</f>
        <v>1</v>
      </c>
      <c r="L7" s="5">
        <f ca="1">IFERROR($G7*H8,0)</f>
        <v>3.3982840175626037</v>
      </c>
      <c r="M7" s="5">
        <f ca="1">IFERROR($G7*I8,0)</f>
        <v>6.7965680351252074</v>
      </c>
      <c r="N7" s="5">
        <f ca="1">IFERROR($G7*J8,0)</f>
        <v>3.3982840175626037</v>
      </c>
      <c r="O7" s="5">
        <f ca="1">IFERROR($G7*K8,0)</f>
        <v>6.7965680351252074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Mackenzie Blackwood</v>
      </c>
      <c r="R7" s="5" t="str" cm="1">
        <f t="array" aca="1" ref="R7" ca="1">_xlfn.XLOOKUP(1, (Goalies!C:C=Projections!W7)*(Goalies!A:A=Projections!$R$4), Goalies!D:D)</f>
        <v>Scott Wedgewood</v>
      </c>
      <c r="S7" s="24">
        <v>0</v>
      </c>
      <c r="T7" s="5">
        <f ca="1">IFERROR(L7*S8+(1-S8)*M7,0)</f>
        <v>6.7965680351252074</v>
      </c>
      <c r="U7" s="5"/>
      <c r="V7" s="5"/>
      <c r="W7" t="str">
        <f t="shared" ca="1" si="0"/>
        <v>COL</v>
      </c>
      <c r="X7" s="2" t="e">
        <f ca="1">'2026'!BJ5</f>
        <v>#N/A</v>
      </c>
      <c r="Y7" s="2" t="e">
        <f ca="1">'2026'!BK5</f>
        <v>#N/A</v>
      </c>
      <c r="Z7" s="2" t="e">
        <f ca="1">'2026'!BL5</f>
        <v>#N/A</v>
      </c>
      <c r="AA7" s="2" t="e">
        <f ca="1">'2026'!BM5</f>
        <v>#N/A</v>
      </c>
    </row>
    <row r="8" spans="1:27" x14ac:dyDescent="0.2">
      <c r="A8" s="34">
        <f ca="1">IF(D8=0,"0",(_xlfn.XLOOKUP(B8,'2026'!A:A,'2026'!C:C)))</f>
        <v>46051</v>
      </c>
      <c r="B8" t="str">
        <f ca="1"/>
        <v>2025020845 MTL</v>
      </c>
      <c r="C8">
        <f ca="1"/>
        <v>2025020845</v>
      </c>
      <c r="D8" s="7">
        <f ca="1">_xlfn.XLOOKUP(B8,'2026'!A:A,'2026'!AT:AT)</f>
        <v>3.000002968613694</v>
      </c>
      <c r="E8" s="7">
        <f ca="1">_xlfn.XLOOKUP(B8,'2026'!A:A,'2026'!Z:Z)</f>
        <v>1</v>
      </c>
      <c r="F8" s="39" t="str">
        <f ca="1">_xlfn.XLOOKUP(B8,'2026'!A:A,'2026'!E:E)</f>
        <v>MTL</v>
      </c>
      <c r="G8" s="5">
        <f ca="1">D8/E7</f>
        <v>3.000002968613694</v>
      </c>
      <c r="H8" s="5">
        <f ca="1">SUMIFS(Goalies!$J:$J,Goalies!$C:$C,Projections!$F8,Goalies!$A:$A,Projections!H$4)</f>
        <v>1</v>
      </c>
      <c r="I8" s="5">
        <f ca="1">SUMIFS(Goalies!$J:$J,Goalies!$C:$C,Projections!$F8,Goalies!$A:$A,Projections!I$4)</f>
        <v>2</v>
      </c>
      <c r="J8" s="5">
        <f ca="1">SUMIFS(Goalies!$J:$J,Goalies!$C:$C,Projections!$F8,Goalies!$A:$A,Projections!J$4)</f>
        <v>1</v>
      </c>
      <c r="K8" s="5">
        <f ca="1">SUMIFS(Goalies!$J:$J,Goalies!$C:$C,Projections!$F8,Goalies!$A:$A,Projections!K$4)</f>
        <v>2</v>
      </c>
      <c r="L8" s="5">
        <f ca="1">IFERROR($G8*H7,0)</f>
        <v>3.000002968613694</v>
      </c>
      <c r="M8" s="5">
        <f ca="1">IFERROR($G8*I7,0)</f>
        <v>3.000002968613694</v>
      </c>
      <c r="N8" s="5">
        <f ca="1">IFERROR($G8*J7,0)</f>
        <v>3.000002968613694</v>
      </c>
      <c r="O8" s="5">
        <f ca="1">IFERROR($G8*K7,0)</f>
        <v>3.000002968613694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Sam Montembeault</v>
      </c>
      <c r="R8" s="5" t="str" cm="1">
        <f t="array" aca="1" ref="R8" ca="1">_xlfn.XLOOKUP(1, (Goalies!C:C=Projections!W8)*(Goalies!A:A=Projections!$R$4), Goalies!D:D)</f>
        <v>Jakub Dobes</v>
      </c>
      <c r="S8" s="24">
        <v>0</v>
      </c>
      <c r="T8" s="5">
        <f ca="1">IFERROR(L8*S7+(1-S7)*N8,0)</f>
        <v>3.000002968613694</v>
      </c>
      <c r="U8" s="5"/>
      <c r="V8" s="5"/>
      <c r="W8" t="str">
        <f t="shared" ca="1" si="0"/>
        <v>MTL</v>
      </c>
      <c r="X8" s="2" t="e">
        <f ca="1">'2026'!BJ6</f>
        <v>#N/A</v>
      </c>
      <c r="Y8" s="2" t="e">
        <f ca="1">'2026'!BK6</f>
        <v>#N/A</v>
      </c>
      <c r="Z8" s="2" t="e">
        <f ca="1">'2026'!BL6</f>
        <v>#N/A</v>
      </c>
      <c r="AA8" s="2" t="e">
        <f ca="1">'2026'!BM6</f>
        <v>#N/A</v>
      </c>
    </row>
    <row r="9" spans="1:27" x14ac:dyDescent="0.2">
      <c r="A9" s="34">
        <f ca="1">IF(D9=0,"0",(_xlfn.XLOOKUP(B9,'2026'!A:A,'2026'!C:C)))</f>
        <v>46051</v>
      </c>
      <c r="B9" t="str">
        <f ca="1"/>
        <v>2025020844 LAK</v>
      </c>
      <c r="C9">
        <f ca="1"/>
        <v>2025020844</v>
      </c>
      <c r="D9" s="7">
        <f ca="1">_xlfn.XLOOKUP(B9,'2026'!A:A,'2026'!AT:AT)</f>
        <v>2.6415315657483398</v>
      </c>
      <c r="E9" s="7">
        <f ca="1">_xlfn.XLOOKUP(B9,'2026'!A:A,'2026'!Z:Z)</f>
        <v>0.97499999999999998</v>
      </c>
      <c r="F9" s="39" t="str">
        <f ca="1">_xlfn.XLOOKUP(B9,'2026'!A:A,'2026'!E:E)</f>
        <v>LAK</v>
      </c>
      <c r="G9" s="5">
        <f ca="1">D9/E10</f>
        <v>2.668213702776101</v>
      </c>
      <c r="H9" s="5">
        <f ca="1">SUMIFS(Goalies!$J:$J,Goalies!$C:$C,Projections!$F9,Goalies!$A:$A,Projections!H$2)</f>
        <v>0.97499999999999998</v>
      </c>
      <c r="I9" s="5">
        <f ca="1">SUMIFS(Goalies!$J:$J,Goalies!$C:$C,Projections!$F9,Goalies!$A:$A,Projections!I$2)</f>
        <v>0.97499999999999998</v>
      </c>
      <c r="J9" s="5">
        <f ca="1">SUMIFS(Goalies!$J:$J,Goalies!$C:$C,Projections!$F9,Goalies!$A:$A,Projections!J$2)</f>
        <v>1.04</v>
      </c>
      <c r="K9" s="5">
        <f ca="1">SUMIFS(Goalies!$J:$J,Goalies!$C:$C,Projections!$F9,Goalies!$A:$A,Projections!K$2)</f>
        <v>1.04</v>
      </c>
      <c r="L9" s="5">
        <f ca="1">IFERROR($G9*H10,0)</f>
        <v>2.7082369083177422</v>
      </c>
      <c r="M9" s="5">
        <f ca="1">IFERROR($G9*I10,0)</f>
        <v>2.6415315657483398</v>
      </c>
      <c r="N9" s="5">
        <f ca="1">IFERROR($G9*J10,0)</f>
        <v>2.7082369083177422</v>
      </c>
      <c r="O9" s="5">
        <f ca="1">IFERROR($G9*K10,0)</f>
        <v>2.6415315657483398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Darcy Kuemper</v>
      </c>
      <c r="R9" s="5" t="str" cm="1">
        <f t="array" aca="1" ref="R9" ca="1">_xlfn.XLOOKUP(1, (Goalies!C:C=Projections!W9)*(Goalies!A:A=Projections!$R$4), Goalies!D:D)</f>
        <v>Anton Forsberg</v>
      </c>
      <c r="S9" s="24">
        <v>0</v>
      </c>
      <c r="T9" s="5">
        <f ca="1">IFERROR(L9*S10+(1-S10)*M9,0)</f>
        <v>2.7082369083177422</v>
      </c>
      <c r="U9" s="5"/>
      <c r="V9" s="5"/>
      <c r="W9" s="40" t="str">
        <f t="shared" ca="1" si="0"/>
        <v>LAK</v>
      </c>
      <c r="X9" s="43">
        <f ca="1">'2026'!BJ7</f>
        <v>139</v>
      </c>
      <c r="Y9" s="43">
        <f ca="1">'2026'!BK7</f>
        <v>-120</v>
      </c>
      <c r="Z9" s="43">
        <f ca="1">'2026'!BL7</f>
        <v>106</v>
      </c>
      <c r="AA9" s="43">
        <f ca="1">'2026'!BM7</f>
        <v>132</v>
      </c>
    </row>
    <row r="10" spans="1:27" x14ac:dyDescent="0.2">
      <c r="A10" s="34">
        <f ca="1">IF(D10=0,"0",(_xlfn.XLOOKUP(B10,'2026'!A:A,'2026'!C:C)))</f>
        <v>46051</v>
      </c>
      <c r="B10" t="str">
        <f ca="1"/>
        <v>2025020844 BUF</v>
      </c>
      <c r="C10">
        <f ca="1"/>
        <v>2025020844</v>
      </c>
      <c r="D10" s="7">
        <f ca="1">_xlfn.XLOOKUP(B10,'2026'!A:A,'2026'!AT:AT)</f>
        <v>2.9944616825245376</v>
      </c>
      <c r="E10" s="7">
        <f ca="1">_xlfn.XLOOKUP(B10,'2026'!A:A,'2026'!Z:Z)</f>
        <v>0.99</v>
      </c>
      <c r="F10" s="39" t="str">
        <f ca="1">_xlfn.XLOOKUP(B10,'2026'!A:A,'2026'!E:E)</f>
        <v>BUF</v>
      </c>
      <c r="G10" s="5">
        <f ca="1">D10/E9</f>
        <v>3.071242751307218</v>
      </c>
      <c r="H10" s="5">
        <f ca="1">SUMIFS(Goalies!$J:$J,Goalies!$C:$C,Projections!$F10,Goalies!$A:$A,Projections!H$4)</f>
        <v>1.0149999999999999</v>
      </c>
      <c r="I10" s="5">
        <f ca="1">SUMIFS(Goalies!$J:$J,Goalies!$C:$C,Projections!$F10,Goalies!$A:$A,Projections!I$4)</f>
        <v>0.99</v>
      </c>
      <c r="J10" s="5">
        <f ca="1">SUMIFS(Goalies!$J:$J,Goalies!$C:$C,Projections!$F10,Goalies!$A:$A,Projections!J$4)</f>
        <v>1.0149999999999999</v>
      </c>
      <c r="K10" s="5">
        <f ca="1">SUMIFS(Goalies!$J:$J,Goalies!$C:$C,Projections!$F10,Goalies!$A:$A,Projections!K$4)</f>
        <v>0.99</v>
      </c>
      <c r="L10" s="5">
        <f ca="1">IFERROR($G10*H9,0)</f>
        <v>2.9944616825245376</v>
      </c>
      <c r="M10" s="5">
        <f ca="1">IFERROR($G10*I9,0)</f>
        <v>2.9944616825245376</v>
      </c>
      <c r="N10" s="5">
        <f ca="1">IFERROR($G10*J9,0)</f>
        <v>3.194092461359507</v>
      </c>
      <c r="O10" s="5">
        <f ca="1">IFERROR($G10*K9,0)</f>
        <v>3.194092461359507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Ukko-Pekka Luukkonen</v>
      </c>
      <c r="R10" s="5" t="str" cm="1">
        <f t="array" aca="1" ref="R10" ca="1">_xlfn.XLOOKUP(1, (Goalies!C:C=Projections!W10)*(Goalies!A:A=Projections!$R$4), Goalies!D:D)</f>
        <v>Alex Lyon</v>
      </c>
      <c r="S10" s="24">
        <v>1</v>
      </c>
      <c r="T10" s="5">
        <f ca="1">IFERROR(L10*S9+(1-S9)*N10,0)</f>
        <v>3.194092461359507</v>
      </c>
      <c r="U10" s="5"/>
      <c r="V10" s="5"/>
      <c r="W10" s="40" t="str">
        <f t="shared" ca="1" si="0"/>
        <v>BUF</v>
      </c>
      <c r="X10" s="43">
        <f ca="1">'2026'!BJ8</f>
        <v>-139</v>
      </c>
      <c r="Y10" s="43">
        <f ca="1">'2026'!BK8</f>
        <v>120</v>
      </c>
      <c r="Z10" s="43">
        <f ca="1">'2026'!BL8</f>
        <v>-106</v>
      </c>
      <c r="AA10" s="43">
        <f ca="1">'2026'!BM8</f>
        <v>-132</v>
      </c>
    </row>
    <row r="11" spans="1:27" x14ac:dyDescent="0.2">
      <c r="A11" s="34">
        <f ca="1">IF(D11=0,"0",(_xlfn.XLOOKUP(B11,'2026'!A:A,'2026'!C:C)))</f>
        <v>46051</v>
      </c>
      <c r="B11" t="str">
        <f ca="1"/>
        <v>2025020848 NSH</v>
      </c>
      <c r="C11">
        <f ca="1"/>
        <v>2025020848</v>
      </c>
      <c r="D11" s="7">
        <f ca="1">_xlfn.XLOOKUP(B11,'2026'!A:A,'2026'!AT:AT)</f>
        <v>2.8002161782094594</v>
      </c>
      <c r="E11" s="7">
        <f ca="1">_xlfn.XLOOKUP(B11,'2026'!A:A,'2026'!Z:Z)</f>
        <v>0.99094124800379646</v>
      </c>
      <c r="F11" s="39" t="str">
        <f ca="1">_xlfn.XLOOKUP(B11,'2026'!A:A,'2026'!E:E)</f>
        <v>NSH</v>
      </c>
      <c r="G11" s="5">
        <f ca="1">D11/E12</f>
        <v>2.7724912655539202</v>
      </c>
      <c r="H11" s="5">
        <f ca="1">SUMIFS(Goalies!$J:$J,Goalies!$C:$C,Projections!$F11,Goalies!$A:$A,Projections!H$2)</f>
        <v>0.99094124800379646</v>
      </c>
      <c r="I11" s="5">
        <f ca="1">SUMIFS(Goalies!$J:$J,Goalies!$C:$C,Projections!$F11,Goalies!$A:$A,Projections!I$2)</f>
        <v>0.99094124800379646</v>
      </c>
      <c r="J11" s="5">
        <f ca="1">SUMIFS(Goalies!$J:$J,Goalies!$C:$C,Projections!$F11,Goalies!$A:$A,Projections!J$2)</f>
        <v>1.02</v>
      </c>
      <c r="K11" s="5">
        <f ca="1">SUMIFS(Goalies!$J:$J,Goalies!$C:$C,Projections!$F11,Goalies!$A:$A,Projections!K$2)</f>
        <v>1.02</v>
      </c>
      <c r="L11" s="5">
        <f ca="1">IFERROR($G11*H12,0)</f>
        <v>2.8002161782094594</v>
      </c>
      <c r="M11" s="5">
        <f ca="1">IFERROR($G11*I12,0)</f>
        <v>2.744766352898381</v>
      </c>
      <c r="N11" s="5">
        <f ca="1">IFERROR($G11*J12,0)</f>
        <v>2.8002161782094594</v>
      </c>
      <c r="O11" s="5">
        <f ca="1">IFERROR($G11*K12,0)</f>
        <v>2.744766352898381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Juuse Saros</v>
      </c>
      <c r="R11" s="5" t="str" cm="1">
        <f t="array" aca="1" ref="R11" ca="1">_xlfn.XLOOKUP(1, (Goalies!C:C=Projections!W11)*(Goalies!A:A=Projections!$R$4), Goalies!D:D)</f>
        <v>Justus Annunen</v>
      </c>
      <c r="S11" s="24">
        <v>0</v>
      </c>
      <c r="T11" s="5">
        <f ca="1">IFERROR(L11*S12+(1-S12)*M11,0)</f>
        <v>2.744766352898381</v>
      </c>
      <c r="U11" s="5"/>
      <c r="V11" s="5"/>
      <c r="W11" t="str">
        <f t="shared" ca="1" si="0"/>
        <v>NSH</v>
      </c>
      <c r="X11" s="2">
        <f ca="1">'2026'!BJ9</f>
        <v>141</v>
      </c>
      <c r="Y11" s="2">
        <f ca="1">'2026'!BK9</f>
        <v>-129</v>
      </c>
      <c r="Z11" s="2">
        <f ca="1">'2026'!BL9</f>
        <v>-103</v>
      </c>
      <c r="AA11" s="2">
        <f ca="1">'2026'!BM9</f>
        <v>122</v>
      </c>
    </row>
    <row r="12" spans="1:27" x14ac:dyDescent="0.2">
      <c r="A12" s="34">
        <f ca="1">IF(D12=0,"0",(_xlfn.XLOOKUP(B12,'2026'!A:A,'2026'!C:C)))</f>
        <v>46051</v>
      </c>
      <c r="B12" t="str">
        <f ca="1"/>
        <v>2025020848 NJD</v>
      </c>
      <c r="C12">
        <f ca="1"/>
        <v>2025020848</v>
      </c>
      <c r="D12" s="7">
        <f ca="1">_xlfn.XLOOKUP(B12,'2026'!A:A,'2026'!AT:AT)</f>
        <v>3.1822131222887844</v>
      </c>
      <c r="E12" s="7">
        <f ca="1">_xlfn.XLOOKUP(B12,'2026'!A:A,'2026'!Z:Z)</f>
        <v>1.01</v>
      </c>
      <c r="F12" s="39" t="str">
        <f ca="1">_xlfn.XLOOKUP(B12,'2026'!A:A,'2026'!E:E)</f>
        <v>NJD</v>
      </c>
      <c r="G12" s="5">
        <f ca="1">D12/E11</f>
        <v>3.2113035245017802</v>
      </c>
      <c r="H12" s="5">
        <f ca="1">SUMIFS(Goalies!$J:$J,Goalies!$C:$C,Projections!$F12,Goalies!$A:$A,Projections!H$4)</f>
        <v>1.01</v>
      </c>
      <c r="I12" s="5">
        <f ca="1">SUMIFS(Goalies!$J:$J,Goalies!$C:$C,Projections!$F12,Goalies!$A:$A,Projections!I$4)</f>
        <v>0.99</v>
      </c>
      <c r="J12" s="5">
        <f ca="1">SUMIFS(Goalies!$J:$J,Goalies!$C:$C,Projections!$F12,Goalies!$A:$A,Projections!J$4)</f>
        <v>1.01</v>
      </c>
      <c r="K12" s="5">
        <f ca="1">SUMIFS(Goalies!$J:$J,Goalies!$C:$C,Projections!$F12,Goalies!$A:$A,Projections!K$4)</f>
        <v>0.99</v>
      </c>
      <c r="L12" s="5">
        <f ca="1">IFERROR($G12*H11,0)</f>
        <v>3.1822131222887844</v>
      </c>
      <c r="M12" s="5">
        <f ca="1">IFERROR($G12*I11,0)</f>
        <v>3.1822131222887844</v>
      </c>
      <c r="N12" s="5">
        <f ca="1">IFERROR($G12*J11,0)</f>
        <v>3.275529594991816</v>
      </c>
      <c r="O12" s="5">
        <f ca="1">IFERROR($G12*K11,0)</f>
        <v>3.275529594991816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Jacob Markstrom</v>
      </c>
      <c r="R12" s="5" t="str" cm="1">
        <f t="array" aca="1" ref="R12" ca="1">_xlfn.XLOOKUP(1, (Goalies!C:C=Projections!W12)*(Goalies!A:A=Projections!$R$4), Goalies!D:D)</f>
        <v>Jake Allen</v>
      </c>
      <c r="S12" s="24">
        <v>0</v>
      </c>
      <c r="T12" s="5">
        <f ca="1">IFERROR(L12*S11+(1-S11)*N12,0)</f>
        <v>3.275529594991816</v>
      </c>
      <c r="U12" s="5"/>
      <c r="V12" s="5"/>
      <c r="W12" t="str">
        <f t="shared" ca="1" si="0"/>
        <v>NJD</v>
      </c>
      <c r="X12" s="2">
        <f ca="1">'2026'!BJ10</f>
        <v>-141</v>
      </c>
      <c r="Y12" s="2">
        <f ca="1">'2026'!BK10</f>
        <v>129</v>
      </c>
      <c r="Z12" s="2">
        <f ca="1">'2026'!BL10</f>
        <v>103</v>
      </c>
      <c r="AA12" s="2">
        <f ca="1">'2026'!BM10</f>
        <v>-122</v>
      </c>
    </row>
    <row r="13" spans="1:27" x14ac:dyDescent="0.2">
      <c r="A13" s="34">
        <f ca="1">IF(D13=0,"0",(_xlfn.XLOOKUP(B13,'2026'!A:A,'2026'!C:C)))</f>
        <v>46051</v>
      </c>
      <c r="B13" t="str">
        <f ca="1"/>
        <v>2025020849 NYI</v>
      </c>
      <c r="C13">
        <f ca="1"/>
        <v>2025020849</v>
      </c>
      <c r="D13" s="7">
        <f ca="1">_xlfn.XLOOKUP(B13,'2026'!A:A,'2026'!AT:AT)</f>
        <v>3.0866653385788787</v>
      </c>
      <c r="E13" s="7">
        <f ca="1">_xlfn.XLOOKUP(B13,'2026'!A:A,'2026'!Z:Z)</f>
        <v>0.97</v>
      </c>
      <c r="F13" s="39" t="str">
        <f ca="1">_xlfn.XLOOKUP(B13,'2026'!A:A,'2026'!E:E)</f>
        <v>NYI</v>
      </c>
      <c r="G13" s="5">
        <f ca="1">D13/E14</f>
        <v>2.9396812748370271</v>
      </c>
      <c r="H13" s="5">
        <f ca="1">SUMIFS(Goalies!$J:$J,Goalies!$C:$C,Projections!$F13,Goalies!$A:$A,Projections!H$2)</f>
        <v>0.97</v>
      </c>
      <c r="I13" s="5">
        <f ca="1">SUMIFS(Goalies!$J:$J,Goalies!$C:$C,Projections!$F13,Goalies!$A:$A,Projections!I$2)</f>
        <v>0.97</v>
      </c>
      <c r="J13" s="5">
        <f ca="1">SUMIFS(Goalies!$J:$J,Goalies!$C:$C,Projections!$F13,Goalies!$A:$A,Projections!J$2)</f>
        <v>1.06</v>
      </c>
      <c r="K13" s="5">
        <f ca="1">SUMIFS(Goalies!$J:$J,Goalies!$C:$C,Projections!$F13,Goalies!$A:$A,Projections!K$2)</f>
        <v>1.06</v>
      </c>
      <c r="L13" s="5">
        <f ca="1">IFERROR($G13*H14,0)</f>
        <v>2.8514908365919163</v>
      </c>
      <c r="M13" s="5">
        <f ca="1">IFERROR($G13*I14,0)</f>
        <v>3.0866653385788787</v>
      </c>
      <c r="N13" s="5">
        <f ca="1">IFERROR($G13*J14,0)</f>
        <v>2.8514908365919163</v>
      </c>
      <c r="O13" s="5">
        <f ca="1">IFERROR($G13*K14,0)</f>
        <v>3.0866653385788787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Ilya Sorokin</v>
      </c>
      <c r="R13" s="5" t="str" cm="1">
        <f t="array" aca="1" ref="R13" ca="1">_xlfn.XLOOKUP(1, (Goalies!C:C=Projections!W13)*(Goalies!A:A=Projections!$R$4), Goalies!D:D)</f>
        <v>David Rittich</v>
      </c>
      <c r="S13" s="24">
        <v>1</v>
      </c>
      <c r="T13" s="5">
        <f ca="1">IFERROR(L13*S14+(1-S14)*M13,0)</f>
        <v>2.8514908365919163</v>
      </c>
      <c r="U13" s="5"/>
      <c r="V13" s="5"/>
      <c r="W13" s="40" t="str">
        <f t="shared" ref="W13:W54" ca="1" si="1">F13</f>
        <v>NYI</v>
      </c>
      <c r="X13" s="43">
        <f ca="1">'2026'!BJ11</f>
        <v>-111</v>
      </c>
      <c r="Y13" s="43">
        <f ca="1">'2026'!BK11</f>
        <v>104</v>
      </c>
      <c r="Z13" s="43">
        <f ca="1">'2026'!BL11</f>
        <v>135</v>
      </c>
      <c r="AA13" s="43">
        <f ca="1">'2026'!BM11</f>
        <v>165</v>
      </c>
    </row>
    <row r="14" spans="1:27" x14ac:dyDescent="0.2">
      <c r="A14" s="34">
        <f ca="1">IF(D14=0,"0",(_xlfn.XLOOKUP(B14,'2026'!A:A,'2026'!C:C)))</f>
        <v>46051</v>
      </c>
      <c r="B14" t="str">
        <f ca="1"/>
        <v>2025020849 NYR</v>
      </c>
      <c r="C14">
        <f ca="1"/>
        <v>2025020849</v>
      </c>
      <c r="D14" s="7">
        <f ca="1">_xlfn.XLOOKUP(B14,'2026'!A:A,'2026'!AT:AT)</f>
        <v>2.7121470004631503</v>
      </c>
      <c r="E14" s="7">
        <f ca="1">_xlfn.XLOOKUP(B14,'2026'!A:A,'2026'!Z:Z)</f>
        <v>1.05</v>
      </c>
      <c r="F14" s="39" t="str">
        <f ca="1">_xlfn.XLOOKUP(B14,'2026'!A:A,'2026'!E:E)</f>
        <v>NYR</v>
      </c>
      <c r="G14" s="5">
        <f ca="1">D14/E13</f>
        <v>2.7960278355290211</v>
      </c>
      <c r="H14" s="5">
        <f ca="1">SUMIFS(Goalies!$J:$J,Goalies!$C:$C,Projections!$F14,Goalies!$A:$A,Projections!H$4)</f>
        <v>0.97</v>
      </c>
      <c r="I14" s="5">
        <f ca="1">SUMIFS(Goalies!$J:$J,Goalies!$C:$C,Projections!$F14,Goalies!$A:$A,Projections!I$4)</f>
        <v>1.05</v>
      </c>
      <c r="J14" s="5">
        <f ca="1">SUMIFS(Goalies!$J:$J,Goalies!$C:$C,Projections!$F14,Goalies!$A:$A,Projections!J$4)</f>
        <v>0.97</v>
      </c>
      <c r="K14" s="5">
        <f ca="1">SUMIFS(Goalies!$J:$J,Goalies!$C:$C,Projections!$F14,Goalies!$A:$A,Projections!K$4)</f>
        <v>1.05</v>
      </c>
      <c r="L14" s="5">
        <f ca="1">IFERROR($G14*H13,0)</f>
        <v>2.7121470004631503</v>
      </c>
      <c r="M14" s="5">
        <f ca="1">IFERROR($G14*I13,0)</f>
        <v>2.7121470004631503</v>
      </c>
      <c r="N14" s="5">
        <f ca="1">IFERROR($G14*J13,0)</f>
        <v>2.9637895056607624</v>
      </c>
      <c r="O14" s="5">
        <f ca="1">IFERROR($G14*K13,0)</f>
        <v>2.9637895056607624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Igor Shesterkin</v>
      </c>
      <c r="R14" s="5" t="str" cm="1">
        <f t="array" aca="1" ref="R14" ca="1">_xlfn.XLOOKUP(1, (Goalies!C:C=Projections!W14)*(Goalies!A:A=Projections!$R$4), Goalies!D:D)</f>
        <v>Jonathan Quick</v>
      </c>
      <c r="S14" s="24">
        <v>1</v>
      </c>
      <c r="T14" s="5">
        <f ca="1">IFERROR(L14*S13+(1-S13)*N14,0)</f>
        <v>2.7121470004631503</v>
      </c>
      <c r="U14" s="5"/>
      <c r="V14" s="5"/>
      <c r="W14" s="40" t="str">
        <f t="shared" ca="1" si="1"/>
        <v>NYR</v>
      </c>
      <c r="X14" s="43">
        <f ca="1">'2026'!BJ12</f>
        <v>111</v>
      </c>
      <c r="Y14" s="43">
        <f ca="1">'2026'!BK12</f>
        <v>-104</v>
      </c>
      <c r="Z14" s="43">
        <f ca="1">'2026'!BL12</f>
        <v>-135</v>
      </c>
      <c r="AA14" s="43">
        <f ca="1">'2026'!BM12</f>
        <v>-165</v>
      </c>
    </row>
    <row r="15" spans="1:27" x14ac:dyDescent="0.2">
      <c r="A15" s="34">
        <f ca="1">IF(D15=0,"0",(_xlfn.XLOOKUP(B15,'2026'!A:A,'2026'!C:C)))</f>
        <v>46051</v>
      </c>
      <c r="B15" t="str">
        <f ca="1"/>
        <v>2025020843 PHI</v>
      </c>
      <c r="C15">
        <f ca="1"/>
        <v>2025020843</v>
      </c>
      <c r="D15" s="7">
        <f ca="1">_xlfn.XLOOKUP(B15,'2026'!A:A,'2026'!AT:AT)</f>
        <v>2.5949400447635131</v>
      </c>
      <c r="E15" s="7">
        <f ca="1">_xlfn.XLOOKUP(B15,'2026'!A:A,'2026'!Z:Z)</f>
        <v>1.04</v>
      </c>
      <c r="F15" s="39" t="str">
        <f ca="1">_xlfn.XLOOKUP(B15,'2026'!A:A,'2026'!E:E)</f>
        <v>PHI</v>
      </c>
      <c r="G15" s="5">
        <f ca="1">D15/E16</f>
        <v>2.6614769689882185</v>
      </c>
      <c r="H15" s="5">
        <f ca="1">SUMIFS(Goalies!$J:$J,Goalies!$C:$C,Projections!$F15,Goalies!$A:$A,Projections!H$2)</f>
        <v>1.04</v>
      </c>
      <c r="I15" s="5">
        <f ca="1">SUMIFS(Goalies!$J:$J,Goalies!$C:$C,Projections!$F15,Goalies!$A:$A,Projections!I$2)</f>
        <v>1.04</v>
      </c>
      <c r="J15" s="5">
        <f ca="1">SUMIFS(Goalies!$J:$J,Goalies!$C:$C,Projections!$F15,Goalies!$A:$A,Projections!J$2)</f>
        <v>2.0350000000000001</v>
      </c>
      <c r="K15" s="5">
        <f ca="1">SUMIFS(Goalies!$J:$J,Goalies!$C:$C,Projections!$F15,Goalies!$A:$A,Projections!K$2)</f>
        <v>2.0350000000000001</v>
      </c>
      <c r="L15" s="5">
        <f ca="1">IFERROR($G15*H16,0)</f>
        <v>2.5949400447635131</v>
      </c>
      <c r="M15" s="5">
        <f ca="1">IFERROR($G15*I16,0)</f>
        <v>2.7679360477477473</v>
      </c>
      <c r="N15" s="5">
        <f ca="1">IFERROR($G15*J16,0)</f>
        <v>2.5949400447635131</v>
      </c>
      <c r="O15" s="5">
        <f ca="1">IFERROR($G15*K16,0)</f>
        <v>2.7679360477477473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Samuel Ersson</v>
      </c>
      <c r="R15" s="5" t="str" cm="1">
        <f t="array" aca="1" ref="R15" ca="1">_xlfn.XLOOKUP(1, (Goalies!C:C=Projections!W15)*(Goalies!A:A=Projections!$R$4), Goalies!D:D)</f>
        <v>Dan Vladar</v>
      </c>
      <c r="S15" s="24">
        <v>1</v>
      </c>
      <c r="T15" s="5">
        <f ca="1">IFERROR(L15*S16+(1-S16)*M15,0)</f>
        <v>2.5949400447635131</v>
      </c>
      <c r="U15" s="5"/>
      <c r="V15" s="5"/>
      <c r="W15" t="str">
        <f t="shared" ca="1" si="1"/>
        <v>PHI</v>
      </c>
      <c r="X15" s="2">
        <f ca="1">'2026'!BJ13</f>
        <v>167</v>
      </c>
      <c r="Y15" s="2">
        <f ca="1">'2026'!BK13</f>
        <v>-125</v>
      </c>
      <c r="Z15" s="2">
        <f ca="1">'2026'!BL13</f>
        <v>101</v>
      </c>
      <c r="AA15" s="2">
        <f ca="1">'2026'!BM13</f>
        <v>127</v>
      </c>
    </row>
    <row r="16" spans="1:27" x14ac:dyDescent="0.2">
      <c r="A16" s="34">
        <f ca="1">IF(D16=0,"0",(_xlfn.XLOOKUP(B16,'2026'!A:A,'2026'!C:C)))</f>
        <v>46051</v>
      </c>
      <c r="B16" t="str">
        <f ca="1"/>
        <v>2025020843 BOS</v>
      </c>
      <c r="C16">
        <f ca="1"/>
        <v>2025020843</v>
      </c>
      <c r="D16" s="7">
        <f ca="1">_xlfn.XLOOKUP(B16,'2026'!A:A,'2026'!AT:AT)</f>
        <v>3.3720870764700206</v>
      </c>
      <c r="E16" s="7">
        <f ca="1">_xlfn.XLOOKUP(B16,'2026'!A:A,'2026'!Z:Z)</f>
        <v>0.97499999999999998</v>
      </c>
      <c r="F16" s="39" t="str">
        <f ca="1">_xlfn.XLOOKUP(B16,'2026'!A:A,'2026'!E:E)</f>
        <v>BOS</v>
      </c>
      <c r="G16" s="5">
        <f ca="1">D16/E15</f>
        <v>3.2423914196827122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1.04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1.04</v>
      </c>
      <c r="L16" s="5">
        <f ca="1">IFERROR($G16*H15,0)</f>
        <v>3.3720870764700206</v>
      </c>
      <c r="M16" s="5">
        <f ca="1">IFERROR($G16*I15,0)</f>
        <v>3.3720870764700206</v>
      </c>
      <c r="N16" s="5">
        <f ca="1">IFERROR($G16*J15,0)</f>
        <v>6.59826653905432</v>
      </c>
      <c r="O16" s="5">
        <f ca="1">IFERROR($G16*K15,0)</f>
        <v>6.59826653905432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Jeremy Swayman</v>
      </c>
      <c r="R16" s="5" t="str" cm="1">
        <f t="array" aca="1" ref="R16" ca="1">_xlfn.XLOOKUP(1, (Goalies!C:C=Projections!W16)*(Goalies!A:A=Projections!$R$4), Goalies!D:D)</f>
        <v>Joonas Korpisalo</v>
      </c>
      <c r="S16" s="24">
        <v>1</v>
      </c>
      <c r="T16" s="5">
        <f ca="1">IFERROR(L16*S15+(1-S15)*N16,0)</f>
        <v>3.3720870764700206</v>
      </c>
      <c r="U16" s="5"/>
      <c r="V16" s="5"/>
      <c r="W16" t="str">
        <f t="shared" ca="1" si="1"/>
        <v>BOS</v>
      </c>
      <c r="X16" s="2">
        <f ca="1">'2026'!BJ14</f>
        <v>-167</v>
      </c>
      <c r="Y16" s="2">
        <f ca="1">'2026'!BK14</f>
        <v>125</v>
      </c>
      <c r="Z16" s="2">
        <f ca="1">'2026'!BL14</f>
        <v>-101</v>
      </c>
      <c r="AA16" s="2">
        <f ca="1">'2026'!BM14</f>
        <v>-127</v>
      </c>
    </row>
    <row r="17" spans="1:27" x14ac:dyDescent="0.2">
      <c r="A17" s="34">
        <f ca="1">IF(D17=0,"0",(_xlfn.XLOOKUP(B17,'2026'!A:A,'2026'!C:C)))</f>
        <v>46051</v>
      </c>
      <c r="B17" t="str">
        <f ca="1"/>
        <v>2025020851 UTA</v>
      </c>
      <c r="C17">
        <f ca="1"/>
        <v>2025020851</v>
      </c>
      <c r="D17" s="7">
        <f ca="1">_xlfn.XLOOKUP(B17,'2026'!A:A,'2026'!AT:AT)</f>
        <v>2.5581816592268676</v>
      </c>
      <c r="E17" s="7">
        <f ca="1">_xlfn.XLOOKUP(B17,'2026'!A:A,'2026'!Z:Z)</f>
        <v>0.97</v>
      </c>
      <c r="F17" s="39" t="str">
        <f ca="1">_xlfn.XLOOKUP(B17,'2026'!A:A,'2026'!E:E)</f>
        <v>UTA</v>
      </c>
      <c r="G17" s="5">
        <f ca="1">D17/E18</f>
        <v>2.6237760607455054</v>
      </c>
      <c r="H17" s="5">
        <f ca="1">SUMIFS(Goalies!$J:$J,Goalies!$C:$C,Projections!$F17,Goalies!$A:$A,Projections!H$2)</f>
        <v>0.97</v>
      </c>
      <c r="I17" s="5">
        <f ca="1">SUMIFS(Goalies!$J:$J,Goalies!$C:$C,Projections!$F17,Goalies!$A:$A,Projections!I$2)</f>
        <v>0.97</v>
      </c>
      <c r="J17" s="5">
        <f ca="1">SUMIFS(Goalies!$J:$J,Goalies!$C:$C,Projections!$F17,Goalies!$A:$A,Projections!J$2)</f>
        <v>1.05</v>
      </c>
      <c r="K17" s="5">
        <f ca="1">SUMIFS(Goalies!$J:$J,Goalies!$C:$C,Projections!$F17,Goalies!$A:$A,Projections!K$2)</f>
        <v>1.05</v>
      </c>
      <c r="L17" s="5">
        <f ca="1">IFERROR($G17*H18,0)</f>
        <v>2.741845983479053</v>
      </c>
      <c r="M17" s="5">
        <f ca="1">IFERROR($G17*I18,0)</f>
        <v>2.6500138213529603</v>
      </c>
      <c r="N17" s="5">
        <f ca="1">IFERROR($G17*J18,0)</f>
        <v>2.741845983479053</v>
      </c>
      <c r="O17" s="5">
        <f ca="1">IFERROR($G17*K18,0)</f>
        <v>2.6500138213529603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Karel Vejmelka</v>
      </c>
      <c r="R17" s="5" t="str" cm="1">
        <f t="array" aca="1" ref="R17" ca="1">_xlfn.XLOOKUP(1, (Goalies!C:C=Projections!W17)*(Goalies!A:A=Projections!$R$4), Goalies!D:D)</f>
        <v>Vitek Vanecek</v>
      </c>
      <c r="S17" s="24">
        <v>1</v>
      </c>
      <c r="T17" s="5">
        <f ca="1">IFERROR(L17*S18+(1-S18)*M17,0)</f>
        <v>2.741845983479053</v>
      </c>
      <c r="U17" s="5"/>
      <c r="V17" s="5"/>
      <c r="W17" s="40" t="str">
        <f t="shared" ca="1" si="1"/>
        <v>UTA</v>
      </c>
      <c r="X17" s="43">
        <f ca="1">'2026'!BJ15</f>
        <v>152</v>
      </c>
      <c r="Y17" s="43">
        <f ca="1">'2026'!BK15</f>
        <v>-139</v>
      </c>
      <c r="Z17" s="43">
        <f ca="1">'2026'!BL15</f>
        <v>-112</v>
      </c>
      <c r="AA17" s="43">
        <f ca="1">'2026'!BM15</f>
        <v>114</v>
      </c>
    </row>
    <row r="18" spans="1:27" x14ac:dyDescent="0.2">
      <c r="A18" s="34">
        <f ca="1">IF(D18=0,"0",(_xlfn.XLOOKUP(B18,'2026'!A:A,'2026'!C:C)))</f>
        <v>46051</v>
      </c>
      <c r="B18" t="str">
        <f ca="1"/>
        <v>2025020851 CAR</v>
      </c>
      <c r="C18">
        <f ca="1"/>
        <v>2025020851</v>
      </c>
      <c r="D18" s="7">
        <f ca="1">_xlfn.XLOOKUP(B18,'2026'!A:A,'2026'!AT:AT)</f>
        <v>3.392101413443481</v>
      </c>
      <c r="E18" s="7">
        <f ca="1">_xlfn.XLOOKUP(B18,'2026'!A:A,'2026'!Z:Z)</f>
        <v>0.97499999999999998</v>
      </c>
      <c r="F18" s="39" t="str">
        <f ca="1">_xlfn.XLOOKUP(B18,'2026'!A:A,'2026'!E:E)</f>
        <v>CAR</v>
      </c>
      <c r="G18" s="5">
        <f ca="1">D18/E17</f>
        <v>3.4970117664365783</v>
      </c>
      <c r="H18" s="5">
        <f ca="1">SUMIFS(Goalies!$J:$J,Goalies!$C:$C,Projections!$F18,Goalies!$A:$A,Projections!H$4)</f>
        <v>1.0449999999999999</v>
      </c>
      <c r="I18" s="5">
        <f ca="1">SUMIFS(Goalies!$J:$J,Goalies!$C:$C,Projections!$F18,Goalies!$A:$A,Projections!I$4)</f>
        <v>1.01</v>
      </c>
      <c r="J18" s="5">
        <f ca="1">SUMIFS(Goalies!$J:$J,Goalies!$C:$C,Projections!$F18,Goalies!$A:$A,Projections!J$4)</f>
        <v>1.0449999999999999</v>
      </c>
      <c r="K18" s="5">
        <f ca="1">SUMIFS(Goalies!$J:$J,Goalies!$C:$C,Projections!$F18,Goalies!$A:$A,Projections!K$4)</f>
        <v>1.01</v>
      </c>
      <c r="L18" s="5">
        <f ca="1">IFERROR($G18*H17,0)</f>
        <v>3.392101413443481</v>
      </c>
      <c r="M18" s="5">
        <f ca="1">IFERROR($G18*I17,0)</f>
        <v>3.392101413443481</v>
      </c>
      <c r="N18" s="5">
        <f ca="1">IFERROR($G18*J17,0)</f>
        <v>3.6718623547584075</v>
      </c>
      <c r="O18" s="5">
        <f ca="1">IFERROR($G18*K17,0)</f>
        <v>3.6718623547584075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Frederik Andersen</v>
      </c>
      <c r="R18" s="5" t="str" cm="1">
        <f t="array" aca="1" ref="R18" ca="1">_xlfn.XLOOKUP(1, (Goalies!C:C=Projections!W18)*(Goalies!A:A=Projections!$R$4), Goalies!D:D)</f>
        <v>Pyotr Kochetkov</v>
      </c>
      <c r="S18" s="24">
        <v>1</v>
      </c>
      <c r="T18" s="5">
        <f ca="1">IFERROR(L18*S17+(1-S17)*N18,0)</f>
        <v>3.392101413443481</v>
      </c>
      <c r="U18" s="5"/>
      <c r="V18" s="5"/>
      <c r="W18" s="40" t="str">
        <f t="shared" ca="1" si="1"/>
        <v>CAR</v>
      </c>
      <c r="X18" s="43">
        <f ca="1">'2026'!BJ16</f>
        <v>-152</v>
      </c>
      <c r="Y18" s="43">
        <f ca="1">'2026'!BK16</f>
        <v>139</v>
      </c>
      <c r="Z18" s="43">
        <f ca="1">'2026'!BL16</f>
        <v>112</v>
      </c>
      <c r="AA18" s="43">
        <f ca="1">'2026'!BM16</f>
        <v>-114</v>
      </c>
    </row>
    <row r="19" spans="1:27" x14ac:dyDescent="0.2">
      <c r="A19" s="34">
        <f ca="1">IF(D19=0,"0",(_xlfn.XLOOKUP(B19,'2026'!A:A,'2026'!C:C)))</f>
        <v>46051</v>
      </c>
      <c r="B19" t="str">
        <f ca="1"/>
        <v>2025020847 WPG</v>
      </c>
      <c r="C19">
        <f ca="1"/>
        <v>2025020847</v>
      </c>
      <c r="D19" s="7">
        <f ca="1">_xlfn.XLOOKUP(B19,'2026'!A:A,'2026'!AT:AT)</f>
        <v>2.352868973902027</v>
      </c>
      <c r="E19" s="7">
        <f ca="1">_xlfn.XLOOKUP(B19,'2026'!A:A,'2026'!Z:Z)</f>
        <v>0.96499999999999997</v>
      </c>
      <c r="F19" s="39" t="str">
        <f ca="1">_xlfn.XLOOKUP(B19,'2026'!A:A,'2026'!E:E)</f>
        <v>WPG</v>
      </c>
      <c r="G19" s="5">
        <f ca="1">D19/E20</f>
        <v>2.4382061905720489</v>
      </c>
      <c r="H19" s="5">
        <f ca="1">SUMIFS(Goalies!$J:$J,Goalies!$C:$C,Projections!$F19,Goalies!$A:$A,Projections!H$2)</f>
        <v>0.96499999999999997</v>
      </c>
      <c r="I19" s="5">
        <f ca="1">SUMIFS(Goalies!$J:$J,Goalies!$C:$C,Projections!$F19,Goalies!$A:$A,Projections!I$2)</f>
        <v>0.96499999999999997</v>
      </c>
      <c r="J19" s="5">
        <f ca="1">SUMIFS(Goalies!$J:$J,Goalies!$C:$C,Projections!$F19,Goalies!$A:$A,Projections!J$2)</f>
        <v>1.06</v>
      </c>
      <c r="K19" s="5">
        <f ca="1">SUMIFS(Goalies!$J:$J,Goalies!$C:$C,Projections!$F19,Goalies!$A:$A,Projections!K$2)</f>
        <v>1.06</v>
      </c>
      <c r="L19" s="5">
        <f ca="1">IFERROR($G19*H20,0)</f>
        <v>2.352868973902027</v>
      </c>
      <c r="M19" s="5">
        <f ca="1">IFERROR($G19*I20,0)</f>
        <v>2.5601165001006514</v>
      </c>
      <c r="N19" s="5">
        <f ca="1">IFERROR($G19*J20,0)</f>
        <v>2.352868973902027</v>
      </c>
      <c r="O19" s="5">
        <f ca="1">IFERROR($G19*K20,0)</f>
        <v>2.5601165001006514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Connor Hellebuyck</v>
      </c>
      <c r="R19" s="5" t="str" cm="1">
        <f t="array" aca="1" ref="R19" ca="1">_xlfn.XLOOKUP(1, (Goalies!C:C=Projections!W19)*(Goalies!A:A=Projections!$R$4), Goalies!D:D)</f>
        <v>Eric Comrie</v>
      </c>
      <c r="S19" s="24">
        <v>1</v>
      </c>
      <c r="T19" s="5">
        <f ca="1">IFERROR(L19*S20+(1-S20)*M19,0)</f>
        <v>2.352868973902027</v>
      </c>
      <c r="U19" s="5"/>
      <c r="V19" s="5"/>
      <c r="W19" t="str">
        <f t="shared" ca="1" si="1"/>
        <v>WPG</v>
      </c>
      <c r="X19" s="2">
        <f ca="1">'2026'!BJ17</f>
        <v>191</v>
      </c>
      <c r="Y19" s="2">
        <f ca="1">'2026'!BK17</f>
        <v>-104</v>
      </c>
      <c r="Z19" s="2">
        <f ca="1">'2026'!BL17</f>
        <v>124</v>
      </c>
      <c r="AA19" s="2">
        <f ca="1">'2026'!BM17</f>
        <v>154</v>
      </c>
    </row>
    <row r="20" spans="1:27" x14ac:dyDescent="0.2">
      <c r="A20" s="34">
        <f ca="1">IF(D20=0,"0",(_xlfn.XLOOKUP(B20,'2026'!A:A,'2026'!C:C)))</f>
        <v>46051</v>
      </c>
      <c r="B20" t="str">
        <f ca="1"/>
        <v>2025020847 TBL</v>
      </c>
      <c r="C20">
        <f ca="1"/>
        <v>2025020847</v>
      </c>
      <c r="D20" s="7">
        <f ca="1">_xlfn.XLOOKUP(B20,'2026'!A:A,'2026'!AT:AT)</f>
        <v>3.3499867609572345</v>
      </c>
      <c r="E20" s="7">
        <f ca="1">_xlfn.XLOOKUP(B20,'2026'!A:A,'2026'!Z:Z)</f>
        <v>0.96499999999999997</v>
      </c>
      <c r="F20" s="39" t="str">
        <f ca="1">_xlfn.XLOOKUP(B20,'2026'!A:A,'2026'!E:E)</f>
        <v>TBL</v>
      </c>
      <c r="G20" s="5">
        <f ca="1">D20/E19</f>
        <v>3.4714888714582743</v>
      </c>
      <c r="H20" s="5">
        <f ca="1">SUMIFS(Goalies!$J:$J,Goalies!$C:$C,Projections!$F20,Goalies!$A:$A,Projections!H$4)</f>
        <v>0.96499999999999997</v>
      </c>
      <c r="I20" s="5">
        <f ca="1">SUMIFS(Goalies!$J:$J,Goalies!$C:$C,Projections!$F20,Goalies!$A:$A,Projections!I$4)</f>
        <v>1.05</v>
      </c>
      <c r="J20" s="5">
        <f ca="1">SUMIFS(Goalies!$J:$J,Goalies!$C:$C,Projections!$F20,Goalies!$A:$A,Projections!J$4)</f>
        <v>0.96499999999999997</v>
      </c>
      <c r="K20" s="5">
        <f ca="1">SUMIFS(Goalies!$J:$J,Goalies!$C:$C,Projections!$F20,Goalies!$A:$A,Projections!K$4)</f>
        <v>1.05</v>
      </c>
      <c r="L20" s="5">
        <f ca="1">IFERROR($G20*H19,0)</f>
        <v>3.3499867609572345</v>
      </c>
      <c r="M20" s="5">
        <f ca="1">IFERROR($G20*I19,0)</f>
        <v>3.3499867609572345</v>
      </c>
      <c r="N20" s="5">
        <f ca="1">IFERROR($G20*J19,0)</f>
        <v>3.6797782037457711</v>
      </c>
      <c r="O20" s="5">
        <f ca="1">IFERROR($G20*K19,0)</f>
        <v>3.6797782037457711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Andrei Vasilevskiy</v>
      </c>
      <c r="R20" s="5" t="str" cm="1">
        <f t="array" aca="1" ref="R20" ca="1">_xlfn.XLOOKUP(1, (Goalies!C:C=Projections!W20)*(Goalies!A:A=Projections!$R$4), Goalies!D:D)</f>
        <v>Jonas Johansson</v>
      </c>
      <c r="S20" s="24">
        <v>1</v>
      </c>
      <c r="T20" s="5">
        <f ca="1">IFERROR(L20*S19+(1-S19)*N20,0)</f>
        <v>3.3499867609572345</v>
      </c>
      <c r="U20" s="5"/>
      <c r="V20" s="5"/>
      <c r="W20" t="str">
        <f t="shared" ca="1" si="1"/>
        <v>TBL</v>
      </c>
      <c r="X20" s="2">
        <f ca="1">'2026'!BJ18</f>
        <v>-191</v>
      </c>
      <c r="Y20" s="2">
        <f ca="1">'2026'!BK18</f>
        <v>104</v>
      </c>
      <c r="Z20" s="2">
        <f ca="1">'2026'!BL18</f>
        <v>-124</v>
      </c>
      <c r="AA20" s="2">
        <f ca="1">'2026'!BM18</f>
        <v>-154</v>
      </c>
    </row>
    <row r="21" spans="1:27" x14ac:dyDescent="0.2">
      <c r="A21" s="34">
        <f ca="1">IF(D21=0,"0",(_xlfn.XLOOKUP(B21,'2026'!A:A,'2026'!C:C)))</f>
        <v>46051</v>
      </c>
      <c r="B21" t="str">
        <f ca="1"/>
        <v>2025020846 WSH</v>
      </c>
      <c r="C21">
        <f ca="1"/>
        <v>2025020846</v>
      </c>
      <c r="D21" s="7">
        <f ca="1">_xlfn.XLOOKUP(B21,'2026'!A:A,'2026'!AT:AT)</f>
        <v>2.9908683261441573</v>
      </c>
      <c r="E21" s="7">
        <f ca="1">_xlfn.XLOOKUP(B21,'2026'!A:A,'2026'!Z:Z)</f>
        <v>1.04</v>
      </c>
      <c r="F21" s="39" t="str">
        <f ca="1">_xlfn.XLOOKUP(B21,'2026'!A:A,'2026'!E:E)</f>
        <v>WSH</v>
      </c>
      <c r="G21" s="5">
        <f ca="1">D21/E22</f>
        <v>3.0364145443087893</v>
      </c>
      <c r="H21" s="5">
        <f ca="1">SUMIFS(Goalies!$J:$J,Goalies!$C:$C,Projections!$F21,Goalies!$A:$A,Projections!H$2)</f>
        <v>0.97499999999999998</v>
      </c>
      <c r="I21" s="5">
        <f ca="1">SUMIFS(Goalies!$J:$J,Goalies!$C:$C,Projections!$F21,Goalies!$A:$A,Projections!I$2)</f>
        <v>0.97499999999999998</v>
      </c>
      <c r="J21" s="5">
        <f ca="1">SUMIFS(Goalies!$J:$J,Goalies!$C:$C,Projections!$F21,Goalies!$A:$A,Projections!J$2)</f>
        <v>1.04</v>
      </c>
      <c r="K21" s="5">
        <f ca="1">SUMIFS(Goalies!$J:$J,Goalies!$C:$C,Projections!$F21,Goalies!$A:$A,Projections!K$2)</f>
        <v>1.04</v>
      </c>
      <c r="L21" s="5">
        <f ca="1">IFERROR($G21*H22,0)</f>
        <v>2.9908683261441573</v>
      </c>
      <c r="M21" s="5">
        <f ca="1">IFERROR($G21*I22,0)</f>
        <v>3.097142835194965</v>
      </c>
      <c r="N21" s="5">
        <f ca="1">IFERROR($G21*J22,0)</f>
        <v>2.9908683261441573</v>
      </c>
      <c r="O21" s="5">
        <f ca="1">IFERROR($G21*K22,0)</f>
        <v>3.097142835194965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Logan Thompson</v>
      </c>
      <c r="R21" s="5" t="str" cm="1">
        <f t="array" aca="1" ref="R21" ca="1">_xlfn.XLOOKUP(1, (Goalies!C:C=Projections!W21)*(Goalies!A:A=Projections!$R$4), Goalies!D:D)</f>
        <v>Charlie Lindgren</v>
      </c>
      <c r="S21" s="24">
        <v>1</v>
      </c>
      <c r="T21" s="5">
        <f ca="1">IFERROR(L21*S22+(1-S22)*M21,0)</f>
        <v>3.097142835194965</v>
      </c>
      <c r="U21" s="5"/>
      <c r="V21" s="5"/>
      <c r="W21" s="40" t="str">
        <f t="shared" ca="1" si="1"/>
        <v>WSH</v>
      </c>
      <c r="X21" s="43">
        <f ca="1">'2026'!BJ19</f>
        <v>104</v>
      </c>
      <c r="Y21" s="43">
        <f ca="1">'2026'!BK19</f>
        <v>-150</v>
      </c>
      <c r="Z21" s="43">
        <f ca="1">'2026'!BL19</f>
        <v>-122</v>
      </c>
      <c r="AA21" s="43">
        <f ca="1">'2026'!BM19</f>
        <v>105</v>
      </c>
    </row>
    <row r="22" spans="1:27" x14ac:dyDescent="0.2">
      <c r="A22" s="34">
        <f ca="1">IF(D22=0,"0",(_xlfn.XLOOKUP(B22,'2026'!A:A,'2026'!C:C)))</f>
        <v>46051</v>
      </c>
      <c r="B22" t="str">
        <f ca="1"/>
        <v>2025020846 DET</v>
      </c>
      <c r="C22">
        <f ca="1"/>
        <v>2025020846</v>
      </c>
      <c r="D22" s="7">
        <f ca="1">_xlfn.XLOOKUP(B22,'2026'!A:A,'2026'!AT:AT)</f>
        <v>3.352681489108257</v>
      </c>
      <c r="E22" s="7">
        <f ca="1">_xlfn.XLOOKUP(B22,'2026'!A:A,'2026'!Z:Z)</f>
        <v>0.98499999999999999</v>
      </c>
      <c r="F22" s="39" t="str">
        <f ca="1">_xlfn.XLOOKUP(B22,'2026'!A:A,'2026'!E:E)</f>
        <v>DET</v>
      </c>
      <c r="G22" s="5">
        <f ca="1">D22/E21</f>
        <v>3.2237322010656317</v>
      </c>
      <c r="H22" s="5">
        <f ca="1">SUMIFS(Goalies!$J:$J,Goalies!$C:$C,Projections!$F22,Goalies!$A:$A,Projections!H$4)</f>
        <v>0.98499999999999999</v>
      </c>
      <c r="I22" s="5">
        <f ca="1">SUMIFS(Goalies!$J:$J,Goalies!$C:$C,Projections!$F22,Goalies!$A:$A,Projections!I$4)</f>
        <v>1.02</v>
      </c>
      <c r="J22" s="5">
        <f ca="1">SUMIFS(Goalies!$J:$J,Goalies!$C:$C,Projections!$F22,Goalies!$A:$A,Projections!J$4)</f>
        <v>0.98499999999999999</v>
      </c>
      <c r="K22" s="5">
        <f ca="1">SUMIFS(Goalies!$J:$J,Goalies!$C:$C,Projections!$F22,Goalies!$A:$A,Projections!K$4)</f>
        <v>1.02</v>
      </c>
      <c r="L22" s="5">
        <f ca="1">IFERROR($G22*H21,0)</f>
        <v>3.143138896038991</v>
      </c>
      <c r="M22" s="5">
        <f ca="1">IFERROR($G22*I21,0)</f>
        <v>3.143138896038991</v>
      </c>
      <c r="N22" s="5">
        <f ca="1">IFERROR($G22*J21,0)</f>
        <v>3.352681489108257</v>
      </c>
      <c r="O22" s="5">
        <f ca="1">IFERROR($G22*K21,0)</f>
        <v>3.352681489108257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John Gibson</v>
      </c>
      <c r="R22" s="5" t="str" cm="1">
        <f t="array" aca="1" ref="R22" ca="1">_xlfn.XLOOKUP(1, (Goalies!C:C=Projections!W22)*(Goalies!A:A=Projections!$R$4), Goalies!D:D)</f>
        <v>Cam Talbot</v>
      </c>
      <c r="S22" s="24">
        <v>0</v>
      </c>
      <c r="T22" s="5">
        <f ca="1">IFERROR(L22*S21+(1-S21)*N22,0)</f>
        <v>3.143138896038991</v>
      </c>
      <c r="U22" s="5"/>
      <c r="V22" s="5"/>
      <c r="W22" s="40" t="str">
        <f t="shared" ca="1" si="1"/>
        <v>DET</v>
      </c>
      <c r="X22" s="43">
        <f ca="1">'2026'!BJ20</f>
        <v>-104</v>
      </c>
      <c r="Y22" s="43">
        <f ca="1">'2026'!BK20</f>
        <v>150</v>
      </c>
      <c r="Z22" s="43">
        <f ca="1">'2026'!BL20</f>
        <v>122</v>
      </c>
      <c r="AA22" s="43">
        <f ca="1">'2026'!BM20</f>
        <v>-105</v>
      </c>
    </row>
    <row r="23" spans="1:27" x14ac:dyDescent="0.2">
      <c r="A23" s="34">
        <f ca="1">IF(D23=0,"0",(_xlfn.XLOOKUP(B23,'2026'!A:A,'2026'!C:C)))</f>
        <v>46051</v>
      </c>
      <c r="B23" t="str">
        <f ca="1"/>
        <v>2025020853 CGY</v>
      </c>
      <c r="C23">
        <f ca="1"/>
        <v>2025020853</v>
      </c>
      <c r="D23" s="7">
        <f ca="1">_xlfn.XLOOKUP(B23,'2026'!A:A,'2026'!AT:AT)</f>
        <v>2.4884927531287424</v>
      </c>
      <c r="E23" s="7">
        <f ca="1">_xlfn.XLOOKUP(B23,'2026'!A:A,'2026'!Z:Z)</f>
        <v>1.02</v>
      </c>
      <c r="F23" s="39" t="str">
        <f ca="1">_xlfn.XLOOKUP(B23,'2026'!A:A,'2026'!E:E)</f>
        <v>CGY</v>
      </c>
      <c r="G23" s="5">
        <f ca="1">D23/E24</f>
        <v>2.5136290435643862</v>
      </c>
      <c r="H23" s="5">
        <f ca="1">SUMIFS(Goalies!$J:$J,Goalies!$C:$C,Projections!$F23,Goalies!$A:$A,Projections!H$2)</f>
        <v>0.98499999999999999</v>
      </c>
      <c r="I23" s="5">
        <f ca="1">SUMIFS(Goalies!$J:$J,Goalies!$C:$C,Projections!$F23,Goalies!$A:$A,Projections!I$2)</f>
        <v>0.98499999999999999</v>
      </c>
      <c r="J23" s="5">
        <f ca="1">SUMIFS(Goalies!$J:$J,Goalies!$C:$C,Projections!$F23,Goalies!$A:$A,Projections!J$2)</f>
        <v>1.02</v>
      </c>
      <c r="K23" s="5">
        <f ca="1">SUMIFS(Goalies!$J:$J,Goalies!$C:$C,Projections!$F23,Goalies!$A:$A,Projections!K$2)</f>
        <v>1.02</v>
      </c>
      <c r="L23" s="5">
        <f ca="1">IFERROR($G23*H24,0)</f>
        <v>2.4884927531287424</v>
      </c>
      <c r="M23" s="5">
        <f ca="1">IFERROR($G23*I24,0)</f>
        <v>2.5513334792178517</v>
      </c>
      <c r="N23" s="5">
        <f ca="1">IFERROR($G23*J24,0)</f>
        <v>2.4884927531287424</v>
      </c>
      <c r="O23" s="5">
        <f ca="1">IFERROR($G23*K24,0)</f>
        <v>2.5513334792178517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Dustin Wolf</v>
      </c>
      <c r="R23" s="5" t="str" cm="1">
        <f t="array" aca="1" ref="R23" ca="1">_xlfn.XLOOKUP(1, (Goalies!C:C=Projections!W23)*(Goalies!A:A=Projections!$R$4), Goalies!D:D)</f>
        <v>Devin Cooley</v>
      </c>
      <c r="S23" s="24">
        <v>1</v>
      </c>
      <c r="T23" s="5">
        <f ca="1">IFERROR(L23*S24+(1-S24)*M23,0)</f>
        <v>2.4884927531287424</v>
      </c>
      <c r="U23" s="5"/>
      <c r="V23" s="5"/>
      <c r="W23" t="str">
        <f t="shared" ca="1" si="1"/>
        <v>CGY</v>
      </c>
      <c r="X23" s="2">
        <f ca="1">'2026'!BJ21</f>
        <v>195</v>
      </c>
      <c r="Y23" s="2">
        <f ca="1">'2026'!BK21</f>
        <v>-127</v>
      </c>
      <c r="Z23" s="2">
        <f ca="1">'2026'!BL21</f>
        <v>-100</v>
      </c>
      <c r="AA23" s="2">
        <f ca="1">'2026'!BM21</f>
        <v>126</v>
      </c>
    </row>
    <row r="24" spans="1:27" x14ac:dyDescent="0.2">
      <c r="A24" s="34">
        <f ca="1">IF(D24=0,"0",(_xlfn.XLOOKUP(B24,'2026'!A:A,'2026'!C:C)))</f>
        <v>46051</v>
      </c>
      <c r="B24" t="str">
        <f ca="1"/>
        <v>2025020853 MIN</v>
      </c>
      <c r="C24">
        <f ca="1"/>
        <v>2025020853</v>
      </c>
      <c r="D24" s="7">
        <f ca="1">_xlfn.XLOOKUP(B24,'2026'!A:A,'2026'!AT:AT)</f>
        <v>3.6375447826043374</v>
      </c>
      <c r="E24" s="7">
        <f ca="1">_xlfn.XLOOKUP(B24,'2026'!A:A,'2026'!Z:Z)</f>
        <v>0.99</v>
      </c>
      <c r="F24" s="39" t="str">
        <f ca="1">_xlfn.XLOOKUP(B24,'2026'!A:A,'2026'!E:E)</f>
        <v>MIN</v>
      </c>
      <c r="G24" s="5">
        <f ca="1">D24/E23</f>
        <v>3.5662203751022914</v>
      </c>
      <c r="H24" s="5">
        <f ca="1">SUMIFS(Goalies!$J:$J,Goalies!$C:$C,Projections!$F24,Goalies!$A:$A,Projections!H$4)</f>
        <v>0.99</v>
      </c>
      <c r="I24" s="5">
        <f ca="1">SUMIFS(Goalies!$J:$J,Goalies!$C:$C,Projections!$F24,Goalies!$A:$A,Projections!I$4)</f>
        <v>1.0149999999999999</v>
      </c>
      <c r="J24" s="5">
        <f ca="1">SUMIFS(Goalies!$J:$J,Goalies!$C:$C,Projections!$F24,Goalies!$A:$A,Projections!J$4)</f>
        <v>0.99</v>
      </c>
      <c r="K24" s="5">
        <f ca="1">SUMIFS(Goalies!$J:$J,Goalies!$C:$C,Projections!$F24,Goalies!$A:$A,Projections!K$4)</f>
        <v>1.0149999999999999</v>
      </c>
      <c r="L24" s="5">
        <f ca="1">IFERROR($G24*H23,0)</f>
        <v>3.5127270694757571</v>
      </c>
      <c r="M24" s="5">
        <f ca="1">IFERROR($G24*I23,0)</f>
        <v>3.5127270694757571</v>
      </c>
      <c r="N24" s="5">
        <f ca="1">IFERROR($G24*J23,0)</f>
        <v>3.6375447826043374</v>
      </c>
      <c r="O24" s="5">
        <f ca="1">IFERROR($G24*K23,0)</f>
        <v>3.6375447826043374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Filip Gustavsson</v>
      </c>
      <c r="R24" s="5" t="str" cm="1">
        <f t="array" aca="1" ref="R24" ca="1">_xlfn.XLOOKUP(1, (Goalies!C:C=Projections!W24)*(Goalies!A:A=Projections!$R$4), Goalies!D:D)</f>
        <v>Jesper Wallstedt</v>
      </c>
      <c r="S24" s="24">
        <v>1</v>
      </c>
      <c r="T24" s="5">
        <f ca="1">IFERROR(L24*S23+(1-S23)*N24,0)</f>
        <v>3.5127270694757571</v>
      </c>
      <c r="U24" s="5"/>
      <c r="V24" s="5"/>
      <c r="W24" t="str">
        <f t="shared" ca="1" si="1"/>
        <v>MIN</v>
      </c>
      <c r="X24" s="2">
        <f ca="1">'2026'!BJ22</f>
        <v>-195</v>
      </c>
      <c r="Y24" s="2">
        <f ca="1">'2026'!BK22</f>
        <v>127</v>
      </c>
      <c r="Z24" s="2">
        <f ca="1">'2026'!BL22</f>
        <v>100</v>
      </c>
      <c r="AA24" s="2">
        <f ca="1">'2026'!BM22</f>
        <v>-126</v>
      </c>
    </row>
    <row r="25" spans="1:27" x14ac:dyDescent="0.2">
      <c r="A25" s="34">
        <f ca="1">IF(D25=0,"0",(_xlfn.XLOOKUP(B25,'2026'!A:A,'2026'!C:C)))</f>
        <v>46051</v>
      </c>
      <c r="B25" t="str">
        <f ca="1"/>
        <v>2025020852 FLA</v>
      </c>
      <c r="C25">
        <f ca="1"/>
        <v>2025020852</v>
      </c>
      <c r="D25" s="7">
        <f ca="1">_xlfn.XLOOKUP(B25,'2026'!A:A,'2026'!AT:AT)</f>
        <v>3.064335304647027</v>
      </c>
      <c r="E25" s="7">
        <f ca="1">_xlfn.XLOOKUP(B25,'2026'!A:A,'2026'!Z:Z)</f>
        <v>1</v>
      </c>
      <c r="F25" s="39" t="str">
        <f ca="1">_xlfn.XLOOKUP(B25,'2026'!A:A,'2026'!E:E)</f>
        <v>FLA</v>
      </c>
      <c r="G25" s="5">
        <f ca="1">D25/E26</f>
        <v>3.1268727598439052</v>
      </c>
      <c r="H25" s="5">
        <f ca="1">SUMIFS(Goalies!$J:$J,Goalies!$C:$C,Projections!$F25,Goalies!$A:$A,Projections!H$2)</f>
        <v>1</v>
      </c>
      <c r="I25" s="5">
        <f ca="1">SUMIFS(Goalies!$J:$J,Goalies!$C:$C,Projections!$F25,Goalies!$A:$A,Projections!I$2)</f>
        <v>1</v>
      </c>
      <c r="J25" s="5">
        <f ca="1">SUMIFS(Goalies!$J:$J,Goalies!$C:$C,Projections!$F25,Goalies!$A:$A,Projections!J$2)</f>
        <v>1</v>
      </c>
      <c r="K25" s="5">
        <f ca="1">SUMIFS(Goalies!$J:$J,Goalies!$C:$C,Projections!$F25,Goalies!$A:$A,Projections!K$2)</f>
        <v>1</v>
      </c>
      <c r="L25" s="5">
        <f ca="1">IFERROR($G25*H26,0)</f>
        <v>3.1894102150407835</v>
      </c>
      <c r="M25" s="5">
        <f ca="1">IFERROR($G25*I26,0)</f>
        <v>3.064335304647027</v>
      </c>
      <c r="N25" s="5">
        <f ca="1">IFERROR($G25*J26,0)</f>
        <v>3.1894102150407835</v>
      </c>
      <c r="O25" s="5">
        <f ca="1">IFERROR($G25*K26,0)</f>
        <v>3.064335304647027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Sergei Bobrovsky</v>
      </c>
      <c r="R25" s="5" t="str" cm="1">
        <f t="array" aca="1" ref="R25" ca="1">_xlfn.XLOOKUP(1, (Goalies!C:C=Projections!W25)*(Goalies!A:A=Projections!$R$4), Goalies!D:D)</f>
        <v>Daniil Tarasov</v>
      </c>
      <c r="S25" s="24">
        <v>1</v>
      </c>
      <c r="T25" s="5">
        <f ca="1">IFERROR(L25*S26+(1-S26)*M25,0)</f>
        <v>3.1894102150407835</v>
      </c>
      <c r="U25" s="5"/>
      <c r="V25" s="5"/>
      <c r="W25" s="40" t="str">
        <f t="shared" ca="1" si="1"/>
        <v>FLA</v>
      </c>
      <c r="X25" s="43">
        <f ca="1">'2026'!BJ23</f>
        <v>-151</v>
      </c>
      <c r="Y25" s="43">
        <f ca="1">'2026'!BK23</f>
        <v>-110</v>
      </c>
      <c r="Z25" s="43">
        <f ca="1">'2026'!BL23</f>
        <v>116</v>
      </c>
      <c r="AA25" s="43">
        <f ca="1">'2026'!BM23</f>
        <v>143</v>
      </c>
    </row>
    <row r="26" spans="1:27" x14ac:dyDescent="0.2">
      <c r="A26" s="34">
        <f ca="1">IF(D26=0,"0",(_xlfn.XLOOKUP(B26,'2026'!A:A,'2026'!C:C)))</f>
        <v>46051</v>
      </c>
      <c r="B26" t="str">
        <f ca="1"/>
        <v>2025020852 STL</v>
      </c>
      <c r="C26">
        <f ca="1"/>
        <v>2025020852</v>
      </c>
      <c r="D26" s="7">
        <f ca="1">_xlfn.XLOOKUP(B26,'2026'!A:A,'2026'!AT:AT)</f>
        <v>2.5800692419099773</v>
      </c>
      <c r="E26" s="7">
        <f ca="1">_xlfn.XLOOKUP(B26,'2026'!A:A,'2026'!Z:Z)</f>
        <v>0.98</v>
      </c>
      <c r="F26" s="39" t="str">
        <f ca="1">_xlfn.XLOOKUP(B26,'2026'!A:A,'2026'!E:E)</f>
        <v>STL</v>
      </c>
      <c r="G26" s="5">
        <f ca="1">D26/E25</f>
        <v>2.5800692419099773</v>
      </c>
      <c r="H26" s="5">
        <f ca="1">SUMIFS(Goalies!$J:$J,Goalies!$C:$C,Projections!$F26,Goalies!$A:$A,Projections!H$4)</f>
        <v>1.02</v>
      </c>
      <c r="I26" s="5">
        <f ca="1">SUMIFS(Goalies!$J:$J,Goalies!$C:$C,Projections!$F26,Goalies!$A:$A,Projections!I$4)</f>
        <v>0.98</v>
      </c>
      <c r="J26" s="5">
        <f ca="1">SUMIFS(Goalies!$J:$J,Goalies!$C:$C,Projections!$F26,Goalies!$A:$A,Projections!J$4)</f>
        <v>1.02</v>
      </c>
      <c r="K26" s="5">
        <f ca="1">SUMIFS(Goalies!$J:$J,Goalies!$C:$C,Projections!$F26,Goalies!$A:$A,Projections!K$4)</f>
        <v>0.98</v>
      </c>
      <c r="L26" s="5">
        <f ca="1">IFERROR($G26*H25,0)</f>
        <v>2.5800692419099773</v>
      </c>
      <c r="M26" s="5">
        <f ca="1">IFERROR($G26*I25,0)</f>
        <v>2.5800692419099773</v>
      </c>
      <c r="N26" s="5">
        <f ca="1">IFERROR($G26*J25,0)</f>
        <v>2.5800692419099773</v>
      </c>
      <c r="O26" s="5">
        <f ca="1">IFERROR($G26*K25,0)</f>
        <v>2.5800692419099773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Jordan Binnington</v>
      </c>
      <c r="R26" s="5" t="str" cm="1">
        <f t="array" aca="1" ref="R26" ca="1">_xlfn.XLOOKUP(1, (Goalies!C:C=Projections!W26)*(Goalies!A:A=Projections!$R$4), Goalies!D:D)</f>
        <v>Joel Hofer</v>
      </c>
      <c r="S26" s="24">
        <v>1</v>
      </c>
      <c r="T26" s="5">
        <f ca="1">IFERROR(L26*S25+(1-S25)*N26,0)</f>
        <v>2.5800692419099773</v>
      </c>
      <c r="U26" s="5"/>
      <c r="V26" s="5"/>
      <c r="W26" s="40" t="str">
        <f t="shared" ca="1" si="1"/>
        <v>STL</v>
      </c>
      <c r="X26" s="43">
        <f ca="1">'2026'!BJ24</f>
        <v>151</v>
      </c>
      <c r="Y26" s="43">
        <f ca="1">'2026'!BK24</f>
        <v>110</v>
      </c>
      <c r="Z26" s="43">
        <f ca="1">'2026'!BL24</f>
        <v>-116</v>
      </c>
      <c r="AA26" s="43">
        <f ca="1">'2026'!BM24</f>
        <v>-143</v>
      </c>
    </row>
    <row r="27" spans="1:27" x14ac:dyDescent="0.2">
      <c r="A27" s="34">
        <f ca="1">IF(D27=0,"0",(_xlfn.XLOOKUP(B27,'2026'!A:A,'2026'!C:C)))</f>
        <v>46051</v>
      </c>
      <c r="B27" t="str">
        <f ca="1"/>
        <v>2025020854 SJS</v>
      </c>
      <c r="C27">
        <f ca="1"/>
        <v>2025020854</v>
      </c>
      <c r="D27" s="7">
        <f ca="1">_xlfn.XLOOKUP(B27,'2026'!A:A,'2026'!AT:AT)</f>
        <v>3.1430659754555195</v>
      </c>
      <c r="E27" s="7">
        <f ca="1">_xlfn.XLOOKUP(B27,'2026'!A:A,'2026'!Z:Z)</f>
        <v>0.98</v>
      </c>
      <c r="F27" s="39" t="str">
        <f ca="1">_xlfn.XLOOKUP(B27,'2026'!A:A,'2026'!E:E)</f>
        <v>SJS</v>
      </c>
      <c r="G27" s="5">
        <f ca="1">D27/E28</f>
        <v>3.0221788225533839</v>
      </c>
      <c r="H27" s="5">
        <f ca="1">SUMIFS(Goalies!$J:$J,Goalies!$C:$C,Projections!$F27,Goalies!$A:$A,Projections!H$2)</f>
        <v>1.03</v>
      </c>
      <c r="I27" s="5">
        <f ca="1">SUMIFS(Goalies!$J:$J,Goalies!$C:$C,Projections!$F27,Goalies!$A:$A,Projections!I$2)</f>
        <v>1.03</v>
      </c>
      <c r="J27" s="5">
        <f ca="1">SUMIFS(Goalies!$J:$J,Goalies!$C:$C,Projections!$F27,Goalies!$A:$A,Projections!J$2)</f>
        <v>0.98</v>
      </c>
      <c r="K27" s="5">
        <f ca="1">SUMIFS(Goalies!$J:$J,Goalies!$C:$C,Projections!$F27,Goalies!$A:$A,Projections!K$2)</f>
        <v>0.98</v>
      </c>
      <c r="L27" s="5">
        <f ca="1">IFERROR($G27*H28,0)</f>
        <v>2.9466243519895494</v>
      </c>
      <c r="M27" s="5">
        <f ca="1">IFERROR($G27*I28,0)</f>
        <v>3.1128441872299857</v>
      </c>
      <c r="N27" s="5">
        <f ca="1">IFERROR($G27*J28,0)</f>
        <v>2.9466243519895494</v>
      </c>
      <c r="O27" s="5">
        <f ca="1">IFERROR($G27*K28,0)</f>
        <v>3.1128441872299857</v>
      </c>
      <c r="P27" s="2" t="str">
        <f ca="1">_xlfn.XLOOKUP(B27,'2026'!A:A,'2026'!AS:AS)</f>
        <v>Strong</v>
      </c>
      <c r="Q27" s="5" t="str" cm="1">
        <f t="array" aca="1" ref="Q27" ca="1">_xlfn.XLOOKUP(1, (Goalies!C:C=Projections!W27)*(Goalies!A:A=Projections!$Q$4), Goalies!D:D)</f>
        <v>Alex Nedeljkovic</v>
      </c>
      <c r="R27" s="5" t="str" cm="1">
        <f t="array" aca="1" ref="R27" ca="1">_xlfn.XLOOKUP(1, (Goalies!C:C=Projections!W27)*(Goalies!A:A=Projections!$R$4), Goalies!D:D)</f>
        <v>Yaroslav Askarov</v>
      </c>
      <c r="S27" s="24">
        <v>1</v>
      </c>
      <c r="T27" s="5">
        <f ca="1">IFERROR(L27*S28+(1-S28)*M27,0)</f>
        <v>2.9466243519895494</v>
      </c>
      <c r="U27" s="5"/>
      <c r="V27" s="5"/>
      <c r="W27" t="str">
        <f t="shared" ca="1" si="1"/>
        <v>SJS</v>
      </c>
      <c r="X27" s="2">
        <f ca="1">'2026'!BJ25</f>
        <v>183</v>
      </c>
      <c r="Y27" s="2">
        <f ca="1">'2026'!BK25</f>
        <v>-223</v>
      </c>
      <c r="Z27" s="2">
        <f ca="1">'2026'!BL25</f>
        <v>-188</v>
      </c>
      <c r="AA27" s="2">
        <f ca="1">'2026'!BM25</f>
        <v>-140</v>
      </c>
    </row>
    <row r="28" spans="1:27" x14ac:dyDescent="0.2">
      <c r="A28" s="34">
        <f ca="1">IF(D28=0,"0",(_xlfn.XLOOKUP(B28,'2026'!A:A,'2026'!C:C)))</f>
        <v>46051</v>
      </c>
      <c r="B28" t="str">
        <f ca="1"/>
        <v>2025020854 EDM</v>
      </c>
      <c r="C28">
        <f ca="1"/>
        <v>2025020854</v>
      </c>
      <c r="D28" s="7">
        <f ca="1">_xlfn.XLOOKUP(B28,'2026'!A:A,'2026'!AT:AT)</f>
        <v>3.7495223462448926</v>
      </c>
      <c r="E28" s="7">
        <f ca="1">_xlfn.XLOOKUP(B28,'2026'!A:A,'2026'!Z:Z)</f>
        <v>1.04</v>
      </c>
      <c r="F28" s="39" t="str">
        <f ca="1">_xlfn.XLOOKUP(B28,'2026'!A:A,'2026'!E:E)</f>
        <v>EDM</v>
      </c>
      <c r="G28" s="5">
        <f ca="1">D28/E27</f>
        <v>3.8260432104539719</v>
      </c>
      <c r="H28" s="5">
        <f ca="1">SUMIFS(Goalies!$J:$J,Goalies!$C:$C,Projections!$F28,Goalies!$A:$A,Projections!H$4)</f>
        <v>0.97499999999999998</v>
      </c>
      <c r="I28" s="5">
        <f ca="1">SUMIFS(Goalies!$J:$J,Goalies!$C:$C,Projections!$F28,Goalies!$A:$A,Projections!I$4)</f>
        <v>1.03</v>
      </c>
      <c r="J28" s="5">
        <f ca="1">SUMIFS(Goalies!$J:$J,Goalies!$C:$C,Projections!$F28,Goalies!$A:$A,Projections!J$4)</f>
        <v>0.97499999999999998</v>
      </c>
      <c r="K28" s="5">
        <f ca="1">SUMIFS(Goalies!$J:$J,Goalies!$C:$C,Projections!$F28,Goalies!$A:$A,Projections!K$4)</f>
        <v>1.03</v>
      </c>
      <c r="L28" s="5">
        <f ca="1">IFERROR($G28*H27,0)</f>
        <v>3.9408245067675911</v>
      </c>
      <c r="M28" s="5">
        <f ca="1">IFERROR($G28*I27,0)</f>
        <v>3.9408245067675911</v>
      </c>
      <c r="N28" s="5">
        <f ca="1">IFERROR($G28*J27,0)</f>
        <v>3.7495223462448926</v>
      </c>
      <c r="O28" s="5">
        <f ca="1">IFERROR($G28*K27,0)</f>
        <v>3.7495223462448926</v>
      </c>
      <c r="P28" s="2" t="str">
        <f ca="1">_xlfn.XLOOKUP(B28,'2026'!A:A,'2026'!AS:AS)</f>
        <v>Strong</v>
      </c>
      <c r="Q28" s="5" t="str" cm="1">
        <f t="array" aca="1" ref="Q28" ca="1">_xlfn.XLOOKUP(1, (Goalies!C:C=Projections!W28)*(Goalies!A:A=Projections!$Q$4), Goalies!D:D)</f>
        <v>Tristan Jarry</v>
      </c>
      <c r="R28" s="5" t="str" cm="1">
        <f t="array" aca="1" ref="R28" ca="1">_xlfn.XLOOKUP(1, (Goalies!C:C=Projections!W28)*(Goalies!A:A=Projections!$R$4), Goalies!D:D)</f>
        <v>Calvin Pickard</v>
      </c>
      <c r="S28" s="24">
        <v>1</v>
      </c>
      <c r="T28" s="5">
        <f ca="1">IFERROR(L28*S27+(1-S27)*N28,0)</f>
        <v>3.9408245067675911</v>
      </c>
      <c r="U28" s="5"/>
      <c r="V28" s="5"/>
      <c r="W28" t="str">
        <f t="shared" ca="1" si="1"/>
        <v>EDM</v>
      </c>
      <c r="X28" s="2">
        <f ca="1">'2026'!BJ26</f>
        <v>-183</v>
      </c>
      <c r="Y28" s="2">
        <f ca="1">'2026'!BK26</f>
        <v>223</v>
      </c>
      <c r="Z28" s="2">
        <f ca="1">'2026'!BL26</f>
        <v>188</v>
      </c>
      <c r="AA28" s="2">
        <f ca="1">'2026'!BM26</f>
        <v>140</v>
      </c>
    </row>
    <row r="29" spans="1:27" x14ac:dyDescent="0.2">
      <c r="A29" s="34">
        <f ca="1">IF(D29=0,"0",(_xlfn.XLOOKUP(B29,'2026'!A:A,'2026'!C:C)))</f>
        <v>46051</v>
      </c>
      <c r="B29" t="str">
        <f ca="1"/>
        <v>2025020855 ANA</v>
      </c>
      <c r="C29">
        <f ca="1"/>
        <v>2025020855</v>
      </c>
      <c r="D29" s="7">
        <f ca="1">_xlfn.XLOOKUP(B29,'2026'!A:A,'2026'!AT:AT)</f>
        <v>3.501556231395158</v>
      </c>
      <c r="E29" s="7">
        <f ca="1">_xlfn.XLOOKUP(B29,'2026'!A:A,'2026'!Z:Z)</f>
        <v>0.97</v>
      </c>
      <c r="F29" s="39" t="str">
        <f ca="1">_xlfn.XLOOKUP(B29,'2026'!A:A,'2026'!E:E)</f>
        <v>ANA</v>
      </c>
      <c r="G29" s="5">
        <f ca="1">D29/E30</f>
        <v>3.242181695736257</v>
      </c>
      <c r="H29" s="5">
        <f ca="1">SUMIFS(Goalies!$J:$J,Goalies!$C:$C,Projections!$F29,Goalies!$A:$A,Projections!H$2)</f>
        <v>0.97</v>
      </c>
      <c r="I29" s="5">
        <f ca="1">SUMIFS(Goalies!$J:$J,Goalies!$C:$C,Projections!$F29,Goalies!$A:$A,Projections!I$2)</f>
        <v>0.97</v>
      </c>
      <c r="J29" s="5">
        <f ca="1">SUMIFS(Goalies!$J:$J,Goalies!$C:$C,Projections!$F29,Goalies!$A:$A,Projections!J$2)</f>
        <v>2.085</v>
      </c>
      <c r="K29" s="5">
        <f ca="1">SUMIFS(Goalies!$J:$J,Goalies!$C:$C,Projections!$F29,Goalies!$A:$A,Projections!K$2)</f>
        <v>2.085</v>
      </c>
      <c r="L29" s="5">
        <f ca="1">IFERROR($G29*H30,0)</f>
        <v>3.1611271533428504</v>
      </c>
      <c r="M29" s="5">
        <f ca="1">IFERROR($G29*I30,0)</f>
        <v>6.8410033780035038</v>
      </c>
      <c r="N29" s="5">
        <f ca="1">IFERROR($G29*J30,0)</f>
        <v>3.1611271533428504</v>
      </c>
      <c r="O29" s="5">
        <f ca="1">IFERROR($G29*K30,0)</f>
        <v>6.8410033780035038</v>
      </c>
      <c r="P29" s="2" t="str">
        <f ca="1">_xlfn.XLOOKUP(B29,'2026'!A:A,'2026'!AS:AS)</f>
        <v>Strong</v>
      </c>
      <c r="Q29" s="5" t="str" cm="1">
        <f t="array" aca="1" ref="Q29" ca="1">_xlfn.XLOOKUP(1, (Goalies!C:C=Projections!W29)*(Goalies!A:A=Projections!$Q$4), Goalies!D:D)</f>
        <v>Lukas Dostal</v>
      </c>
      <c r="R29" s="5" t="str" cm="1">
        <f t="array" aca="1" ref="R29" ca="1">_xlfn.XLOOKUP(1, (Goalies!C:C=Projections!W29)*(Goalies!A:A=Projections!$R$4), Goalies!D:D)</f>
        <v>Petr Mrazek</v>
      </c>
      <c r="S29" s="24">
        <v>1</v>
      </c>
      <c r="T29" s="5">
        <f ca="1">IFERROR(L29*S28+(1-S28)*N29,0)</f>
        <v>3.1611271533428504</v>
      </c>
      <c r="U29" s="5"/>
      <c r="V29" s="5"/>
      <c r="W29" s="40" t="str">
        <f t="shared" ca="1" si="1"/>
        <v>ANA</v>
      </c>
      <c r="X29" s="43">
        <f ca="1">'2026'!BJ27</f>
        <v>-125</v>
      </c>
      <c r="Y29" s="43">
        <f ca="1">'2026'!BK27</f>
        <v>-126</v>
      </c>
      <c r="Z29" s="43">
        <f ca="1">'2026'!BL27</f>
        <v>-101</v>
      </c>
      <c r="AA29" s="43">
        <f ca="1">'2026'!BM27</f>
        <v>125</v>
      </c>
    </row>
    <row r="30" spans="1:27" x14ac:dyDescent="0.2">
      <c r="A30" s="34">
        <f ca="1">IF(D30=0,"0",(_xlfn.XLOOKUP(B30,'2026'!A:A,'2026'!C:C)))</f>
        <v>46051</v>
      </c>
      <c r="B30" t="str">
        <f ca="1"/>
        <v>2025020855 VAN</v>
      </c>
      <c r="C30">
        <f ca="1"/>
        <v>2025020855</v>
      </c>
      <c r="D30" s="7">
        <f ca="1">_xlfn.XLOOKUP(B30,'2026'!A:A,'2026'!AT:AT)</f>
        <v>2.8272590512355062</v>
      </c>
      <c r="E30" s="7">
        <f ca="1">_xlfn.XLOOKUP(B30,'2026'!A:A,'2026'!Z:Z)</f>
        <v>1.08</v>
      </c>
      <c r="F30" s="39" t="str">
        <f ca="1">_xlfn.XLOOKUP(B30,'2026'!A:A,'2026'!E:E)</f>
        <v>VAN</v>
      </c>
      <c r="G30" s="5">
        <f ca="1">D30/E29</f>
        <v>2.9147000528201095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2.1100000000000003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2.1100000000000003</v>
      </c>
      <c r="L30" s="5">
        <f ca="1">IFERROR($G30*H29,0)</f>
        <v>2.8272590512355062</v>
      </c>
      <c r="M30" s="5">
        <f ca="1">IFERROR($G30*I29,0)</f>
        <v>2.8272590512355062</v>
      </c>
      <c r="N30" s="5">
        <f ca="1">IFERROR($G30*J29,0)</f>
        <v>6.0771496101299283</v>
      </c>
      <c r="O30" s="5">
        <f ca="1">IFERROR($G30*K29,0)</f>
        <v>6.0771496101299283</v>
      </c>
      <c r="P30" s="2" t="str">
        <f ca="1">_xlfn.XLOOKUP(B30,'2026'!A:A,'2026'!AS:AS)</f>
        <v>Strong</v>
      </c>
      <c r="Q30" s="5" t="str" cm="1">
        <f t="array" aca="1" ref="Q30" ca="1">_xlfn.XLOOKUP(1, (Goalies!C:C=Projections!W30)*(Goalies!A:A=Projections!$Q$4), Goalies!D:D)</f>
        <v>Thatcher Demko</v>
      </c>
      <c r="R30" s="5" t="str" cm="1">
        <f t="array" aca="1" ref="R30" ca="1">_xlfn.XLOOKUP(1, (Goalies!C:C=Projections!W30)*(Goalies!A:A=Projections!$R$4), Goalies!D:D)</f>
        <v>Kevin Lankinen</v>
      </c>
      <c r="S30" s="24">
        <v>1</v>
      </c>
      <c r="T30" s="5">
        <f ca="1">IFERROR(L30*S29+(1-S29)*N30,0)</f>
        <v>2.8272590512355062</v>
      </c>
      <c r="U30" s="5"/>
      <c r="V30" s="5"/>
      <c r="W30" s="40" t="str">
        <f t="shared" ca="1" si="1"/>
        <v>VAN</v>
      </c>
      <c r="X30" s="43">
        <f ca="1">'2026'!BJ28</f>
        <v>125</v>
      </c>
      <c r="Y30" s="43">
        <f ca="1">'2026'!BK28</f>
        <v>126</v>
      </c>
      <c r="Z30" s="43">
        <f ca="1">'2026'!BL28</f>
        <v>101</v>
      </c>
      <c r="AA30" s="43">
        <f ca="1">'2026'!BM28</f>
        <v>-125</v>
      </c>
    </row>
    <row r="31" spans="1:27" x14ac:dyDescent="0.2">
      <c r="A31" s="34">
        <f ca="1">IF(D31=0,"0",(_xlfn.XLOOKUP(B31,'2026'!A:A,'2026'!C:C)))</f>
        <v>46051</v>
      </c>
      <c r="B31" t="str">
        <f ca="1"/>
        <v>2025020856 DAL</v>
      </c>
      <c r="C31">
        <f ca="1"/>
        <v>2025020856</v>
      </c>
      <c r="D31" s="7">
        <f ca="1">_xlfn.XLOOKUP(B31,'2026'!A:A,'2026'!AT:AT)</f>
        <v>2.8262968070341343</v>
      </c>
      <c r="E31" s="7">
        <f ca="1">_xlfn.XLOOKUP(B31,'2026'!A:A,'2026'!Z:Z)</f>
        <v>0.995</v>
      </c>
      <c r="F31" s="39" t="str">
        <f ca="1">_xlfn.XLOOKUP(B31,'2026'!A:A,'2026'!E:E)</f>
        <v>DAL</v>
      </c>
      <c r="G31" s="5">
        <f ca="1">D31/E32</f>
        <v>2.8262968070341343</v>
      </c>
      <c r="H31" s="5">
        <f ca="1">SUMIFS(Goalies!$J:$J,Goalies!$C:$C,Projections!$F31,Goalies!$A:$A,Projections!H$2)</f>
        <v>0.995</v>
      </c>
      <c r="I31" s="5">
        <f ca="1">SUMIFS(Goalies!$J:$J,Goalies!$C:$C,Projections!$F31,Goalies!$A:$A,Projections!I$2)</f>
        <v>0.995</v>
      </c>
      <c r="J31" s="5">
        <f ca="1">SUMIFS(Goalies!$J:$J,Goalies!$C:$C,Projections!$F31,Goalies!$A:$A,Projections!J$2)</f>
        <v>1.0049999999999999</v>
      </c>
      <c r="K31" s="5">
        <f ca="1">SUMIFS(Goalies!$J:$J,Goalies!$C:$C,Projections!$F31,Goalies!$A:$A,Projections!K$2)</f>
        <v>1.0049999999999999</v>
      </c>
      <c r="L31" s="5">
        <f ca="1">IFERROR($G31*H32,0)</f>
        <v>2.8262968070341343</v>
      </c>
      <c r="M31" s="5">
        <f ca="1">IFERROR($G31*I32,0)</f>
        <v>5.7656454863496345</v>
      </c>
      <c r="N31" s="5">
        <f ca="1">IFERROR($G31*J32,0)</f>
        <v>2.8262968070341343</v>
      </c>
      <c r="O31" s="5">
        <f ca="1">IFERROR($G31*K32,0)</f>
        <v>5.7656454863496345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Jake Oettinger</v>
      </c>
      <c r="R31" s="5" t="str" cm="1">
        <f t="array" aca="1" ref="R31" ca="1">_xlfn.XLOOKUP(1, (Goalies!C:C=Projections!W31)*(Goalies!A:A=Projections!$R$4), Goalies!D:D)</f>
        <v>Casey DeSmith</v>
      </c>
      <c r="S31" s="24">
        <v>0</v>
      </c>
      <c r="T31" s="5">
        <f ca="1">IFERROR(L31*S32+(1-S32)*M31,0)</f>
        <v>2.8262968070341343</v>
      </c>
      <c r="U31" s="5"/>
      <c r="V31" s="5"/>
      <c r="W31" t="str">
        <f t="shared" ca="1" si="1"/>
        <v>DAL</v>
      </c>
      <c r="X31" s="2">
        <f ca="1">'2026'!BJ29</f>
        <v>127</v>
      </c>
      <c r="Y31" s="2">
        <f ca="1">'2026'!BK29</f>
        <v>-129</v>
      </c>
      <c r="Z31" s="2">
        <f ca="1">'2026'!BL29</f>
        <v>-103</v>
      </c>
      <c r="AA31" s="2">
        <f ca="1">'2026'!BM29</f>
        <v>123</v>
      </c>
    </row>
    <row r="32" spans="1:27" x14ac:dyDescent="0.2">
      <c r="A32" s="34">
        <f ca="1">IF(D32=0,"0",(_xlfn.XLOOKUP(B32,'2026'!A:A,'2026'!C:C)))</f>
        <v>46051</v>
      </c>
      <c r="B32" t="str">
        <f ca="1"/>
        <v>2025020856 VGK</v>
      </c>
      <c r="C32">
        <f ca="1"/>
        <v>2025020856</v>
      </c>
      <c r="D32" s="7">
        <f ca="1">_xlfn.XLOOKUP(B32,'2026'!A:A,'2026'!AT:AT)</f>
        <v>3.1602117737926139</v>
      </c>
      <c r="E32" s="7">
        <f ca="1">_xlfn.XLOOKUP(B32,'2026'!A:A,'2026'!Z:Z)</f>
        <v>1</v>
      </c>
      <c r="F32" s="39" t="str">
        <f ca="1">_xlfn.XLOOKUP(B32,'2026'!A:A,'2026'!E:E)</f>
        <v>VGK</v>
      </c>
      <c r="G32" s="5">
        <f ca="1">D32/E31</f>
        <v>3.176092234967451</v>
      </c>
      <c r="H32" s="5">
        <f ca="1">SUMIFS(Goalies!$J:$J,Goalies!$C:$C,Projections!$F32,Goalies!$A:$A,Projections!H$4)</f>
        <v>1</v>
      </c>
      <c r="I32" s="5">
        <f ca="1">SUMIFS(Goalies!$J:$J,Goalies!$C:$C,Projections!$F32,Goalies!$A:$A,Projections!I$4)</f>
        <v>2.04</v>
      </c>
      <c r="J32" s="5">
        <f ca="1">SUMIFS(Goalies!$J:$J,Goalies!$C:$C,Projections!$F32,Goalies!$A:$A,Projections!J$4)</f>
        <v>1</v>
      </c>
      <c r="K32" s="5">
        <f ca="1">SUMIFS(Goalies!$J:$J,Goalies!$C:$C,Projections!$F32,Goalies!$A:$A,Projections!K$4)</f>
        <v>2.04</v>
      </c>
      <c r="L32" s="5">
        <f ca="1">IFERROR($G32*H31,0)</f>
        <v>3.1602117737926139</v>
      </c>
      <c r="M32" s="5">
        <f ca="1">IFERROR($G32*I31,0)</f>
        <v>3.1602117737926139</v>
      </c>
      <c r="N32" s="5">
        <f ca="1">IFERROR($G32*J31,0)</f>
        <v>3.1919726961422881</v>
      </c>
      <c r="O32" s="5">
        <f ca="1">IFERROR($G32*K31,0)</f>
        <v>3.1919726961422881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Adin Hill</v>
      </c>
      <c r="R32" s="5" t="str" cm="1">
        <f t="array" aca="1" ref="R32" ca="1">_xlfn.XLOOKUP(1, (Goalies!C:C=Projections!W32)*(Goalies!A:A=Projections!$R$4), Goalies!D:D)</f>
        <v>Akira Schmid</v>
      </c>
      <c r="S32" s="24">
        <v>1</v>
      </c>
      <c r="T32" s="5">
        <f ca="1">IFERROR(L32*S31+(1-S31)*N32,0)</f>
        <v>3.1919726961422881</v>
      </c>
      <c r="U32" s="5"/>
      <c r="V32" s="5"/>
      <c r="W32" t="str">
        <f t="shared" ca="1" si="1"/>
        <v>VGK</v>
      </c>
      <c r="X32" s="2">
        <f ca="1">'2026'!BJ30</f>
        <v>-127</v>
      </c>
      <c r="Y32" s="2">
        <f ca="1">'2026'!BK30</f>
        <v>129</v>
      </c>
      <c r="Z32" s="2">
        <f ca="1">'2026'!BL30</f>
        <v>103</v>
      </c>
      <c r="AA32" s="2">
        <f ca="1">'2026'!BM30</f>
        <v>-123</v>
      </c>
    </row>
    <row r="33" spans="1:27" x14ac:dyDescent="0.2">
      <c r="A33" s="34">
        <f ca="1">IF(D33=0,"0",(_xlfn.XLOOKUP(B33,'2026'!A:A,'2026'!C:C)))</f>
        <v>46051</v>
      </c>
      <c r="B33" t="str">
        <f ca="1"/>
        <v>2025020857 TOR</v>
      </c>
      <c r="C33">
        <f ca="1"/>
        <v>2025020857</v>
      </c>
      <c r="D33" s="7">
        <f ca="1">_xlfn.XLOOKUP(B33,'2026'!A:A,'2026'!AT:AT)</f>
        <v>2.9346352540826577</v>
      </c>
      <c r="E33" s="7">
        <f ca="1">_xlfn.XLOOKUP(B33,'2026'!A:A,'2026'!Z:Z)</f>
        <v>1.01</v>
      </c>
      <c r="F33" s="39" t="str">
        <f ca="1">_xlfn.XLOOKUP(B33,'2026'!A:A,'2026'!E:E)</f>
        <v>TOR</v>
      </c>
      <c r="G33" s="5">
        <f ca="1">D33/E34</f>
        <v>2.9346352540826577</v>
      </c>
      <c r="H33" s="5">
        <f ca="1">SUMIFS(Goalies!$J:$J,Goalies!$C:$C,Projections!$F33,Goalies!$A:$A,Projections!H$2)</f>
        <v>1.01</v>
      </c>
      <c r="I33" s="5">
        <f ca="1">SUMIFS(Goalies!$J:$J,Goalies!$C:$C,Projections!$F33,Goalies!$A:$A,Projections!I$2)</f>
        <v>1.01</v>
      </c>
      <c r="J33" s="5">
        <f ca="1">SUMIFS(Goalies!$J:$J,Goalies!$C:$C,Projections!$F33,Goalies!$A:$A,Projections!J$2)</f>
        <v>0.97</v>
      </c>
      <c r="K33" s="5">
        <f ca="1">SUMIFS(Goalies!$J:$J,Goalies!$C:$C,Projections!$F33,Goalies!$A:$A,Projections!K$2)</f>
        <v>0.97</v>
      </c>
      <c r="L33" s="5">
        <f ca="1">IFERROR($G33*H34,0)</f>
        <v>2.9346352540826577</v>
      </c>
      <c r="M33" s="5">
        <f ca="1">IFERROR($G33*I34,0)</f>
        <v>2.9346352540826577</v>
      </c>
      <c r="N33" s="5">
        <f ca="1">IFERROR($G33*J34,0)</f>
        <v>2.9346352540826577</v>
      </c>
      <c r="O33" s="5">
        <f ca="1">IFERROR($G33*K34,0)</f>
        <v>2.9346352540826577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Anthony Stolarz</v>
      </c>
      <c r="R33" s="5" t="str" cm="1">
        <f t="array" aca="1" ref="R33" ca="1">_xlfn.XLOOKUP(1, (Goalies!C:C=Projections!W33)*(Goalies!A:A=Projections!$R$4), Goalies!D:D)</f>
        <v>Joseph Woll</v>
      </c>
      <c r="S33" s="24">
        <v>0</v>
      </c>
      <c r="T33" s="5">
        <f ca="1">IFERROR(L33*S34+(1-S34)*M33,0)</f>
        <v>2.9346352540826577</v>
      </c>
      <c r="U33" s="5"/>
      <c r="V33" s="5"/>
      <c r="W33" s="40" t="str">
        <f t="shared" ca="1" si="1"/>
        <v>TOR</v>
      </c>
      <c r="X33" s="43">
        <f ca="1">'2026'!BJ31</f>
        <v>103</v>
      </c>
      <c r="Y33" s="43">
        <f ca="1">'2026'!BK31</f>
        <v>-119</v>
      </c>
      <c r="Z33" s="43">
        <f ca="1">'2026'!BL31</f>
        <v>106</v>
      </c>
      <c r="AA33" s="43">
        <f ca="1">'2026'!BM31</f>
        <v>132</v>
      </c>
    </row>
    <row r="34" spans="1:27" x14ac:dyDescent="0.2">
      <c r="A34" s="34">
        <f ca="1">IF(D34=0,"0",(_xlfn.XLOOKUP(B34,'2026'!A:A,'2026'!C:C)))</f>
        <v>46051</v>
      </c>
      <c r="B34" t="str">
        <f ca="1"/>
        <v>2025020857 SEA</v>
      </c>
      <c r="C34">
        <f ca="1"/>
        <v>2025020857</v>
      </c>
      <c r="D34" s="7">
        <f ca="1">_xlfn.XLOOKUP(B34,'2026'!A:A,'2026'!AT:AT)</f>
        <v>3.069962808493365</v>
      </c>
      <c r="E34" s="7">
        <f ca="1">_xlfn.XLOOKUP(B34,'2026'!A:A,'2026'!Z:Z)</f>
        <v>1</v>
      </c>
      <c r="F34" s="39" t="str">
        <f ca="1">_xlfn.XLOOKUP(B34,'2026'!A:A,'2026'!E:E)</f>
        <v>SEA</v>
      </c>
      <c r="G34" s="5">
        <f ca="1">D34/E33</f>
        <v>3.0395671371221433</v>
      </c>
      <c r="H34" s="5">
        <f ca="1">SUMIFS(Goalies!$J:$J,Goalies!$C:$C,Projections!$F34,Goalies!$A:$A,Projections!H$4)</f>
        <v>1</v>
      </c>
      <c r="I34" s="5">
        <f ca="1">SUMIFS(Goalies!$J:$J,Goalies!$C:$C,Projections!$F34,Goalies!$A:$A,Projections!I$4)</f>
        <v>1</v>
      </c>
      <c r="J34" s="5">
        <f ca="1">SUMIFS(Goalies!$J:$J,Goalies!$C:$C,Projections!$F34,Goalies!$A:$A,Projections!J$4)</f>
        <v>1</v>
      </c>
      <c r="K34" s="5">
        <f ca="1">SUMIFS(Goalies!$J:$J,Goalies!$C:$C,Projections!$F34,Goalies!$A:$A,Projections!K$4)</f>
        <v>1</v>
      </c>
      <c r="L34" s="5">
        <f ca="1">IFERROR($G34*H33,0)</f>
        <v>3.069962808493365</v>
      </c>
      <c r="M34" s="5">
        <f ca="1">IFERROR($G34*I33,0)</f>
        <v>3.069962808493365</v>
      </c>
      <c r="N34" s="5">
        <f ca="1">IFERROR($G34*J33,0)</f>
        <v>2.9483801230084787</v>
      </c>
      <c r="O34" s="5">
        <f ca="1">IFERROR($G34*K33,0)</f>
        <v>2.9483801230084787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Joey Daccord</v>
      </c>
      <c r="R34" s="5" t="str" cm="1">
        <f t="array" aca="1" ref="R34" ca="1">_xlfn.XLOOKUP(1, (Goalies!C:C=Projections!W34)*(Goalies!A:A=Projections!$R$4), Goalies!D:D)</f>
        <v>Philipp Grubauer</v>
      </c>
      <c r="S34" s="24">
        <v>1</v>
      </c>
      <c r="T34" s="5">
        <f ca="1">IFERROR(L34*S33+(1-S33)*N34,0)</f>
        <v>2.9483801230084787</v>
      </c>
      <c r="U34" s="5"/>
      <c r="V34" s="5"/>
      <c r="W34" s="40" t="str">
        <f t="shared" ca="1" si="1"/>
        <v>SEA</v>
      </c>
      <c r="X34" s="43">
        <f ca="1">'2026'!BJ32</f>
        <v>-103</v>
      </c>
      <c r="Y34" s="43">
        <f ca="1">'2026'!BK32</f>
        <v>119</v>
      </c>
      <c r="Z34" s="43">
        <f ca="1">'2026'!BL32</f>
        <v>-106</v>
      </c>
      <c r="AA34" s="43">
        <f ca="1">'2026'!BM32</f>
        <v>-132</v>
      </c>
    </row>
    <row r="35" spans="1:27" x14ac:dyDescent="0.2">
      <c r="A35" s="34">
        <f ca="1">IF(D35=0,"0",(_xlfn.XLOOKUP(B35,'2026'!A:A,'2026'!C:C)))</f>
        <v>46052</v>
      </c>
      <c r="B35" t="str">
        <f ca="1"/>
        <v>2025020858 CBJ</v>
      </c>
      <c r="C35">
        <f ca="1"/>
        <v>2025020858</v>
      </c>
      <c r="D35" s="7">
        <f ca="1">_xlfn.XLOOKUP(B35,'2026'!A:A,'2026'!AT:AT)</f>
        <v>3.425095591059403</v>
      </c>
      <c r="E35" s="7">
        <f ca="1">_xlfn.XLOOKUP(B35,'2026'!A:A,'2026'!Z:Z)</f>
        <v>0.97499999999999998</v>
      </c>
      <c r="F35" s="39" t="str">
        <f ca="1">_xlfn.XLOOKUP(B35,'2026'!A:A,'2026'!E:E)</f>
        <v>CBJ</v>
      </c>
      <c r="G35" s="5">
        <f ca="1">D35/E36</f>
        <v>3.5493218560201067</v>
      </c>
      <c r="H35" s="5">
        <f ca="1">SUMIFS(Goalies!$J:$J,Goalies!$C:$C,Projections!$F35,Goalies!$A:$A,Projections!H$2)</f>
        <v>0.97499999999999998</v>
      </c>
      <c r="I35" s="5">
        <f ca="1">SUMIFS(Goalies!$J:$J,Goalies!$C:$C,Projections!$F35,Goalies!$A:$A,Projections!I$2)</f>
        <v>0.97499999999999998</v>
      </c>
      <c r="J35" s="5">
        <f ca="1">SUMIFS(Goalies!$J:$J,Goalies!$C:$C,Projections!$F35,Goalies!$A:$A,Projections!J$2)</f>
        <v>1.04</v>
      </c>
      <c r="K35" s="5">
        <f ca="1">SUMIFS(Goalies!$J:$J,Goalies!$C:$C,Projections!$F35,Goalies!$A:$A,Projections!K$2)</f>
        <v>1.04</v>
      </c>
      <c r="L35" s="5">
        <f ca="1">IFERROR($G35*H36,0)</f>
        <v>3.425095591059403</v>
      </c>
      <c r="M35" s="5">
        <f ca="1">IFERROR($G35*I36,0)</f>
        <v>3.7267879488211122</v>
      </c>
      <c r="N35" s="5">
        <f ca="1">IFERROR($G35*J36,0)</f>
        <v>3.425095591059403</v>
      </c>
      <c r="O35" s="5">
        <f ca="1">IFERROR($G35*K36,0)</f>
        <v>3.7267879488211122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Jet Greaves</v>
      </c>
      <c r="R35" s="5" t="str" cm="1">
        <f t="array" aca="1" ref="R35" ca="1">_xlfn.XLOOKUP(1, (Goalies!C:C=Projections!W35)*(Goalies!A:A=Projections!$R$4), Goalies!D:D)</f>
        <v>Elvis Merzlikins</v>
      </c>
      <c r="S35" s="24">
        <v>1</v>
      </c>
      <c r="T35" s="5">
        <f ca="1">IFERROR(L35*S36+(1-S36)*M35,0)</f>
        <v>3.425095591059403</v>
      </c>
      <c r="U35" s="5"/>
      <c r="V35" s="5"/>
      <c r="W35" t="str">
        <f t="shared" ca="1" si="1"/>
        <v>CBJ</v>
      </c>
      <c r="X35" s="2">
        <f ca="1">'2026'!BJ33</f>
        <v>-157</v>
      </c>
      <c r="Y35" s="2">
        <f ca="1">'2026'!BK33</f>
        <v>-141</v>
      </c>
      <c r="Z35" s="2">
        <f ca="1">'2026'!BL33</f>
        <v>-113</v>
      </c>
      <c r="AA35" s="2">
        <f ca="1">'2026'!BM33</f>
        <v>112</v>
      </c>
    </row>
    <row r="36" spans="1:27" x14ac:dyDescent="0.2">
      <c r="A36" s="34">
        <f ca="1">IF(D36=0,"0",(_xlfn.XLOOKUP(B36,'2026'!A:A,'2026'!C:C)))</f>
        <v>46052</v>
      </c>
      <c r="B36" t="str">
        <f ca="1"/>
        <v>2025020858 CHI</v>
      </c>
      <c r="C36">
        <f ca="1"/>
        <v>2025020858</v>
      </c>
      <c r="D36" s="7">
        <f ca="1">_xlfn.XLOOKUP(B36,'2026'!A:A,'2026'!AT:AT)</f>
        <v>2.7276479177809643</v>
      </c>
      <c r="E36" s="7">
        <f ca="1">_xlfn.XLOOKUP(B36,'2026'!A:A,'2026'!Z:Z)</f>
        <v>0.96499999999999997</v>
      </c>
      <c r="F36" s="39" t="str">
        <f ca="1">_xlfn.XLOOKUP(B36,'2026'!A:A,'2026'!E:E)</f>
        <v>CHI</v>
      </c>
      <c r="G36" s="5">
        <f ca="1">D36/E35</f>
        <v>2.7975876079804762</v>
      </c>
      <c r="H36" s="5">
        <f ca="1">SUMIFS(Goalies!$J:$J,Goalies!$C:$C,Projections!$F36,Goalies!$A:$A,Projections!H$4)</f>
        <v>0.96499999999999997</v>
      </c>
      <c r="I36" s="5">
        <f ca="1">SUMIFS(Goalies!$J:$J,Goalies!$C:$C,Projections!$F36,Goalies!$A:$A,Projections!I$4)</f>
        <v>1.05</v>
      </c>
      <c r="J36" s="5">
        <f ca="1">SUMIFS(Goalies!$J:$J,Goalies!$C:$C,Projections!$F36,Goalies!$A:$A,Projections!J$4)</f>
        <v>0.96499999999999997</v>
      </c>
      <c r="K36" s="5">
        <f ca="1">SUMIFS(Goalies!$J:$J,Goalies!$C:$C,Projections!$F36,Goalies!$A:$A,Projections!K$4)</f>
        <v>1.05</v>
      </c>
      <c r="L36" s="5">
        <f ca="1">IFERROR($G36*H35,0)</f>
        <v>2.7276479177809643</v>
      </c>
      <c r="M36" s="5">
        <f ca="1">IFERROR($G36*I35,0)</f>
        <v>2.7276479177809643</v>
      </c>
      <c r="N36" s="5">
        <f ca="1">IFERROR($G36*J35,0)</f>
        <v>2.9094911122996954</v>
      </c>
      <c r="O36" s="5">
        <f ca="1">IFERROR($G36*K35,0)</f>
        <v>2.9094911122996954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Spencer Knight</v>
      </c>
      <c r="R36" s="5" t="str" cm="1">
        <f t="array" aca="1" ref="R36" ca="1">_xlfn.XLOOKUP(1, (Goalies!C:C=Projections!W36)*(Goalies!A:A=Projections!$R$4), Goalies!D:D)</f>
        <v>Arvid Soderblom</v>
      </c>
      <c r="S36" s="24">
        <v>1</v>
      </c>
      <c r="T36" s="5">
        <f ca="1">IFERROR(L36*S35+(1-S35)*N36,0)</f>
        <v>2.7276479177809643</v>
      </c>
      <c r="U36" s="5"/>
      <c r="V36" s="5"/>
      <c r="W36" t="str">
        <f t="shared" ca="1" si="1"/>
        <v>CHI</v>
      </c>
      <c r="X36" s="2">
        <f ca="1">'2026'!BJ34</f>
        <v>157</v>
      </c>
      <c r="Y36" s="2">
        <f ca="1">'2026'!BK34</f>
        <v>141</v>
      </c>
      <c r="Z36" s="2">
        <f ca="1">'2026'!BL34</f>
        <v>113</v>
      </c>
      <c r="AA36" s="2">
        <f ca="1">'2026'!BM34</f>
        <v>-112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1588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1589</v>
      </c>
    </row>
    <row r="1307" spans="16:16" x14ac:dyDescent="0.2">
      <c r="P1307" s="96" t="s">
        <v>1589</v>
      </c>
    </row>
    <row r="1308" spans="16:16" x14ac:dyDescent="0.2">
      <c r="P1308" s="96" t="s">
        <v>1590</v>
      </c>
    </row>
    <row r="1309" spans="16:16" x14ac:dyDescent="0.2">
      <c r="P1309" s="96" t="s">
        <v>1590</v>
      </c>
    </row>
    <row r="1310" spans="16:16" x14ac:dyDescent="0.2">
      <c r="P1310" s="96" t="s">
        <v>1591</v>
      </c>
    </row>
    <row r="1311" spans="16:16" x14ac:dyDescent="0.2">
      <c r="P1311" s="96" t="s">
        <v>1591</v>
      </c>
    </row>
    <row r="1312" spans="16:16" x14ac:dyDescent="0.2">
      <c r="P1312" s="96" t="s">
        <v>1590</v>
      </c>
    </row>
    <row r="1313" spans="16:16" x14ac:dyDescent="0.2">
      <c r="P1313" s="96" t="s">
        <v>1590</v>
      </c>
    </row>
    <row r="1314" spans="16:16" x14ac:dyDescent="0.2">
      <c r="P1314" s="96" t="s">
        <v>1589</v>
      </c>
    </row>
    <row r="1315" spans="16:16" x14ac:dyDescent="0.2">
      <c r="P1315" s="96" t="s">
        <v>1589</v>
      </c>
    </row>
    <row r="1316" spans="16:16" x14ac:dyDescent="0.2">
      <c r="P1316" s="96" t="s">
        <v>1590</v>
      </c>
    </row>
    <row r="1317" spans="16:16" x14ac:dyDescent="0.2">
      <c r="P1317" s="96" t="s">
        <v>1590</v>
      </c>
    </row>
    <row r="1318" spans="16:16" x14ac:dyDescent="0.2">
      <c r="P1318" s="96" t="s">
        <v>1591</v>
      </c>
    </row>
    <row r="1319" spans="16:16" x14ac:dyDescent="0.2">
      <c r="P1319" s="96" t="s">
        <v>1591</v>
      </c>
    </row>
    <row r="1320" spans="16:16" x14ac:dyDescent="0.2">
      <c r="P1320" s="96" t="s">
        <v>1589</v>
      </c>
    </row>
    <row r="1321" spans="16:16" x14ac:dyDescent="0.2">
      <c r="P1321" s="96" t="s">
        <v>1589</v>
      </c>
    </row>
    <row r="1322" spans="16:16" x14ac:dyDescent="0.2">
      <c r="P1322" s="96" t="s">
        <v>1589</v>
      </c>
    </row>
    <row r="1323" spans="16:16" x14ac:dyDescent="0.2">
      <c r="P1323" s="96" t="s">
        <v>1589</v>
      </c>
    </row>
    <row r="1324" spans="16:16" x14ac:dyDescent="0.2">
      <c r="P1324" s="96" t="s">
        <v>1589</v>
      </c>
    </row>
    <row r="1325" spans="16:16" x14ac:dyDescent="0.2">
      <c r="P1325" s="96" t="s">
        <v>1589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opLeftCell="A53" zoomScaleNormal="110" workbookViewId="0">
      <pane xSplit="10" ySplit="11" topLeftCell="AA1728" activePane="bottomRight" state="frozen"/>
      <selection activeCell="J43" sqref="J43"/>
      <selection pane="topRight" activeCell="J43" sqref="J43"/>
      <selection pane="bottomLeft" activeCell="J43" sqref="J43"/>
      <selection pane="bottomRight" activeCell="AA1742" sqref="AA1742:AB1747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3.05</v>
      </c>
      <c r="BJ1" s="21">
        <f t="shared" ref="BJ1:BM5" si="0">IF(BN1=0.5,100,IF(BN1&gt;0.5,-ROUND(100*BN1/(1-BN1),0),ROUND(100*(1-BN1)/BN1,0)))</f>
        <v>109</v>
      </c>
      <c r="BK1" s="21">
        <f t="shared" si="0"/>
        <v>-145</v>
      </c>
      <c r="BL1" s="21">
        <f t="shared" si="0"/>
        <v>-118</v>
      </c>
      <c r="BM1" s="21">
        <f t="shared" si="0"/>
        <v>108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0.47945999999999994</v>
      </c>
      <c r="BO1" s="22">
        <f>1-BO2</f>
        <v>0.59210999999999991</v>
      </c>
      <c r="BP1" s="22">
        <f>1-BP2</f>
        <v>0.54090740261348191</v>
      </c>
      <c r="BQ1" s="22">
        <f>1-BQ2</f>
        <v>0.48058000000000012</v>
      </c>
    </row>
    <row r="2" spans="48:69" ht="15" x14ac:dyDescent="0.2">
      <c r="AV2" s="25">
        <f>Projections!V2</f>
        <v>3.15</v>
      </c>
      <c r="BJ2" s="21">
        <f t="shared" si="0"/>
        <v>-109</v>
      </c>
      <c r="BK2" s="21">
        <f t="shared" si="0"/>
        <v>145</v>
      </c>
      <c r="BL2" s="21">
        <f t="shared" si="0"/>
        <v>118</v>
      </c>
      <c r="BM2" s="21">
        <f t="shared" si="0"/>
        <v>-108</v>
      </c>
      <c r="BN2" s="22">
        <f>1-BN1</f>
        <v>0.52054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0.40789000000000003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0.45909259738651803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0.51941999999999988</v>
      </c>
    </row>
    <row r="3" spans="48:69" ht="15" x14ac:dyDescent="0.2">
      <c r="AV3" s="5">
        <f ca="1">Projections!T5</f>
        <v>5.5016460043990554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5" x14ac:dyDescent="0.2">
      <c r="AV4" s="5">
        <f ca="1">Projections!T6</f>
        <v>3.4470424567889886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5" x14ac:dyDescent="0.2">
      <c r="AV5" s="5">
        <f ca="1">Projections!T7</f>
        <v>6.7965680351252074</v>
      </c>
      <c r="BJ5" s="21" t="e">
        <f t="shared" ca="1" si="0"/>
        <v>#N/A</v>
      </c>
      <c r="BK5" s="21" t="e">
        <f t="shared" ca="1" si="0"/>
        <v>#N/A</v>
      </c>
      <c r="BL5" s="21" t="e">
        <f t="shared" ca="1" si="0"/>
        <v>#N/A</v>
      </c>
      <c r="BM5" s="21" t="e">
        <f t="shared" ca="1" si="0"/>
        <v>#N/A</v>
      </c>
      <c r="BN5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#N/A</v>
      </c>
      <c r="BO5" s="22" t="e">
        <f ca="1">1-BO6</f>
        <v>#N/A</v>
      </c>
      <c r="BP5" s="22" t="e">
        <f ca="1">1-BP6</f>
        <v>#N/A</v>
      </c>
      <c r="BQ5" s="22" t="e">
        <f ca="1">1-BQ6</f>
        <v>#N/A</v>
      </c>
    </row>
    <row r="6" spans="48:69" ht="15" x14ac:dyDescent="0.2">
      <c r="AV6" s="5">
        <f ca="1">Projections!T8</f>
        <v>3.000002968613694</v>
      </c>
      <c r="BJ6" s="21" t="e">
        <f t="shared" ref="BJ6:BJ18" ca="1" si="1">IF(BN6=0.5,100,IF(BN6&gt;0.5,-ROUND(100*BN6/(1-BN6),0),ROUND(100*(1-BN6)/BN6,0)))</f>
        <v>#N/A</v>
      </c>
      <c r="BK6" s="21" t="e">
        <f t="shared" ref="BK6:BK18" ca="1" si="2">IF(BO6=0.5,100,IF(BO6&gt;0.5,-ROUND(100*BO6/(1-BO6),0),ROUND(100*(1-BO6)/BO6,0)))</f>
        <v>#N/A</v>
      </c>
      <c r="BL6" s="21" t="e">
        <f t="shared" ref="BL6:BL18" ca="1" si="3">IF(BP6=0.5,100,IF(BP6&gt;0.5,-ROUND(100*BP6/(1-BP6),0),ROUND(100*(1-BP6)/BP6,0)))</f>
        <v>#N/A</v>
      </c>
      <c r="BM6" s="21" t="e">
        <f t="shared" ref="BM6:BM18" ca="1" si="4">IF(BQ6=0.5,100,IF(BQ6&gt;0.5,-ROUND(100*BQ6/(1-BQ6),0),ROUND(100*(1-BQ6)/BQ6,0)))</f>
        <v>#N/A</v>
      </c>
      <c r="BN6" s="22" t="e">
        <f ca="1">1-BN5</f>
        <v>#N/A</v>
      </c>
      <c r="BO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7" spans="48:69" ht="15" x14ac:dyDescent="0.2">
      <c r="AV7" s="5">
        <f ca="1">Projections!T9</f>
        <v>2.7082369083177422</v>
      </c>
      <c r="BJ7" s="21">
        <f t="shared" ca="1" si="1"/>
        <v>139</v>
      </c>
      <c r="BK7" s="21">
        <f t="shared" ca="1" si="2"/>
        <v>-120</v>
      </c>
      <c r="BL7" s="21">
        <f t="shared" ca="1" si="3"/>
        <v>106</v>
      </c>
      <c r="BM7" s="21">
        <f t="shared" ca="1" si="4"/>
        <v>132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0.41878191973397627</v>
      </c>
      <c r="BO7" s="22">
        <f ca="1">1-BO8</f>
        <v>0.54538465240904932</v>
      </c>
      <c r="BP7" s="22">
        <f ca="1">1-BP8</f>
        <v>0.48629114928387085</v>
      </c>
      <c r="BQ7" s="22">
        <f ca="1">1-BQ8</f>
        <v>0.43035698852584536</v>
      </c>
    </row>
    <row r="8" spans="48:69" ht="15" x14ac:dyDescent="0.2">
      <c r="AV8" s="5">
        <f ca="1">Projections!T10</f>
        <v>3.194092461359507</v>
      </c>
      <c r="BJ8" s="21">
        <f t="shared" ca="1" si="1"/>
        <v>-139</v>
      </c>
      <c r="BK8" s="21">
        <f t="shared" ca="1" si="2"/>
        <v>120</v>
      </c>
      <c r="BL8" s="21">
        <f t="shared" ca="1" si="3"/>
        <v>-106</v>
      </c>
      <c r="BM8" s="21">
        <f t="shared" ca="1" si="4"/>
        <v>-132</v>
      </c>
      <c r="BN8" s="22">
        <f ca="1">1-BN7</f>
        <v>0.58121808026602373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0.45461534759095068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0.51370885071612915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0.56964301147415464</v>
      </c>
    </row>
    <row r="9" spans="48:69" ht="15" x14ac:dyDescent="0.2">
      <c r="AV9" s="5">
        <f ca="1">Projections!T11</f>
        <v>2.744766352898381</v>
      </c>
      <c r="BJ9" s="21">
        <f t="shared" ca="1" si="1"/>
        <v>141</v>
      </c>
      <c r="BK9" s="21">
        <f t="shared" ca="1" si="2"/>
        <v>-129</v>
      </c>
      <c r="BL9" s="21">
        <f t="shared" ca="1" si="3"/>
        <v>-103</v>
      </c>
      <c r="BM9" s="21">
        <f t="shared" ca="1" si="4"/>
        <v>122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0.41490106926693571</v>
      </c>
      <c r="BO9" s="22">
        <f ca="1">1-BO10</f>
        <v>0.56304246732614072</v>
      </c>
      <c r="BP9" s="22">
        <f ca="1">1-BP10</f>
        <v>0.50719715508858743</v>
      </c>
      <c r="BQ9" s="22">
        <f ca="1">1-BQ10</f>
        <v>0.4497253870723128</v>
      </c>
    </row>
    <row r="10" spans="48:69" ht="15" x14ac:dyDescent="0.2">
      <c r="AV10" s="5">
        <f ca="1">Projections!T12</f>
        <v>3.275529594991816</v>
      </c>
      <c r="BJ10" s="21">
        <f t="shared" ca="1" si="1"/>
        <v>-141</v>
      </c>
      <c r="BK10" s="21">
        <f t="shared" ca="1" si="2"/>
        <v>129</v>
      </c>
      <c r="BL10" s="21">
        <f t="shared" ca="1" si="3"/>
        <v>103</v>
      </c>
      <c r="BM10" s="21">
        <f t="shared" ca="1" si="4"/>
        <v>-122</v>
      </c>
      <c r="BN10" s="22">
        <f ca="1">1-BN9</f>
        <v>0.58509893073306429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0.43695753267385928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0.49280284491141257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0.5502746129276872</v>
      </c>
    </row>
    <row r="11" spans="48:69" ht="15" x14ac:dyDescent="0.2">
      <c r="AV11" s="5">
        <f ca="1">Projections!T13</f>
        <v>2.8514908365919163</v>
      </c>
      <c r="BJ11" s="21">
        <f t="shared" ca="1" si="1"/>
        <v>-111</v>
      </c>
      <c r="BK11" s="21">
        <f t="shared" ca="1" si="2"/>
        <v>104</v>
      </c>
      <c r="BL11" s="21">
        <f t="shared" ca="1" si="3"/>
        <v>135</v>
      </c>
      <c r="BM11" s="21">
        <f t="shared" ca="1" si="4"/>
        <v>165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0.52592705001692408</v>
      </c>
      <c r="BO11" s="22">
        <f ca="1">1-BO12</f>
        <v>0.49064479442391651</v>
      </c>
      <c r="BP11" s="22">
        <f ca="1">1-BP12</f>
        <v>0.42558699810090106</v>
      </c>
      <c r="BQ11" s="22">
        <f ca="1">1-BQ12</f>
        <v>0.37738510981545326</v>
      </c>
    </row>
    <row r="12" spans="48:69" ht="15" x14ac:dyDescent="0.2">
      <c r="AV12" s="5">
        <f ca="1">Projections!T14</f>
        <v>2.7121470004631503</v>
      </c>
      <c r="BJ12" s="21">
        <f t="shared" ca="1" si="1"/>
        <v>111</v>
      </c>
      <c r="BK12" s="21">
        <f t="shared" ca="1" si="2"/>
        <v>-104</v>
      </c>
      <c r="BL12" s="21">
        <f t="shared" ca="1" si="3"/>
        <v>-135</v>
      </c>
      <c r="BM12" s="21">
        <f t="shared" ca="1" si="4"/>
        <v>-165</v>
      </c>
      <c r="BN12" s="22">
        <f ca="1">1-BN11</f>
        <v>0.47407294998307592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0.50935520557608349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0.57441300189909894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0.62261489018454674</v>
      </c>
    </row>
    <row r="13" spans="48:69" ht="15" x14ac:dyDescent="0.2">
      <c r="AV13" s="5">
        <f ca="1">Projections!T15</f>
        <v>2.5949400447635131</v>
      </c>
      <c r="BJ13" s="21">
        <f t="shared" ca="1" si="1"/>
        <v>167</v>
      </c>
      <c r="BK13" s="21">
        <f t="shared" ca="1" si="2"/>
        <v>-125</v>
      </c>
      <c r="BL13" s="21">
        <f t="shared" ca="1" si="3"/>
        <v>101</v>
      </c>
      <c r="BM13" s="21">
        <f t="shared" ca="1" si="4"/>
        <v>127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0.37504159507735868</v>
      </c>
      <c r="BO13" s="22">
        <f ca="1">1-BO14</f>
        <v>0.55563418587439617</v>
      </c>
      <c r="BP13" s="22">
        <f ca="1">1-BP14</f>
        <v>0.4973389108388051</v>
      </c>
      <c r="BQ13" s="22">
        <f ca="1">1-BQ14</f>
        <v>0.43965023104914547</v>
      </c>
    </row>
    <row r="14" spans="48:69" ht="15" x14ac:dyDescent="0.2">
      <c r="AV14" s="5">
        <f ca="1">Projections!T16</f>
        <v>3.3720870764700206</v>
      </c>
      <c r="BJ14" s="21">
        <f t="shared" ca="1" si="1"/>
        <v>-167</v>
      </c>
      <c r="BK14" s="21">
        <f t="shared" ca="1" si="2"/>
        <v>125</v>
      </c>
      <c r="BL14" s="21">
        <f t="shared" ca="1" si="3"/>
        <v>-101</v>
      </c>
      <c r="BM14" s="21">
        <f t="shared" ca="1" si="4"/>
        <v>-127</v>
      </c>
      <c r="BN14" s="22">
        <f ca="1">1-BN13</f>
        <v>0.62495840492264132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0.44436581412560383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0.5026610891611949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0.56034976895085453</v>
      </c>
    </row>
    <row r="15" spans="48:69" ht="15" x14ac:dyDescent="0.2">
      <c r="AV15" s="5">
        <f ca="1">Projections!T17</f>
        <v>2.741845983479053</v>
      </c>
      <c r="BJ15" s="21">
        <f t="shared" ca="1" si="1"/>
        <v>152</v>
      </c>
      <c r="BK15" s="21">
        <f t="shared" ca="1" si="2"/>
        <v>-139</v>
      </c>
      <c r="BL15" s="21">
        <f t="shared" ca="1" si="3"/>
        <v>-112</v>
      </c>
      <c r="BM15" s="21">
        <f t="shared" ca="1" si="4"/>
        <v>114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0.39698602198278798</v>
      </c>
      <c r="BO15" s="22">
        <f ca="1">1-BO16</f>
        <v>0.58199846933083021</v>
      </c>
      <c r="BP15" s="22">
        <f ca="1">1-BP16</f>
        <v>0.52822136113699614</v>
      </c>
      <c r="BQ15" s="22">
        <f ca="1">1-BQ16</f>
        <v>0.46801822429127493</v>
      </c>
    </row>
    <row r="16" spans="48:69" ht="15" x14ac:dyDescent="0.2">
      <c r="AV16" s="5">
        <f ca="1">Projections!T18</f>
        <v>3.392101413443481</v>
      </c>
      <c r="BJ16" s="21">
        <f t="shared" ca="1" si="1"/>
        <v>-152</v>
      </c>
      <c r="BK16" s="21">
        <f t="shared" ca="1" si="2"/>
        <v>139</v>
      </c>
      <c r="BL16" s="21">
        <f t="shared" ca="1" si="3"/>
        <v>112</v>
      </c>
      <c r="BM16" s="21">
        <f t="shared" ca="1" si="4"/>
        <v>-114</v>
      </c>
      <c r="BN16" s="22">
        <f ca="1">1-BN15</f>
        <v>0.60301397801721202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0.41800153066916973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0.47177863886300386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0.53198177570872507</v>
      </c>
    </row>
    <row r="17" spans="48:69" ht="15" x14ac:dyDescent="0.2">
      <c r="AV17" s="5">
        <f ca="1">Projections!T19</f>
        <v>2.352868973902027</v>
      </c>
      <c r="BJ17" s="21">
        <f t="shared" ca="1" si="1"/>
        <v>191</v>
      </c>
      <c r="BK17" s="21">
        <f t="shared" ca="1" si="2"/>
        <v>-104</v>
      </c>
      <c r="BL17" s="21">
        <f t="shared" ca="1" si="3"/>
        <v>124</v>
      </c>
      <c r="BM17" s="21">
        <f t="shared" ca="1" si="4"/>
        <v>154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0.34307167285926349</v>
      </c>
      <c r="BO17" s="22">
        <f ca="1">1-BO18</f>
        <v>0.51093754711818729</v>
      </c>
      <c r="BP17" s="22">
        <f ca="1">1-BP18</f>
        <v>0.44642150421447946</v>
      </c>
      <c r="BQ17" s="22">
        <f ca="1">1-BQ18</f>
        <v>0.39439402979674554</v>
      </c>
    </row>
    <row r="18" spans="48:69" ht="15" x14ac:dyDescent="0.2">
      <c r="AV18" s="5">
        <f ca="1">Projections!T20</f>
        <v>3.3499867609572345</v>
      </c>
      <c r="BJ18" s="21">
        <f t="shared" ca="1" si="1"/>
        <v>-191</v>
      </c>
      <c r="BK18" s="21">
        <f t="shared" ca="1" si="2"/>
        <v>104</v>
      </c>
      <c r="BL18" s="21">
        <f t="shared" ca="1" si="3"/>
        <v>-124</v>
      </c>
      <c r="BM18" s="21">
        <f t="shared" ca="1" si="4"/>
        <v>-154</v>
      </c>
      <c r="BN18" s="22">
        <f ca="1">1-BN17</f>
        <v>0.65692832714073646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</row>
    <row r="19" spans="48:69" ht="15" x14ac:dyDescent="0.2">
      <c r="AV19" s="5">
        <f ca="1">Projections!T21</f>
        <v>3.097142835194965</v>
      </c>
      <c r="BJ19" s="21">
        <f t="shared" ref="BJ19:BJ56" ca="1" si="5">IF(BN19=0.5,100,IF(BN19&gt;0.5,-ROUND(100*BN19/(1-BN19),0),ROUND(100*(1-BN19)/BN19,0)))</f>
        <v>104</v>
      </c>
      <c r="BK19" s="21">
        <f t="shared" ref="BK19:BK56" ca="1" si="6">IF(BO19=0.5,100,IF(BO19&gt;0.5,-ROUND(100*BO19/(1-BO19),0),ROUND(100*(1-BO19)/BO19,0)))</f>
        <v>-150</v>
      </c>
      <c r="BL19" s="21">
        <f t="shared" ref="BL19:BL56" ca="1" si="7">IF(BP19=0.5,100,IF(BP19&gt;0.5,-ROUND(100*BP19/(1-BP19),0),ROUND(100*(1-BP19)/BP19,0)))</f>
        <v>-122</v>
      </c>
      <c r="BM19" s="21">
        <f t="shared" ref="BM19:BM56" ca="1" si="8">IF(BQ19=0.5,100,IF(BQ19&gt;0.5,-ROUND(100*BQ19/(1-BQ19),0),ROUND(100*(1-BQ19)/BQ19,0)))</f>
        <v>105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0.48919234486934993</v>
      </c>
      <c r="BO19" s="22">
        <f ca="1">1-BO20</f>
        <v>0.59965326475971448</v>
      </c>
      <c r="BP19" s="22">
        <f ca="1">1-BP20</f>
        <v>0.54931547285365467</v>
      </c>
      <c r="BQ19" s="22">
        <f ca="1">1-BQ20</f>
        <v>0.48796641284932352</v>
      </c>
    </row>
    <row r="20" spans="48:69" ht="15" x14ac:dyDescent="0.2">
      <c r="AV20" s="5">
        <f ca="1">Projections!T22</f>
        <v>3.143138896038991</v>
      </c>
      <c r="BJ20" s="21">
        <f t="shared" ca="1" si="5"/>
        <v>-104</v>
      </c>
      <c r="BK20" s="21">
        <f t="shared" ca="1" si="6"/>
        <v>150</v>
      </c>
      <c r="BL20" s="21">
        <f t="shared" ca="1" si="7"/>
        <v>122</v>
      </c>
      <c r="BM20" s="21">
        <f t="shared" ca="1" si="8"/>
        <v>-105</v>
      </c>
      <c r="BN20" s="22">
        <f ca="1">1-BN19</f>
        <v>0.51080765513065007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0.40034673524028552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0.45068452714634538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0.51203358715067648</v>
      </c>
    </row>
    <row r="21" spans="48:69" ht="15" x14ac:dyDescent="0.2">
      <c r="AV21" s="5">
        <f ca="1">Projections!T23</f>
        <v>2.4884927531287424</v>
      </c>
      <c r="BJ21" s="21">
        <f t="shared" ca="1" si="5"/>
        <v>195</v>
      </c>
      <c r="BK21" s="21">
        <f t="shared" ca="1" si="6"/>
        <v>-127</v>
      </c>
      <c r="BL21" s="21">
        <f t="shared" ca="1" si="7"/>
        <v>-100</v>
      </c>
      <c r="BM21" s="21">
        <f t="shared" ca="1" si="8"/>
        <v>126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0.3394801216352118</v>
      </c>
      <c r="BO21" s="22">
        <f ca="1">1-BO22</f>
        <v>0.55880139405737883</v>
      </c>
      <c r="BP21" s="22">
        <f ca="1">1-BP22</f>
        <v>0.50057184843880276</v>
      </c>
      <c r="BQ21" s="22">
        <f ca="1">1-BQ22</f>
        <v>0.44221081406037877</v>
      </c>
    </row>
    <row r="22" spans="48:69" ht="15" x14ac:dyDescent="0.2">
      <c r="AV22" s="5">
        <f ca="1">Projections!T24</f>
        <v>3.5127270694757571</v>
      </c>
      <c r="BJ22" s="21">
        <f t="shared" ca="1" si="5"/>
        <v>-195</v>
      </c>
      <c r="BK22" s="21">
        <f t="shared" ca="1" si="6"/>
        <v>127</v>
      </c>
      <c r="BL22" s="21">
        <f t="shared" ca="1" si="7"/>
        <v>100</v>
      </c>
      <c r="BM22" s="21">
        <f t="shared" ca="1" si="8"/>
        <v>-126</v>
      </c>
      <c r="BN22" s="22">
        <f ca="1">1-BN21</f>
        <v>0.6605198783647882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0.44119860594262117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0.49942815156119724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0.55778918593962123</v>
      </c>
    </row>
    <row r="23" spans="48:69" ht="15" x14ac:dyDescent="0.2">
      <c r="AV23" s="5">
        <f ca="1">Projections!T25</f>
        <v>3.1894102150407835</v>
      </c>
      <c r="BJ23" s="21">
        <f t="shared" ca="1" si="5"/>
        <v>-151</v>
      </c>
      <c r="BK23" s="21">
        <f t="shared" ca="1" si="6"/>
        <v>-110</v>
      </c>
      <c r="BL23" s="21">
        <f t="shared" ca="1" si="7"/>
        <v>116</v>
      </c>
      <c r="BM23" s="21">
        <f t="shared" ca="1" si="8"/>
        <v>143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0.60083884411825883</v>
      </c>
      <c r="BO23" s="22">
        <f ca="1">1-BO24</f>
        <v>0.52480475293929507</v>
      </c>
      <c r="BP23" s="22">
        <f ca="1">1-BP24</f>
        <v>0.4636808182330131</v>
      </c>
      <c r="BQ23" s="22">
        <f ca="1">1-BQ24</f>
        <v>0.41083415511104593</v>
      </c>
    </row>
    <row r="24" spans="48:69" ht="15" x14ac:dyDescent="0.2">
      <c r="AV24" s="5">
        <f ca="1">Projections!T26</f>
        <v>2.5800692419099773</v>
      </c>
      <c r="BJ24" s="21">
        <f t="shared" ca="1" si="5"/>
        <v>151</v>
      </c>
      <c r="BK24" s="21">
        <f t="shared" ca="1" si="6"/>
        <v>110</v>
      </c>
      <c r="BL24" s="21">
        <f t="shared" ca="1" si="7"/>
        <v>-116</v>
      </c>
      <c r="BM24" s="21">
        <f t="shared" ca="1" si="8"/>
        <v>-143</v>
      </c>
      <c r="BN24" s="22">
        <f ca="1">1-BN23</f>
        <v>0.39916115588174117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0.47519524706070493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0.5363191817669869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0.58916584488895407</v>
      </c>
    </row>
    <row r="25" spans="48:69" ht="15" x14ac:dyDescent="0.2">
      <c r="AV25" s="5">
        <f ca="1">Projections!T27</f>
        <v>2.9466243519895494</v>
      </c>
      <c r="BJ25" s="21">
        <f t="shared" ca="1" si="5"/>
        <v>183</v>
      </c>
      <c r="BK25" s="21">
        <f t="shared" ca="1" si="6"/>
        <v>-223</v>
      </c>
      <c r="BL25" s="21">
        <f t="shared" ca="1" si="7"/>
        <v>-188</v>
      </c>
      <c r="BM25" s="21">
        <f t="shared" ca="1" si="8"/>
        <v>-140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0.35313850626042881</v>
      </c>
      <c r="BO25" s="22">
        <f ca="1">1-BO26</f>
        <v>0.69035155933949222</v>
      </c>
      <c r="BP25" s="22">
        <f ca="1">1-BP26</f>
        <v>0.65328540972245086</v>
      </c>
      <c r="BQ25" s="22">
        <f ca="1">1-BQ26</f>
        <v>0.58345770276073261</v>
      </c>
    </row>
    <row r="26" spans="48:69" ht="15" x14ac:dyDescent="0.2">
      <c r="AV26" s="5">
        <f ca="1">Projections!T28</f>
        <v>3.9408245067675911</v>
      </c>
      <c r="BJ26" s="21">
        <f t="shared" ca="1" si="5"/>
        <v>-183</v>
      </c>
      <c r="BK26" s="21">
        <f t="shared" ca="1" si="6"/>
        <v>223</v>
      </c>
      <c r="BL26" s="21">
        <f t="shared" ca="1" si="7"/>
        <v>188</v>
      </c>
      <c r="BM26" s="21">
        <f t="shared" ca="1" si="8"/>
        <v>140</v>
      </c>
      <c r="BN26" s="22">
        <f ca="1">1-BN25</f>
        <v>0.64686149373957114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0.30964844066050773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0.34671459027754914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0.41654229723926739</v>
      </c>
    </row>
    <row r="27" spans="48:69" ht="15" x14ac:dyDescent="0.2">
      <c r="AV27" s="5">
        <f ca="1">Projections!T29</f>
        <v>3.1611271533428504</v>
      </c>
      <c r="BJ27" s="21">
        <f t="shared" ca="1" si="5"/>
        <v>-125</v>
      </c>
      <c r="BK27" s="21">
        <f t="shared" ca="1" si="6"/>
        <v>-126</v>
      </c>
      <c r="BL27" s="21">
        <f t="shared" ca="1" si="7"/>
        <v>-101</v>
      </c>
      <c r="BM27" s="21">
        <f t="shared" ca="1" si="8"/>
        <v>125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0.55532229221917695</v>
      </c>
      <c r="BO27" s="22">
        <f ca="1">1-BO28</f>
        <v>0.55844698855825081</v>
      </c>
      <c r="BP27" s="22">
        <f ca="1">1-BP28</f>
        <v>0.50141011217453557</v>
      </c>
      <c r="BQ27" s="22">
        <f ca="1">1-BQ28</f>
        <v>0.44405099470511533</v>
      </c>
    </row>
    <row r="28" spans="48:69" ht="15" x14ac:dyDescent="0.2">
      <c r="AV28" s="5">
        <f ca="1">Projections!T30</f>
        <v>2.8272590512355062</v>
      </c>
      <c r="BJ28" s="21">
        <f t="shared" ca="1" si="5"/>
        <v>125</v>
      </c>
      <c r="BK28" s="21">
        <f t="shared" ca="1" si="6"/>
        <v>126</v>
      </c>
      <c r="BL28" s="21">
        <f t="shared" ca="1" si="7"/>
        <v>101</v>
      </c>
      <c r="BM28" s="21">
        <f t="shared" ca="1" si="8"/>
        <v>-125</v>
      </c>
      <c r="BN28" s="22">
        <f ca="1">1-BN27</f>
        <v>0.44467770778082305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0.44155301144174913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0.49858988782546443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0.55594900529488467</v>
      </c>
    </row>
    <row r="29" spans="48:69" ht="15" x14ac:dyDescent="0.2">
      <c r="AV29" s="5">
        <f ca="1">Projections!T31</f>
        <v>2.8262968070341343</v>
      </c>
      <c r="BJ29" s="21">
        <f t="shared" ca="1" si="5"/>
        <v>127</v>
      </c>
      <c r="BK29" s="21">
        <f t="shared" ca="1" si="6"/>
        <v>-129</v>
      </c>
      <c r="BL29" s="21">
        <f t="shared" ca="1" si="7"/>
        <v>-103</v>
      </c>
      <c r="BM29" s="21">
        <f t="shared" ca="1" si="8"/>
        <v>123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0.4403794723394644</v>
      </c>
      <c r="BO29" s="22">
        <f ca="1">1-BO30</f>
        <v>0.56348992105096585</v>
      </c>
      <c r="BP29" s="22">
        <f ca="1">1-BP30</f>
        <v>0.50709023816891641</v>
      </c>
      <c r="BQ29" s="22">
        <f ca="1">1-BQ30</f>
        <v>0.4490694137277137</v>
      </c>
    </row>
    <row r="30" spans="48:69" ht="15" x14ac:dyDescent="0.2">
      <c r="AV30" s="5">
        <f ca="1">Projections!T32</f>
        <v>3.1919726961422881</v>
      </c>
      <c r="BJ30" s="21">
        <f t="shared" ca="1" si="5"/>
        <v>-127</v>
      </c>
      <c r="BK30" s="21">
        <f t="shared" ca="1" si="6"/>
        <v>129</v>
      </c>
      <c r="BL30" s="21">
        <f t="shared" ca="1" si="7"/>
        <v>103</v>
      </c>
      <c r="BM30" s="21">
        <f t="shared" ca="1" si="8"/>
        <v>-123</v>
      </c>
      <c r="BN30" s="22">
        <f ca="1">1-BN29</f>
        <v>0.5596205276605356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0.43651007894903415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0.49290976183108365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0.5509305862722863</v>
      </c>
    </row>
    <row r="31" spans="48:69" ht="15" x14ac:dyDescent="0.2">
      <c r="AV31" s="5">
        <f ca="1">Projections!T33</f>
        <v>2.9346352540826577</v>
      </c>
      <c r="BJ31" s="21">
        <f t="shared" ca="1" si="5"/>
        <v>103</v>
      </c>
      <c r="BK31" s="21">
        <f t="shared" ca="1" si="6"/>
        <v>-119</v>
      </c>
      <c r="BL31" s="21">
        <f t="shared" ca="1" si="7"/>
        <v>106</v>
      </c>
      <c r="BM31" s="21">
        <f t="shared" ca="1" si="8"/>
        <v>132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0.49285482807900149</v>
      </c>
      <c r="BO31" s="22">
        <f ca="1">1-BO32</f>
        <v>0.54248682527148628</v>
      </c>
      <c r="BP31" s="22">
        <f ca="1">1-BP32</f>
        <v>0.48496931588374359</v>
      </c>
      <c r="BQ31" s="22">
        <f ca="1">1-BQ32</f>
        <v>0.43082749733518111</v>
      </c>
    </row>
    <row r="32" spans="48:69" ht="15" x14ac:dyDescent="0.2">
      <c r="AV32" s="5">
        <f ca="1">Projections!T34</f>
        <v>2.9483801230084787</v>
      </c>
      <c r="BJ32" s="21">
        <f t="shared" ca="1" si="5"/>
        <v>-103</v>
      </c>
      <c r="BK32" s="21">
        <f t="shared" ca="1" si="6"/>
        <v>119</v>
      </c>
      <c r="BL32" s="21">
        <f t="shared" ca="1" si="7"/>
        <v>-106</v>
      </c>
      <c r="BM32" s="21">
        <f t="shared" ca="1" si="8"/>
        <v>-132</v>
      </c>
      <c r="BN32" s="22">
        <f ca="1">1-BN31</f>
        <v>0.50714517192099851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0.45751317472851372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0.51503068411625641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0.56917250266481889</v>
      </c>
    </row>
    <row r="33" spans="48:69" ht="15" x14ac:dyDescent="0.2">
      <c r="AV33" s="5">
        <f ca="1">Projections!T35</f>
        <v>3.425095591059403</v>
      </c>
      <c r="BJ33" s="21">
        <f t="shared" ca="1" si="5"/>
        <v>-157</v>
      </c>
      <c r="BK33" s="21">
        <f t="shared" ca="1" si="6"/>
        <v>-141</v>
      </c>
      <c r="BL33" s="21">
        <f t="shared" ca="1" si="7"/>
        <v>-113</v>
      </c>
      <c r="BM33" s="21">
        <f t="shared" ca="1" si="8"/>
        <v>112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0.61074491084259219</v>
      </c>
      <c r="BO33" s="22">
        <f ca="1">1-BO34</f>
        <v>0.58523778611929544</v>
      </c>
      <c r="BP33" s="22">
        <f ca="1">1-BP34</f>
        <v>0.53157341416927295</v>
      </c>
      <c r="BQ33" s="22">
        <f ca="1">1-BQ34</f>
        <v>0.47068492482733948</v>
      </c>
    </row>
    <row r="34" spans="48:69" ht="15" x14ac:dyDescent="0.2">
      <c r="AV34" s="5">
        <f ca="1">Projections!T36</f>
        <v>2.7276479177809643</v>
      </c>
      <c r="BJ34" s="21">
        <f t="shared" ca="1" si="5"/>
        <v>157</v>
      </c>
      <c r="BK34" s="21">
        <f t="shared" ca="1" si="6"/>
        <v>141</v>
      </c>
      <c r="BL34" s="21">
        <f t="shared" ca="1" si="7"/>
        <v>113</v>
      </c>
      <c r="BM34" s="21">
        <f t="shared" ca="1" si="8"/>
        <v>-112</v>
      </c>
      <c r="BN34" s="22">
        <f ca="1">1-BN33</f>
        <v>0.38925508915740781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0.4147622138807045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0.46842658583072705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0.52931507517266052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1766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1601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1602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1603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1604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1605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1606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1607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1608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1609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1610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1611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1612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1613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1614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1615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1616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1617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1618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1619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1620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1621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1622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1623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1624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1625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1626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1627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1628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1629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1630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1631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1632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1633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1634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1635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1636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1637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1638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1639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1640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1641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1642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1643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1644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1645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1646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1647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1648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1649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1650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1651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1652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1653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1654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1655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1656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1657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1658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1659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1660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1661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1662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1663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1664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1665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1666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1667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1668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1669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1670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1671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1672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1673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1674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1675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1676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1677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1678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1679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1680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1681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1682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1683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1684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1685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1686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1687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1688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1689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1690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1691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1692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1693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1694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1695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1696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1697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1698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1699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1700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1701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1702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1703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1704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1705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1706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1707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1708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1709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1710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1711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1712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1713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1714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1715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1716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1717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1718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1719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1720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1721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1722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1723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1724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1725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1726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1727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1728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1729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1730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1731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1732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1735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1736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1737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1738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1739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1740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1741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1742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1743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1744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1745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1746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1747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1748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1749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1750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1751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1752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1753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1754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1755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1756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1757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1758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1759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1760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1761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1762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1763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1764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1765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1780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1781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1782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1783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1784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1785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1786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1787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1788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1789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1790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1791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1792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1793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1794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1795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1796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1797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1798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1799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1800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1801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1802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1803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1804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1805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1806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1807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1808</v>
      </c>
      <c r="J1453" s="46" t="s">
        <v>1767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1809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1810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1811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1812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1813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1814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1815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1816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1817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1818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1819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1820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1821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1822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1823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1824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1825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1826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1827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1828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1829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1830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1831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1808</v>
      </c>
      <c r="J1476" s="46" t="s">
        <v>1767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1832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1833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1834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1835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1836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1837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1838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1839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1840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1841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1842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1843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1844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1845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1846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1847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1848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1849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1850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1851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1852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1853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1854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1855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1856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1857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1858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1859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1860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1861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1862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1863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1864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1865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1866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1867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1868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1869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1870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1871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1872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1873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1874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1875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1876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1877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1878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1879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1880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1881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1882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1883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1884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1885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1886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1887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1888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1889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1890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1891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1892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1893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1894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1895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1896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1897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1898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1899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1900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1901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1902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1903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1904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1905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1906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1907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1908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1909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1910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1911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1912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1913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1914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1915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1916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1917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1918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1919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1920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1921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1922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1923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1924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1951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1589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1952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1589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1953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1591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1954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1591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1955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1591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1956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1591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1957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1590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1958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1590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1959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1590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1960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1590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1961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1591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1962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1591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1963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1590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1964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1590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1965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1591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1966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1591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1967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1591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1968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1591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1969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1591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1970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1591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1971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1591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1972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1973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1591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1974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1590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1975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1590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1976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1591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1977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1591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1978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1591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1979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1591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1980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1981</v>
      </c>
      <c r="J1598" s="36" t="s">
        <v>1931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1591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1982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1591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1983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1591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1984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1591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1985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1591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1986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1591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1987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1590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1988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1590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1989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1591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1990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1591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1991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1590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1992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1590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1993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1590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1994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1590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1995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1590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1996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1590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1997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1590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1998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1590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1999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1591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2000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1591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2001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1590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2002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1590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2003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1589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2004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1589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2005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1591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2006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1591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2007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1981</v>
      </c>
      <c r="J1624" s="46" t="s">
        <v>1931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1591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2008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1591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2009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1590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2010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1590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2011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1590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2012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1590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2013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1591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2014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1591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2015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1591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2016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1591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2017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1590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2018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1590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2019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1589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2020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1589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2021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1590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2022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1590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2023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1591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2024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1591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2025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1591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2026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1591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2027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1591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2028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1591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2029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1591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2030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1591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2031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1589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2032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1589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2033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1591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2034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1591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2035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1590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2036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1590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2037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1591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2038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1591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2039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1590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2040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1590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2041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1590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2042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1590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2043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1981</v>
      </c>
      <c r="J1660" s="46" t="s">
        <v>1931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1591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2044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1591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2045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1591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2046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1591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2047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1591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2048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1591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2049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1589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2050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1589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2051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1591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2052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1591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2053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1591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2054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1591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2055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1591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2056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1591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2057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1591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2058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1591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2059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1589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2060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1589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2061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1591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2062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1591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2063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1591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2064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1591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2065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1591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2066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1591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2067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1591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2068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1591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2069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1591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2070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1981</v>
      </c>
      <c r="J1687" s="46" t="s">
        <v>1931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1591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2071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1591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2072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1591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2073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1591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2074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1591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2075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1591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2076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1591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2077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1591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2078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1591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2079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1591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2080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1591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2081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1591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2082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1751</v>
      </c>
      <c r="J1699" s="46" t="s">
        <v>1592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1591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2083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1591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2084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1591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2085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1591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2086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1591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2087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1591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2088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1591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2089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1591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2090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1591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2091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1591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2092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1591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2093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1591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ht="16.75" customHeight="1" x14ac:dyDescent="0.2">
      <c r="A1711" t="str">
        <f t="shared" ref="A1711:A1727" si="11">B1711&amp;" "&amp;E1711</f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ref="I1711:I1720" si="12">E1711&amp;" "&amp;J1711</f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2.94999999999999</v>
      </c>
      <c r="O1711">
        <f t="shared" ref="O1711" si="13">N1710</f>
        <v>3.0499999999999901</v>
      </c>
      <c r="P1711" s="68">
        <f t="shared" ref="P1711" si="14">N1711</f>
        <v>2.94999999999999</v>
      </c>
      <c r="Q1711">
        <f t="shared" ref="Q1711" si="15">P1710</f>
        <v>3.0499999999999901</v>
      </c>
      <c r="R1711" s="5">
        <f t="shared" ref="R1711" si="16">N1711/W1711/X1711/Z1710/AB1710/AA1711</f>
        <v>2.622580055637902</v>
      </c>
      <c r="S1711" s="5">
        <f t="shared" ref="S1711" si="17">O1711/W1710/Y1711/Z1711/AA1710/AB1711</f>
        <v>3.3005249331985151</v>
      </c>
      <c r="T1711" s="5">
        <f t="shared" ref="T1711" si="18">P1711/W1711/X1711/Z1710/AB1710</f>
        <v>2.5701284545251437</v>
      </c>
      <c r="U1711" s="5">
        <f t="shared" ref="U1711" si="19">Q1711/W1710/Y1711/Z1711/AA1710</f>
        <v>3.3005249331985151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0">AM1710/K1711</f>
        <v>1.1166950426749824</v>
      </c>
      <c r="Y1711" s="5">
        <f t="shared" ref="Y1711" si="21">AK1710/K1711</f>
        <v>1.0642229517831665</v>
      </c>
      <c r="Z1711" s="5">
        <f>IF(J1711="",1,(_xlfn.XLOOKUP(I1711,Goalies!B:B,Goalies!J:J)))</f>
        <v>0.98499999999999999</v>
      </c>
      <c r="AA1711" s="23">
        <v>0.98</v>
      </c>
      <c r="AB1711" s="23"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ref="AL1711" si="22">IF(R1711=0,AK1711,R1711*L1711*(1-M1711)+T1711*L1711*M1711+AK1711*(1-L1711))</f>
        <v>2.6713262082318052</v>
      </c>
      <c r="AM1711" s="23">
        <f>IF(AI1711=0,_xlfn.XLOOKUP(E1711,'Starting GF'!A:A,'Starting GF'!C:C),INDEX($AN$63:$AN1711,AI1711))</f>
        <v>3.2512488478125401</v>
      </c>
      <c r="AN1711" s="23">
        <f t="shared" ref="AN1711" si="23">IF(S1711=0,AM1711,S1711*L1711+AM1711*(1-L1711))</f>
        <v>3.2586402606204365</v>
      </c>
      <c r="AO1711" s="23">
        <f>IF(AJ1711=0,_xlfn.XLOOKUP(I1711,Goalies!B:B,Goalies!I:I),INDEX($AP$105:$AP1711,AJ1711))</f>
        <v>3.1755838834082821</v>
      </c>
      <c r="AP1711" s="23">
        <f t="shared" ref="AP1711" si="24">IF(S1711=0,AO1711,S1711*L1711*Z1711+AO1711*(1-L1711))</f>
        <v>3.1868988597771204</v>
      </c>
      <c r="AQ1711" s="23">
        <f t="shared" ref="AQ1711" si="25">AM1711*Z1711</f>
        <v>3.2024801150953519</v>
      </c>
      <c r="AR1711" s="66">
        <v>0</v>
      </c>
      <c r="AS1711" s="96" t="s">
        <v>1591</v>
      </c>
      <c r="AT1711" s="20">
        <f t="shared" ref="AT1711" si="26">(AK1711*V1711*X1711*Z1710*AA1711*AB1710*AC1711*AD1710*AG1711*AH1710)+AR1711</f>
        <v>3.0122307073109003</v>
      </c>
      <c r="AU1711" s="20">
        <f t="shared" ref="AU1711" si="27">AT1710</f>
        <v>2.9949143091286374</v>
      </c>
      <c r="AV1711" s="12">
        <f t="shared" ref="AV1711" si="28">AK1711*W1711*X1711*Z1710*AA1711*AB1710</f>
        <v>3.0155493402326576</v>
      </c>
      <c r="AW1711" s="12">
        <f t="shared" ref="AW1711" si="29">AV1710</f>
        <v>2.9949143091286374</v>
      </c>
      <c r="AX1711" s="8">
        <f t="shared" ref="AX1711" si="30">(AT1711-N1711)</f>
        <v>6.2230707310910294E-2</v>
      </c>
      <c r="AY1711" s="8">
        <f t="shared" ref="AY1711" si="31">(AU1711-O1711)</f>
        <v>-5.5085690871352622E-2</v>
      </c>
      <c r="AZ1711" s="8">
        <f t="shared" ref="AZ1711" si="32">SUM(AX1711:AY1711)</f>
        <v>7.1450164395576721E-3</v>
      </c>
      <c r="BA1711" s="8">
        <f t="shared" ref="BA1711" si="33">AX1711-AY1711</f>
        <v>0.11731639818226292</v>
      </c>
      <c r="BB1711" s="62">
        <f t="shared" ref="BB1711" si="34">IF(BF1711=0.5,100,IF(BF1711&gt;0.5,-ROUND(100*BF1711/(1-BF1711),0),ROUND(100*(1-BF1711)/BF1711,0)))</f>
        <v>-103</v>
      </c>
      <c r="BC1711" s="21">
        <f t="shared" ref="BC1711" si="35">IF(BG1711=0.5,100,IF(BG1711&gt;0.5,-ROUND(100*BG1711/(1-BG1711),0),ROUND(100*(1-BG1711)/BG1711,0)))</f>
        <v>129</v>
      </c>
      <c r="BD1711" s="21">
        <f t="shared" ref="BD1711" si="36">IF(BH1711=0.5,100,IF(BH1711&gt;0.5,-ROUND(100*BH1711/(1-BH1711),0),ROUND(100*(1-BH1711)/BH1711,0)))</f>
        <v>103</v>
      </c>
      <c r="BE1711" s="21">
        <f t="shared" ref="BE1711" si="37">IF(BI1711=0.5,100,IF(BI1711&gt;0.5,-ROUND(100*BI1711/(1-BI1711),0),ROUND(100*(1-BI1711)/BI1711,0)))</f>
        <v>-122</v>
      </c>
      <c r="BF1711" s="94">
        <f t="shared" ref="BF1711:BF1779" si="38">1-BF1710</f>
        <v>0.50745543052039133</v>
      </c>
      <c r="BG1711" s="22">
        <f t="shared" ref="BG1711" si="3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40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41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ref="BJ1711" si="42">IF(BN1711=0.5,100,IF(BN1711&gt;0.5,-ROUND(100*BN1711/(1-BN1711),0),ROUND(100*(1-BN1711)/BN1711,0)))</f>
        <v>-103</v>
      </c>
      <c r="BK1711" s="21">
        <f t="shared" ref="BK1711" si="43">IF(BO1711=0.5,100,IF(BO1711&gt;0.5,-ROUND(100*BO1711/(1-BO1711),0),ROUND(100*(1-BO1711)/BO1711,0)))</f>
        <v>129</v>
      </c>
      <c r="BL1711" s="21">
        <f t="shared" ref="BL1711" si="44">IF(BP1711=0.5,100,IF(BP1711&gt;0.5,-ROUND(100*BP1711/(1-BP1711),0),ROUND(100*(1-BP1711)/BP1711,0)))</f>
        <v>103</v>
      </c>
      <c r="BM1711" s="21">
        <f t="shared" ref="BM1711" si="45">IF(BQ1711=0.5,100,IF(BQ1711&gt;0.5,-ROUND(100*BQ1711/(1-BQ1711),0),ROUND(100*(1-BQ1711)/BQ1711,0)))</f>
        <v>-122</v>
      </c>
      <c r="BN1711" s="22">
        <f t="shared" ref="BN1711:BN1779" si="46">1-BN1710</f>
        <v>0.50781891751334973</v>
      </c>
      <c r="BO1711" s="22">
        <f t="shared" ref="BO1711" si="47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48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49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2"/>
        <v>BOS Joonas Korpisalo</v>
      </c>
      <c r="J1712" s="33" t="s">
        <v>149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3.2499999999999898</v>
      </c>
      <c r="O1712">
        <f t="shared" ref="O1712" si="50">N1713</f>
        <v>3.0999999999999899</v>
      </c>
      <c r="P1712" s="68">
        <f t="shared" ref="P1712:P1721" si="51">N1712</f>
        <v>3.2499999999999898</v>
      </c>
      <c r="Q1712">
        <f t="shared" ref="Q1712" si="52">P1713</f>
        <v>3.0999999999999899</v>
      </c>
      <c r="R1712" s="5">
        <f t="shared" ref="R1712" si="53">N1712/W1712/X1712/Z1713/AB1713/AA1712</f>
        <v>3.04582660465136</v>
      </c>
      <c r="S1712" s="5">
        <f t="shared" ref="S1712" si="54">O1712/W1713/Y1712/Z1712/AA1713/AB1712</f>
        <v>3.030572159371435</v>
      </c>
      <c r="T1712" s="5">
        <f t="shared" ref="T1712" si="55">P1712/W1712/X1712/Z1713/AB1713</f>
        <v>3.04582660465136</v>
      </c>
      <c r="U1712" s="5">
        <f t="shared" ref="U1712" si="56">Q1712/W1713/Y1712/Z1712/AA1713</f>
        <v>3.0608778809651493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57">AM1713/K1712</f>
        <v>1.0304054054054053</v>
      </c>
      <c r="Y1712" s="5">
        <f t="shared" ref="Y1712" si="58">AK1713/K1712</f>
        <v>0.94594594594594594</v>
      </c>
      <c r="Z1712" s="5">
        <f>IF(J1712="",1,(_xlfn.XLOOKUP(I1712,Goalies!B:B,Goalies!J:J)))</f>
        <v>1.04</v>
      </c>
      <c r="AA1712" s="23">
        <v>1</v>
      </c>
      <c r="AB1712" s="23">
        <v>1.01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1553</v>
      </c>
      <c r="AK1712" s="23">
        <f>IF(AI1712=0,_xlfn.XLOOKUP(E1712,'Starting GF'!A:A,'Starting GF'!B:B),INDEX($AL$63:$AL1712,AI1712))</f>
        <v>2.9247258345411327</v>
      </c>
      <c r="AL1712" s="23">
        <f t="shared" ref="AL1712:AL1721" si="59">IF(R1712=0,AK1712,R1712*L1712*(1-M1712)+T1712*L1712*M1712+AK1712*(1-L1712))</f>
        <v>2.9428909500576665</v>
      </c>
      <c r="AM1712" s="23">
        <f>IF(AI1712=0,_xlfn.XLOOKUP(E1712,'Starting GF'!A:A,'Starting GF'!C:C),INDEX($AN$63:$AN1712,AI1712))</f>
        <v>3.0854037598222042</v>
      </c>
      <c r="AN1712" s="23">
        <f t="shared" ref="AN1712:AN1721" si="60">IF(S1712=0,AM1712,S1712*L1712+AM1712*(1-L1712))</f>
        <v>3.0771790197545883</v>
      </c>
      <c r="AO1712" s="23">
        <f>IF(AJ1712=0,_xlfn.XLOOKUP(I1712,Goalies!B:B,Goalies!I:I),INDEX($AP$105:$AP1712,AJ1712))</f>
        <v>3.2507621854920612</v>
      </c>
      <c r="AP1712" s="23">
        <f t="shared" ref="AP1712:AP1721" si="61">IF(S1712=0,AO1712,S1712*L1712*Z1712+AO1712*(1-L1712))</f>
        <v>3.2359171145301957</v>
      </c>
      <c r="AQ1712" s="23">
        <f t="shared" ref="AQ1712:AQ1721" si="62">AM1712*Z1712</f>
        <v>3.2088199102150923</v>
      </c>
      <c r="AR1712" s="66">
        <v>0.05</v>
      </c>
      <c r="AS1712" s="96" t="s">
        <v>1591</v>
      </c>
      <c r="AT1712" s="20">
        <f t="shared" ref="AT1712" si="63">(AK1712*V1712*X1712*Z1713*AA1712*AB1713*AC1712*AD1713*AG1712*AH1713)+AR1712</f>
        <v>3.2114880723247872</v>
      </c>
      <c r="AU1712" s="20">
        <f t="shared" ref="AU1712" si="64">AT1713</f>
        <v>3.1216446474944703</v>
      </c>
      <c r="AV1712" s="12">
        <f t="shared" ref="AV1712" si="65">AK1712*V1712*X1712*Z1713*AA1712*AB1713</f>
        <v>3.1614880723247873</v>
      </c>
      <c r="AW1712" s="12">
        <f t="shared" ref="AW1712" si="66">AV1713</f>
        <v>3.1560877459629957</v>
      </c>
      <c r="AX1712" s="8">
        <f t="shared" ref="AX1712:AX1721" si="67">(AT1712-N1712)</f>
        <v>-3.8511927675202617E-2</v>
      </c>
      <c r="AY1712" s="8">
        <f t="shared" ref="AY1712:AY1721" si="68">(AU1712-O1712)</f>
        <v>2.1644647494480473E-2</v>
      </c>
      <c r="AZ1712" s="8">
        <f t="shared" ref="AZ1712:AZ1721" si="69">SUM(AX1712:AY1712)</f>
        <v>-1.6867280180722144E-2</v>
      </c>
      <c r="BA1712" s="8">
        <f t="shared" ref="BA1712:BA1721" si="70">AX1712-AY1712</f>
        <v>-6.0156575169683091E-2</v>
      </c>
      <c r="BB1712" s="62">
        <f t="shared" ref="BB1712:BB1721" si="71">IF(BF1712=0.5,100,IF(BF1712&gt;0.5,-ROUND(100*BF1712/(1-BF1712),0),ROUND(100*(1-BF1712)/BF1712,0)))</f>
        <v>-107</v>
      </c>
      <c r="BC1712" s="21">
        <f t="shared" ref="BC1712:BC1721" si="72">IF(BG1712=0.5,100,IF(BG1712&gt;0.5,-ROUND(100*BG1712/(1-BG1712),0),ROUND(100*(1-BG1712)/BG1712,0)))</f>
        <v>-159</v>
      </c>
      <c r="BD1712" s="21">
        <f t="shared" ref="BD1712:BD1721" si="73">IF(BH1712=0.5,100,IF(BH1712&gt;0.5,-ROUND(100*BH1712/(1-BH1712),0),ROUND(100*(1-BH1712)/BH1712,0)))</f>
        <v>-130</v>
      </c>
      <c r="BE1712" s="21">
        <f t="shared" ref="BE1712:BE1721" si="74">IF(BI1712=0.5,100,IF(BI1712&gt;0.5,-ROUND(100*BI1712/(1-BI1712),0),ROUND(100*(1-BI1712)/BI1712,0)))</f>
        <v>-101</v>
      </c>
      <c r="BF1712" s="94">
        <f t="shared" ref="BF1712" si="7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0.51787461109114996</v>
      </c>
      <c r="BG1712" s="22">
        <f t="shared" ref="BG1712:BI1778" si="76">1-BG1713</f>
        <v>0.61393341739284046</v>
      </c>
      <c r="BH1712" s="22">
        <f t="shared" si="76"/>
        <v>0.56585771205813673</v>
      </c>
      <c r="BI1712" s="22">
        <f t="shared" si="76"/>
        <v>0.50319990959358707</v>
      </c>
      <c r="BJ1712" s="21">
        <f t="shared" ref="BJ1712:BJ1721" si="77">IF(BN1712=0.5,100,IF(BN1712&gt;0.5,-ROUND(100*BN1712/(1-BN1712),0),ROUND(100*(1-BN1712)/BN1712,0)))</f>
        <v>-103</v>
      </c>
      <c r="BK1712" s="21">
        <f t="shared" ref="BK1712:BK1721" si="78">IF(BO1712=0.5,100,IF(BO1712&gt;0.5,-ROUND(100*BO1712/(1-BO1712),0),ROUND(100*(1-BO1712)/BO1712,0)))</f>
        <v>-158</v>
      </c>
      <c r="BL1712" s="21">
        <f t="shared" ref="BL1712:BL1721" si="79">IF(BP1712=0.5,100,IF(BP1712&gt;0.5,-ROUND(100*BP1712/(1-BP1712),0),ROUND(100*(1-BP1712)/BP1712,0)))</f>
        <v>-129</v>
      </c>
      <c r="BM1712" s="21">
        <f t="shared" ref="BM1712:BM1721" si="80">IF(BQ1712=0.5,100,IF(BQ1712&gt;0.5,-ROUND(100*BQ1712/(1-BQ1712),0),ROUND(100*(1-BQ1712)/BQ1712,0)))</f>
        <v>-100</v>
      </c>
      <c r="BN1712" s="22">
        <f t="shared" ref="BN1712" si="8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0.5069308426477368</v>
      </c>
      <c r="BO1712" s="22">
        <f t="shared" ref="BO1712:BQ1778" si="82">1-BO1713</f>
        <v>0.6124738198772961</v>
      </c>
      <c r="BP1712" s="22">
        <f t="shared" si="82"/>
        <v>0.56377175172760619</v>
      </c>
      <c r="BQ1712" s="22">
        <f t="shared" si="82"/>
        <v>0.50083460801289503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2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3.0999999999999899</v>
      </c>
      <c r="O1713">
        <f t="shared" ref="O1713" si="83">N1712</f>
        <v>3.2499999999999898</v>
      </c>
      <c r="P1713" s="68">
        <f t="shared" si="51"/>
        <v>3.0999999999999899</v>
      </c>
      <c r="Q1713">
        <f t="shared" ref="Q1713" si="84">P1712</f>
        <v>3.2499999999999898</v>
      </c>
      <c r="R1713" s="5">
        <f t="shared" ref="R1713" si="85">N1713/W1713/X1713/Z1712/AB1712/AA1713</f>
        <v>2.7502403921128948</v>
      </c>
      <c r="S1713" s="5">
        <f t="shared" ref="S1713" si="86">O1713/W1712/Y1713/Z1713/AA1712/AB1713</f>
        <v>3.1762878538815729</v>
      </c>
      <c r="T1713" s="5">
        <f t="shared" ref="T1713" si="87">P1713/W1713/X1713/Z1712/AB1712</f>
        <v>2.7227379881917657</v>
      </c>
      <c r="U1713" s="5">
        <f t="shared" ref="U1713" si="88">Q1713/W1712/Y1713/Z1713/AA1712</f>
        <v>3.2715764894980199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89">AM1712/K1713</f>
        <v>1.042366135075069</v>
      </c>
      <c r="Y1713" s="5">
        <f t="shared" ref="Y1713" si="90">AK1712/K1713</f>
        <v>0.98808305220984216</v>
      </c>
      <c r="Z1713" s="5">
        <f>IF(J1713="",1,(_xlfn.XLOOKUP(I1713,Goalies!B:B,Goalies!J:J)))</f>
        <v>1.05</v>
      </c>
      <c r="AA1713" s="23">
        <v>0.99</v>
      </c>
      <c r="AB1713" s="23"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59"/>
        <v>2.7921235227581174</v>
      </c>
      <c r="AM1713" s="23">
        <f>IF(AI1713=0,_xlfn.XLOOKUP(E1713,'Starting GF'!A:A,'Starting GF'!C:C),INDEX($AN$63:$AN1713,AI1713))</f>
        <v>3.05</v>
      </c>
      <c r="AN1713" s="23">
        <f t="shared" si="60"/>
        <v>3.0689431780822356</v>
      </c>
      <c r="AO1713" s="23">
        <f>IF(AJ1713=0,_xlfn.XLOOKUP(I1713,Goalies!B:B,Goalies!I:I),INDEX($AP$105:$AP1713,AJ1713))</f>
        <v>3.0725869575359201</v>
      </c>
      <c r="AP1713" s="23">
        <f t="shared" si="61"/>
        <v>3.1119642508918801</v>
      </c>
      <c r="AQ1713" s="23">
        <f t="shared" si="62"/>
        <v>3.2025000000000001</v>
      </c>
      <c r="AR1713" s="66">
        <v>-0.05</v>
      </c>
      <c r="AS1713" s="96" t="s">
        <v>1591</v>
      </c>
      <c r="AT1713" s="20">
        <f t="shared" ref="AT1713" si="91">(AK1713*V1713*X1713*Z1712*AA1713*AB1712*AC1713*AD1712*AG1713*AH1712)+AR1713</f>
        <v>3.1216446474944703</v>
      </c>
      <c r="AU1713" s="20">
        <f t="shared" ref="AU1713" si="92">AT1712</f>
        <v>3.2114880723247872</v>
      </c>
      <c r="AV1713" s="12">
        <f t="shared" ref="AV1713" si="93">AK1713*W1713*X1713*Z1712*AA1713*AB1712</f>
        <v>3.1560877459629957</v>
      </c>
      <c r="AW1713" s="12">
        <f t="shared" ref="AW1713" si="94">AV1712</f>
        <v>3.1614880723247873</v>
      </c>
      <c r="AX1713" s="8">
        <f t="shared" si="67"/>
        <v>2.1644647494480473E-2</v>
      </c>
      <c r="AY1713" s="8">
        <f t="shared" si="68"/>
        <v>-3.8511927675202617E-2</v>
      </c>
      <c r="AZ1713" s="8">
        <f t="shared" si="69"/>
        <v>-1.6867280180722144E-2</v>
      </c>
      <c r="BA1713" s="8">
        <f t="shared" si="70"/>
        <v>6.0156575169683091E-2</v>
      </c>
      <c r="BB1713" s="62">
        <f t="shared" si="71"/>
        <v>107</v>
      </c>
      <c r="BC1713" s="21">
        <f t="shared" si="72"/>
        <v>159</v>
      </c>
      <c r="BD1713" s="21">
        <f t="shared" si="73"/>
        <v>130</v>
      </c>
      <c r="BE1713" s="21">
        <f t="shared" si="74"/>
        <v>101</v>
      </c>
      <c r="BF1713" s="94">
        <f t="shared" si="38"/>
        <v>0.48212538890885004</v>
      </c>
      <c r="BG1713" s="22">
        <f t="shared" ref="BG1713" si="9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0.38606658260715954</v>
      </c>
      <c r="BH1713" s="22">
        <f t="shared" ref="BH1713" si="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0.43414228794186327</v>
      </c>
      <c r="BI1713" s="22">
        <f t="shared" ref="BI1713" si="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0.49680009040641288</v>
      </c>
      <c r="BJ1713" s="21">
        <f t="shared" si="77"/>
        <v>103</v>
      </c>
      <c r="BK1713" s="21">
        <f t="shared" si="78"/>
        <v>158</v>
      </c>
      <c r="BL1713" s="21">
        <f t="shared" si="79"/>
        <v>129</v>
      </c>
      <c r="BM1713" s="21">
        <f t="shared" si="80"/>
        <v>100</v>
      </c>
      <c r="BN1713" s="22">
        <f t="shared" si="46"/>
        <v>0.4930691573522632</v>
      </c>
      <c r="BO1713" s="22">
        <f t="shared" ref="BO1713" si="98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0.3875261801227039</v>
      </c>
      <c r="BP1713" s="22">
        <f t="shared" ref="BP1713" si="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0.43622824827239387</v>
      </c>
      <c r="BQ1713" s="22">
        <f t="shared" ref="BQ1713" si="1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0.49916539198710497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2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101">N1715</f>
        <v>0</v>
      </c>
      <c r="P1714" s="68">
        <f t="shared" si="51"/>
        <v>0</v>
      </c>
      <c r="Q1714">
        <f t="shared" ref="Q1714" si="102">P1715</f>
        <v>0</v>
      </c>
      <c r="R1714" s="5">
        <f t="shared" ref="R1714" si="103">N1714/W1714/X1714/Z1715/AB1715/AA1714</f>
        <v>0</v>
      </c>
      <c r="S1714" s="5">
        <f t="shared" ref="S1714" si="104">O1714/W1715/Y1714/Z1714/AA1715/AB1714</f>
        <v>0</v>
      </c>
      <c r="T1714" s="5">
        <f t="shared" ref="T1714" si="105">P1714/W1714/X1714/Z1715/AB1715</f>
        <v>0</v>
      </c>
      <c r="U1714" s="5">
        <f t="shared" ref="U1714" si="106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107">AM1715/K1714</f>
        <v>1.060810810810811</v>
      </c>
      <c r="Y1714" s="5">
        <f t="shared" ref="Y1714" si="108">AK1715/K1714</f>
        <v>1.027027027027027</v>
      </c>
      <c r="Z1714" s="5">
        <f>IF(J1714="",1,(_xlfn.XLOOKUP(I1714,Goalies!B:B,Goalies!J:J)))</f>
        <v>0.97499999999999998</v>
      </c>
      <c r="AA1714" s="23">
        <v>0.96</v>
      </c>
      <c r="AB1714" s="23"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59"/>
        <v>2.8447414852776705</v>
      </c>
      <c r="AM1714" s="23">
        <f>IF(AI1714=0,_xlfn.XLOOKUP(E1714,'Starting GF'!A:A,'Starting GF'!C:C),INDEX($AN$63:$AN1714,AI1714))</f>
        <v>2.8</v>
      </c>
      <c r="AN1714" s="23">
        <f t="shared" si="60"/>
        <v>2.8</v>
      </c>
      <c r="AO1714" s="23">
        <f>IF(AJ1714=0,_xlfn.XLOOKUP(I1714,Goalies!B:B,Goalies!I:I),INDEX($AP$105:$AP1714,AJ1714))</f>
        <v>2.7735085344756891</v>
      </c>
      <c r="AP1714" s="23">
        <f t="shared" si="61"/>
        <v>2.7735085344756891</v>
      </c>
      <c r="AQ1714" s="23">
        <f t="shared" si="62"/>
        <v>2.73</v>
      </c>
      <c r="AR1714" s="66">
        <v>0.05</v>
      </c>
      <c r="AS1714" s="96" t="s">
        <v>1591</v>
      </c>
      <c r="AT1714" s="20">
        <f t="shared" ref="AT1714" si="109">(AK1714*V1714*X1714*Z1715*AA1714*AB1715*AC1714*AD1715*AG1714*AH1715)+AR1714</f>
        <v>2.7333677581574189</v>
      </c>
      <c r="AU1714" s="20">
        <f t="shared" ref="AU1714" si="110">AT1715</f>
        <v>2.9029103141621628</v>
      </c>
      <c r="AV1714" s="12">
        <f t="shared" ref="AV1714" si="111">AK1714*V1714*X1714*Z1715*AA1714*AB1715</f>
        <v>2.6833677581574191</v>
      </c>
      <c r="AW1714" s="12">
        <f t="shared" ref="AW1714" si="112">AV1715</f>
        <v>2.9561635926576604</v>
      </c>
      <c r="AX1714" s="8">
        <f t="shared" si="67"/>
        <v>2.7333677581574189</v>
      </c>
      <c r="AY1714" s="8">
        <f t="shared" si="68"/>
        <v>2.9029103141621628</v>
      </c>
      <c r="AZ1714" s="8">
        <f t="shared" si="69"/>
        <v>5.6362780723195822</v>
      </c>
      <c r="BA1714" s="8">
        <f t="shared" si="70"/>
        <v>-0.16954255600474388</v>
      </c>
      <c r="BB1714" s="62">
        <f t="shared" si="71"/>
        <v>114</v>
      </c>
      <c r="BC1714" s="21">
        <f t="shared" si="72"/>
        <v>-100</v>
      </c>
      <c r="BD1714" s="21">
        <f t="shared" si="73"/>
        <v>128</v>
      </c>
      <c r="BE1714" s="21">
        <f t="shared" si="74"/>
        <v>157</v>
      </c>
      <c r="BF1714" s="94">
        <f t="shared" ref="BF1714" si="113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0.46716250999110409</v>
      </c>
      <c r="BG1714" s="22">
        <f t="shared" si="76"/>
        <v>0.50033227475293884</v>
      </c>
      <c r="BH1714" s="22">
        <f t="shared" si="76"/>
        <v>0.4377345133833852</v>
      </c>
      <c r="BI1714" s="22">
        <f t="shared" si="76"/>
        <v>0.38900371750959528</v>
      </c>
      <c r="BJ1714" s="21">
        <f t="shared" si="77"/>
        <v>122</v>
      </c>
      <c r="BK1714" s="21">
        <f t="shared" si="78"/>
        <v>-101</v>
      </c>
      <c r="BL1714" s="21">
        <f t="shared" si="79"/>
        <v>128</v>
      </c>
      <c r="BM1714" s="21">
        <f t="shared" si="80"/>
        <v>157</v>
      </c>
      <c r="BN1714" s="22">
        <f t="shared" ref="BN1714" si="114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0.45123318215221975</v>
      </c>
      <c r="BO1714" s="22">
        <f t="shared" si="82"/>
        <v>0.50237227545082108</v>
      </c>
      <c r="BP1714" s="22">
        <f t="shared" si="82"/>
        <v>0.4385102661776068</v>
      </c>
      <c r="BQ1714" s="22">
        <f t="shared" si="82"/>
        <v>0.38863436784430216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2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115">N1714</f>
        <v>0</v>
      </c>
      <c r="P1715" s="68">
        <f t="shared" si="51"/>
        <v>0</v>
      </c>
      <c r="Q1715">
        <f t="shared" ref="Q1715" si="116">P1714</f>
        <v>0</v>
      </c>
      <c r="R1715" s="5">
        <f t="shared" ref="R1715" si="117">N1715/W1715/X1715/Z1714/AB1714/AA1715</f>
        <v>0</v>
      </c>
      <c r="S1715" s="5">
        <f t="shared" ref="S1715" si="118">O1715/W1714/Y1715/Z1715/AA1714/AB1715</f>
        <v>0</v>
      </c>
      <c r="T1715" s="5">
        <f t="shared" ref="T1715" si="119">P1715/W1715/X1715/Z1714/AB1714</f>
        <v>0</v>
      </c>
      <c r="U1715" s="5">
        <f t="shared" ref="U1715" si="120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121">AM1714/K1715</f>
        <v>0.94594594594594594</v>
      </c>
      <c r="Y1715" s="5">
        <f t="shared" ref="Y1715" si="122">AK1714/K1715</f>
        <v>0.96106131259380756</v>
      </c>
      <c r="Z1715" s="5">
        <f>IF(J1715="",1,(_xlfn.XLOOKUP(I1715,Goalies!B:B,Goalies!J:J)))</f>
        <v>0.97499999999999998</v>
      </c>
      <c r="AA1715" s="23">
        <v>0.995</v>
      </c>
      <c r="AB1715" s="23"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59"/>
        <v>3.04</v>
      </c>
      <c r="AM1715" s="23">
        <f>IF(AI1715=0,_xlfn.XLOOKUP(E1715,'Starting GF'!A:A,'Starting GF'!C:C),INDEX($AN$63:$AN1715,AI1715))</f>
        <v>3.14</v>
      </c>
      <c r="AN1715" s="23">
        <f t="shared" si="60"/>
        <v>3.14</v>
      </c>
      <c r="AO1715" s="23">
        <f>IF(AJ1715=0,_xlfn.XLOOKUP(I1715,Goalies!B:B,Goalies!I:I),INDEX($AP$105:$AP1715,AJ1715))</f>
        <v>3.1809982885183388</v>
      </c>
      <c r="AP1715" s="23">
        <f t="shared" si="61"/>
        <v>3.1809982885183388</v>
      </c>
      <c r="AQ1715" s="23">
        <f t="shared" si="62"/>
        <v>3.0615000000000001</v>
      </c>
      <c r="AR1715" s="66">
        <v>-0.05</v>
      </c>
      <c r="AS1715" s="96" t="s">
        <v>1591</v>
      </c>
      <c r="AT1715" s="20">
        <f t="shared" ref="AT1715" si="123">(AK1715*V1715*X1715*Z1714*AA1715*AB1714*AC1715*AD1714*AG1715*AH1714)+AR1715</f>
        <v>2.9029103141621628</v>
      </c>
      <c r="AU1715" s="20">
        <f t="shared" ref="AU1715" si="124">AT1714</f>
        <v>2.7333677581574189</v>
      </c>
      <c r="AV1715" s="12">
        <f t="shared" ref="AV1715" si="125">AK1715*W1715*X1715*Z1714*AA1715*AB1714</f>
        <v>2.9561635926576604</v>
      </c>
      <c r="AW1715" s="12">
        <f t="shared" ref="AW1715" si="126">AV1714</f>
        <v>2.6833677581574191</v>
      </c>
      <c r="AX1715" s="8">
        <f t="shared" si="67"/>
        <v>2.9029103141621628</v>
      </c>
      <c r="AY1715" s="8">
        <f t="shared" si="68"/>
        <v>2.7333677581574189</v>
      </c>
      <c r="AZ1715" s="8">
        <f t="shared" si="69"/>
        <v>5.6362780723195822</v>
      </c>
      <c r="BA1715" s="8">
        <f t="shared" si="70"/>
        <v>0.16954255600474388</v>
      </c>
      <c r="BB1715" s="62">
        <f t="shared" si="71"/>
        <v>-114</v>
      </c>
      <c r="BC1715" s="21">
        <f t="shared" si="72"/>
        <v>100</v>
      </c>
      <c r="BD1715" s="21">
        <f t="shared" si="73"/>
        <v>-128</v>
      </c>
      <c r="BE1715" s="21">
        <f t="shared" si="74"/>
        <v>-157</v>
      </c>
      <c r="BF1715" s="94">
        <f t="shared" si="38"/>
        <v>0.53283749000889591</v>
      </c>
      <c r="BG1715" s="22">
        <f t="shared" ref="BG1715" si="127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0.49966772524706116</v>
      </c>
      <c r="BH1715" s="22">
        <f t="shared" ref="BH1715" si="1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0.5622654866166148</v>
      </c>
      <c r="BI1715" s="22">
        <f t="shared" ref="BI1715" si="1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0.61099628249040472</v>
      </c>
      <c r="BJ1715" s="21">
        <f t="shared" si="77"/>
        <v>-122</v>
      </c>
      <c r="BK1715" s="21">
        <f t="shared" si="78"/>
        <v>101</v>
      </c>
      <c r="BL1715" s="21">
        <f t="shared" si="79"/>
        <v>-128</v>
      </c>
      <c r="BM1715" s="21">
        <f t="shared" si="80"/>
        <v>-157</v>
      </c>
      <c r="BN1715" s="22">
        <f t="shared" si="46"/>
        <v>0.54876681784778025</v>
      </c>
      <c r="BO1715" s="22">
        <f t="shared" ref="BO1715" si="130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0.49762772454917886</v>
      </c>
      <c r="BP1715" s="22">
        <f t="shared" ref="BP1715" si="1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0.5614897338223932</v>
      </c>
      <c r="BQ1715" s="22">
        <f t="shared" ref="BQ1715" si="1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0.61136563215569784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2"/>
        <v>NYI Ilya Sorokin</v>
      </c>
      <c r="J1716" s="33" t="s">
        <v>175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2.8999999999999901</v>
      </c>
      <c r="O1716">
        <f t="shared" ref="O1716" si="133">N1717</f>
        <v>2.94999999999999</v>
      </c>
      <c r="P1716" s="68">
        <f t="shared" si="51"/>
        <v>2.8999999999999901</v>
      </c>
      <c r="Q1716">
        <f t="shared" ref="Q1716" si="134">P1717</f>
        <v>2.94999999999999</v>
      </c>
      <c r="R1716" s="5">
        <f t="shared" ref="R1716" si="135">N1716/W1716/X1716/Z1717/AB1717/AA1716</f>
        <v>2.9264022981197906</v>
      </c>
      <c r="S1716" s="5">
        <f t="shared" ref="S1716" si="136">O1716/W1717/Y1716/Z1716/AA1717/AB1716</f>
        <v>3.0592724253378596</v>
      </c>
      <c r="T1716" s="5">
        <f t="shared" ref="T1716" si="137">P1716/W1716/X1716/Z1717/AB1717</f>
        <v>2.8386102291761968</v>
      </c>
      <c r="U1716" s="5">
        <f t="shared" ref="U1716" si="138">Q1716/W1717/Y1716/Z1716/AA1717</f>
        <v>3.0898651495912381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139">AM1717/K1716</f>
        <v>1.0259244073406864</v>
      </c>
      <c r="Y1716" s="5">
        <f t="shared" ref="Y1716" si="140">AK1717/K1716</f>
        <v>0.95608108108108114</v>
      </c>
      <c r="Z1716" s="5">
        <f>IF(J1716="",1,(_xlfn.XLOOKUP(I1716,Goalies!B:B,Goalies!J:J)))</f>
        <v>0.97</v>
      </c>
      <c r="AA1716" s="23">
        <v>0.97</v>
      </c>
      <c r="AB1716" s="23"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1540</v>
      </c>
      <c r="AK1716" s="23">
        <f>IF(AI1716=0,_xlfn.XLOOKUP(E1716,'Starting GF'!A:A,'Starting GF'!B:B),INDEX($AL$63:$AL1716,AI1716))</f>
        <v>2.89</v>
      </c>
      <c r="AL1716" s="23">
        <v>2.91</v>
      </c>
      <c r="AM1716" s="23">
        <f>IF(AI1716=0,_xlfn.XLOOKUP(E1716,'Starting GF'!A:A,'Starting GF'!C:C),INDEX($AN$63:$AN1716,AI1716))</f>
        <v>2.95</v>
      </c>
      <c r="AN1716" s="23">
        <v>2.96</v>
      </c>
      <c r="AO1716" s="23">
        <f>IF(AJ1716=0,_xlfn.XLOOKUP(I1716,Goalies!B:B,Goalies!I:I),INDEX($AP$105:$AP1716,AJ1716))</f>
        <v>2.9004255765479861</v>
      </c>
      <c r="AP1716" s="23">
        <f t="shared" si="61"/>
        <v>2.9104858779524463</v>
      </c>
      <c r="AQ1716" s="23">
        <f t="shared" si="62"/>
        <v>2.8614999999999999</v>
      </c>
      <c r="AR1716" s="66">
        <v>-0.03</v>
      </c>
      <c r="AS1716" s="96" t="s">
        <v>1591</v>
      </c>
      <c r="AT1716" s="20">
        <f t="shared" ref="AT1716" si="141">(AK1716*V1716*X1716*Z1717*AA1716*AB1717*AC1716*AD1717*AG1716*AH1717)+AR1716</f>
        <v>2.8712824613398098</v>
      </c>
      <c r="AU1716" s="20">
        <f t="shared" ref="AU1716" si="142">AT1717</f>
        <v>2.8886522903032095</v>
      </c>
      <c r="AV1716" s="12">
        <f t="shared" ref="AV1716" si="143">AK1716*V1716*X1716*Z1717*AA1716*AB1717</f>
        <v>2.9012824613398096</v>
      </c>
      <c r="AW1716" s="12">
        <f t="shared" ref="AW1716" si="144">AV1717</f>
        <v>2.8446306147576528</v>
      </c>
      <c r="AX1716" s="8">
        <f t="shared" si="67"/>
        <v>-2.8717538660180342E-2</v>
      </c>
      <c r="AY1716" s="8">
        <f t="shared" si="68"/>
        <v>-6.1347709696780495E-2</v>
      </c>
      <c r="AZ1716" s="8">
        <f t="shared" si="69"/>
        <v>-9.0065248356960836E-2</v>
      </c>
      <c r="BA1716" s="8">
        <f t="shared" si="70"/>
        <v>3.2630171036600153E-2</v>
      </c>
      <c r="BB1716" s="62">
        <f t="shared" si="71"/>
        <v>105</v>
      </c>
      <c r="BC1716" s="21">
        <f t="shared" si="72"/>
        <v>-109</v>
      </c>
      <c r="BD1716" s="21">
        <f t="shared" si="73"/>
        <v>117</v>
      </c>
      <c r="BE1716" s="21">
        <f t="shared" si="74"/>
        <v>145</v>
      </c>
      <c r="BF1716" s="94">
        <f t="shared" ref="BF1716" si="145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0.48890561224034912</v>
      </c>
      <c r="BG1716" s="22">
        <f t="shared" si="76"/>
        <v>0.52238840893868399</v>
      </c>
      <c r="BH1716" s="22">
        <f t="shared" si="76"/>
        <v>0.46070994295361212</v>
      </c>
      <c r="BI1716" s="22">
        <f t="shared" si="76"/>
        <v>0.40801213335657882</v>
      </c>
      <c r="BJ1716" s="21">
        <f t="shared" si="77"/>
        <v>-106</v>
      </c>
      <c r="BK1716" s="21">
        <f t="shared" si="78"/>
        <v>-108</v>
      </c>
      <c r="BL1716" s="21">
        <f t="shared" si="79"/>
        <v>119</v>
      </c>
      <c r="BM1716" s="21">
        <f t="shared" si="80"/>
        <v>147</v>
      </c>
      <c r="BN1716" s="22">
        <f t="shared" ref="BN1716" si="146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0.51567421340443886</v>
      </c>
      <c r="BO1716" s="22">
        <f t="shared" si="82"/>
        <v>0.51869544586853</v>
      </c>
      <c r="BP1716" s="22">
        <f t="shared" si="82"/>
        <v>0.45677346812052577</v>
      </c>
      <c r="BQ1716" s="22">
        <f t="shared" si="82"/>
        <v>0.40470442511974836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2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2.94999999999999</v>
      </c>
      <c r="O1717">
        <f t="shared" ref="O1717" si="147">N1716</f>
        <v>2.8999999999999901</v>
      </c>
      <c r="P1717" s="68">
        <f t="shared" si="51"/>
        <v>2.94999999999999</v>
      </c>
      <c r="Q1717">
        <f t="shared" ref="Q1717" si="148">P1716</f>
        <v>2.8999999999999901</v>
      </c>
      <c r="R1717" s="5">
        <f t="shared" ref="R1717" si="149">N1717/W1717/X1717/Z1716/AB1716/AA1717</f>
        <v>2.9348274453241161</v>
      </c>
      <c r="S1717" s="5">
        <f t="shared" ref="S1717" si="150">O1717/W1716/Y1717/Z1717/AA1716/AB1717</f>
        <v>3.0749868263956217</v>
      </c>
      <c r="T1717" s="5">
        <f t="shared" ref="T1717" si="151">P1717/W1717/X1717/Z1716/AB1716</f>
        <v>2.9054791708708749</v>
      </c>
      <c r="U1717" s="5">
        <f t="shared" ref="U1717" si="152">Q1717/W1716/Y1717/Z1717/AA1716</f>
        <v>3.0749868263956217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153">AM1716/K1717</f>
        <v>0.99662162162162171</v>
      </c>
      <c r="Y1717" s="5">
        <f t="shared" ref="Y1717" si="154">AK1716/K1717</f>
        <v>0.97635135135135143</v>
      </c>
      <c r="Z1717" s="5">
        <f>IF(J1717="",1,(_xlfn.XLOOKUP(I1717,Goalies!B:B,Goalies!J:J)))</f>
        <v>1.04</v>
      </c>
      <c r="AA1717" s="23">
        <v>0.99</v>
      </c>
      <c r="AB1717" s="23">
        <v>1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v>2.83</v>
      </c>
      <c r="AM1717" s="23">
        <f>IF(AI1717=0,_xlfn.XLOOKUP(E1717,'Starting GF'!A:A,'Starting GF'!C:C),INDEX($AN$63:$AN1717,AI1717))</f>
        <v>3.0367362457284313</v>
      </c>
      <c r="AN1717" s="23">
        <v>3.05</v>
      </c>
      <c r="AO1717" s="23">
        <f>IF(AJ1717=0,_xlfn.XLOOKUP(I1717,Goalies!B:B,Goalies!I:I),INDEX($AP$105:$AP1717,AJ1717))</f>
        <v>3.1308737033124348</v>
      </c>
      <c r="AP1717" s="23">
        <f t="shared" si="61"/>
        <v>3.1409405927332861</v>
      </c>
      <c r="AQ1717" s="23">
        <f t="shared" si="62"/>
        <v>3.1582056955575686</v>
      </c>
      <c r="AR1717" s="66">
        <v>0.03</v>
      </c>
      <c r="AS1717" s="96" t="s">
        <v>1591</v>
      </c>
      <c r="AT1717" s="20">
        <f t="shared" ref="AT1717" si="155">(AK1717*V1717*X1717*Z1716*AA1717*AB1716*AC1717*AD1716*AG1717*AH1716)+AR1717</f>
        <v>2.8886522903032095</v>
      </c>
      <c r="AU1717" s="20">
        <f t="shared" ref="AU1717" si="156">AT1716</f>
        <v>2.8712824613398098</v>
      </c>
      <c r="AV1717" s="12">
        <f t="shared" ref="AV1717" si="157">AK1717*W1717*X1717*Z1716*AA1717*AB1716</f>
        <v>2.8446306147576528</v>
      </c>
      <c r="AW1717" s="12">
        <f t="shared" ref="AW1717" si="158">AV1716</f>
        <v>2.9012824613398096</v>
      </c>
      <c r="AX1717" s="8">
        <f t="shared" si="67"/>
        <v>-6.1347709696780495E-2</v>
      </c>
      <c r="AY1717" s="8">
        <f t="shared" si="68"/>
        <v>-2.8717538660180342E-2</v>
      </c>
      <c r="AZ1717" s="8">
        <f t="shared" si="69"/>
        <v>-9.0065248356960836E-2</v>
      </c>
      <c r="BA1717" s="8">
        <f t="shared" si="70"/>
        <v>-3.2630171036600153E-2</v>
      </c>
      <c r="BB1717" s="62">
        <f t="shared" si="71"/>
        <v>-105</v>
      </c>
      <c r="BC1717" s="21">
        <f t="shared" si="72"/>
        <v>109</v>
      </c>
      <c r="BD1717" s="21">
        <f t="shared" si="73"/>
        <v>-117</v>
      </c>
      <c r="BE1717" s="21">
        <f t="shared" si="74"/>
        <v>-145</v>
      </c>
      <c r="BF1717" s="94">
        <f t="shared" si="38"/>
        <v>0.51109438775965088</v>
      </c>
      <c r="BG1717" s="22">
        <f t="shared" ref="BG1717" si="159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0.47761159106131601</v>
      </c>
      <c r="BH1717" s="22">
        <f t="shared" ref="BH1717" si="1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0.53929005704638788</v>
      </c>
      <c r="BI1717" s="22">
        <f t="shared" ref="BI1717" si="1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0.59198786664342118</v>
      </c>
      <c r="BJ1717" s="21">
        <f t="shared" si="77"/>
        <v>106</v>
      </c>
      <c r="BK1717" s="21">
        <f t="shared" si="78"/>
        <v>108</v>
      </c>
      <c r="BL1717" s="21">
        <f t="shared" si="79"/>
        <v>-119</v>
      </c>
      <c r="BM1717" s="21">
        <f t="shared" si="80"/>
        <v>-147</v>
      </c>
      <c r="BN1717" s="22">
        <f t="shared" si="46"/>
        <v>0.48432578659556114</v>
      </c>
      <c r="BO1717" s="22">
        <f t="shared" ref="BO1717" si="162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0.48130455413147</v>
      </c>
      <c r="BP1717" s="22">
        <f t="shared" ref="BP1717" si="1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0.54322653187947423</v>
      </c>
      <c r="BQ1717" s="22">
        <f t="shared" ref="BQ1717" si="1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0.59529557488025164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2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2.69999999999999</v>
      </c>
      <c r="O1718">
        <f t="shared" ref="O1718" si="165">N1719</f>
        <v>3.2999999999999901</v>
      </c>
      <c r="P1718" s="68">
        <f t="shared" si="51"/>
        <v>2.69999999999999</v>
      </c>
      <c r="Q1718">
        <f t="shared" ref="Q1718" si="166">P1719</f>
        <v>3.2999999999999901</v>
      </c>
      <c r="R1718" s="5">
        <f t="shared" ref="R1718" si="167">N1718/W1718/X1718/Z1719/AB1719/AA1718</f>
        <v>3.3188979115462685</v>
      </c>
      <c r="S1718" s="5">
        <f t="shared" ref="S1718" si="168">O1718/W1719/Y1718/Z1718/AA1719/AB1718</f>
        <v>3.0571736403636076</v>
      </c>
      <c r="T1718" s="5">
        <f t="shared" ref="T1718" si="169">P1718/W1718/X1718/Z1719/AB1719</f>
        <v>3.1861419950844176</v>
      </c>
      <c r="U1718" s="5">
        <f t="shared" ref="U1718" si="170">Q1718/W1719/Y1718/Z1718/AA1719</f>
        <v>3.0571736403636076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171">AM1719/K1718</f>
        <v>0.88175675675675669</v>
      </c>
      <c r="Y1718" s="5">
        <f t="shared" ref="Y1718" si="172">AK1719/K1718</f>
        <v>1.1283783783783783</v>
      </c>
      <c r="Z1718" s="5">
        <f>IF(J1718="",1,(_xlfn.XLOOKUP(I1718,Goalies!B:B,Goalies!J:J)))</f>
        <v>0.97</v>
      </c>
      <c r="AA1718" s="23">
        <v>0.96</v>
      </c>
      <c r="AB1718" s="23"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v>3.1</v>
      </c>
      <c r="AM1718" s="23">
        <f>IF(AI1718=0,_xlfn.XLOOKUP(E1718,'Starting GF'!A:A,'Starting GF'!C:C),INDEX($AN$63:$AN1718,AI1718))</f>
        <v>2.9677962537525113</v>
      </c>
      <c r="AN1718" s="23">
        <v>2.97</v>
      </c>
      <c r="AO1718" s="23">
        <f>IF(AJ1718=0,_xlfn.XLOOKUP(I1718,Goalies!B:B,Goalies!I:I),INDEX($AP$105:$AP1718,AJ1718))</f>
        <v>2.9080873265170504</v>
      </c>
      <c r="AP1718" s="23">
        <f t="shared" si="61"/>
        <v>2.9166929922123974</v>
      </c>
      <c r="AQ1718" s="23">
        <f t="shared" si="62"/>
        <v>2.8787623661399357</v>
      </c>
      <c r="AR1718" s="66">
        <v>0</v>
      </c>
      <c r="AS1718" s="96" t="s">
        <v>1591</v>
      </c>
      <c r="AT1718" s="20">
        <f t="shared" ref="AT1718" si="173">(AK1718*V1718*X1718*Z1719*AA1718*AB1719*AC1718*AD1719*AG1718*AH1719)+AR1718</f>
        <v>2.4998696944406493</v>
      </c>
      <c r="AU1718" s="20">
        <f t="shared" ref="AU1718" si="174">AT1719</f>
        <v>3.1999980122703118</v>
      </c>
      <c r="AV1718" s="12">
        <f t="shared" ref="AV1718" si="175">AK1718*V1718*X1718*Z1719*AA1718*AB1719</f>
        <v>2.4998696944406493</v>
      </c>
      <c r="AW1718" s="12">
        <f t="shared" ref="AW1718" si="176">AV1719</f>
        <v>3.2035235120692827</v>
      </c>
      <c r="AX1718" s="8">
        <f t="shared" si="67"/>
        <v>-0.20013030555934064</v>
      </c>
      <c r="AY1718" s="8">
        <f t="shared" si="68"/>
        <v>-0.10000198772967828</v>
      </c>
      <c r="AZ1718" s="8">
        <f t="shared" si="69"/>
        <v>-0.30013229328901891</v>
      </c>
      <c r="BA1718" s="8">
        <f t="shared" si="70"/>
        <v>-0.10012831782966236</v>
      </c>
      <c r="BB1718" s="62">
        <f t="shared" si="71"/>
        <v>161</v>
      </c>
      <c r="BC1718" s="21">
        <f t="shared" si="72"/>
        <v>-105</v>
      </c>
      <c r="BD1718" s="21">
        <f t="shared" si="73"/>
        <v>123</v>
      </c>
      <c r="BE1718" s="21">
        <f t="shared" si="74"/>
        <v>151</v>
      </c>
      <c r="BF1718" s="94">
        <f t="shared" ref="BF1718" si="177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0.38352587226380058</v>
      </c>
      <c r="BG1718" s="22">
        <f t="shared" si="76"/>
        <v>0.51168535192397413</v>
      </c>
      <c r="BH1718" s="22">
        <f t="shared" si="76"/>
        <v>0.44895888330740708</v>
      </c>
      <c r="BI1718" s="22">
        <f t="shared" si="76"/>
        <v>0.39785275765238148</v>
      </c>
      <c r="BJ1718" s="21">
        <f t="shared" si="77"/>
        <v>161</v>
      </c>
      <c r="BK1718" s="21">
        <f t="shared" si="78"/>
        <v>-105</v>
      </c>
      <c r="BL1718" s="21">
        <f t="shared" si="79"/>
        <v>122</v>
      </c>
      <c r="BM1718" s="21">
        <f t="shared" si="80"/>
        <v>151</v>
      </c>
      <c r="BN1718" s="22">
        <f t="shared" ref="BN1718" si="178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0.38330215040111976</v>
      </c>
      <c r="BO1718" s="22">
        <f t="shared" si="82"/>
        <v>0.51219124302421126</v>
      </c>
      <c r="BP1718" s="22">
        <f t="shared" si="82"/>
        <v>0.44946446236902271</v>
      </c>
      <c r="BQ1718" s="22">
        <f t="shared" si="82"/>
        <v>0.39825225658270946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2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3.2999999999999901</v>
      </c>
      <c r="O1719">
        <f t="shared" ref="O1719" si="179">N1718</f>
        <v>2.69999999999999</v>
      </c>
      <c r="P1719" s="68">
        <f t="shared" si="51"/>
        <v>3.2999999999999901</v>
      </c>
      <c r="Q1719">
        <f t="shared" ref="Q1719" si="180">P1718</f>
        <v>2.69999999999999</v>
      </c>
      <c r="R1719" s="5">
        <f t="shared" ref="R1719" si="181">N1719/W1719/X1719/Z1718/AB1718/AA1719</f>
        <v>3.4405865786452181</v>
      </c>
      <c r="S1719" s="5">
        <f t="shared" ref="S1719" si="182">O1719/W1718/Y1719/Z1719/AA1718/AB1719</f>
        <v>2.8099867228578401</v>
      </c>
      <c r="T1719" s="5">
        <f t="shared" ref="T1719" si="183">P1719/W1719/X1719/Z1718/AB1718</f>
        <v>3.234151383926505</v>
      </c>
      <c r="U1719" s="5">
        <f t="shared" ref="U1719" si="184">Q1719/W1718/Y1719/Z1719/AA1718</f>
        <v>2.9364361253864426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185">AM1718/K1719</f>
        <v>1.0026338695109835</v>
      </c>
      <c r="Y1719" s="5">
        <f t="shared" ref="Y1719" si="186">AK1718/K1719</f>
        <v>1.0414499950076324</v>
      </c>
      <c r="Z1719" s="5">
        <f>IF(J1719="",1,(_xlfn.XLOOKUP(I1719,Goalies!B:B,Goalies!J:J)))</f>
        <v>0.96499999999999997</v>
      </c>
      <c r="AA1719" s="23">
        <v>0.94</v>
      </c>
      <c r="AB1719" s="23">
        <v>1.0449999999999999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59"/>
        <v>3.351991458876002</v>
      </c>
      <c r="AM1719" s="23">
        <f>IF(AI1719=0,_xlfn.XLOOKUP(E1719,'Starting GF'!A:A,'Starting GF'!C:C),INDEX($AN$63:$AN1719,AI1719))</f>
        <v>2.61</v>
      </c>
      <c r="AN1719" s="23">
        <v>2.61</v>
      </c>
      <c r="AO1719" s="23">
        <f>IF(AJ1719=0,_xlfn.XLOOKUP(I1719,Goalies!B:B,Goalies!I:I),INDEX($AP$105:$AP1719,AJ1719))</f>
        <v>2.5521914411170776</v>
      </c>
      <c r="AP1719" s="23">
        <f t="shared" si="61"/>
        <v>2.5761083030831884</v>
      </c>
      <c r="AQ1719" s="23">
        <f t="shared" si="62"/>
        <v>2.5186499999999996</v>
      </c>
      <c r="AR1719" s="66">
        <v>0</v>
      </c>
      <c r="AS1719" s="96" t="s">
        <v>1591</v>
      </c>
      <c r="AT1719" s="20">
        <f t="shared" ref="AT1719" si="187">(AK1719*V1719*X1719*Z1718*AA1719*AB1718*AC1719*AD1718*AG1719*AH1718)+AR1719</f>
        <v>3.1999980122703118</v>
      </c>
      <c r="AU1719" s="20">
        <f t="shared" ref="AU1719" si="188">AT1718</f>
        <v>2.4998696944406493</v>
      </c>
      <c r="AV1719" s="12">
        <f t="shared" ref="AV1719" si="189">AK1719*W1719*X1719*Z1718*AA1719*AB1718</f>
        <v>3.2035235120692827</v>
      </c>
      <c r="AW1719" s="12">
        <f t="shared" ref="AW1719" si="190">AV1718</f>
        <v>2.4998696944406493</v>
      </c>
      <c r="AX1719" s="8">
        <f t="shared" si="67"/>
        <v>-0.10000198772967828</v>
      </c>
      <c r="AY1719" s="8">
        <f t="shared" si="68"/>
        <v>-0.20013030555934064</v>
      </c>
      <c r="AZ1719" s="8">
        <f t="shared" si="69"/>
        <v>-0.30013229328901891</v>
      </c>
      <c r="BA1719" s="8">
        <f t="shared" si="70"/>
        <v>0.10012831782966236</v>
      </c>
      <c r="BB1719" s="62">
        <f t="shared" si="71"/>
        <v>-161</v>
      </c>
      <c r="BC1719" s="21">
        <f t="shared" si="72"/>
        <v>105</v>
      </c>
      <c r="BD1719" s="21">
        <f t="shared" si="73"/>
        <v>-123</v>
      </c>
      <c r="BE1719" s="21">
        <f t="shared" si="74"/>
        <v>-151</v>
      </c>
      <c r="BF1719" s="94">
        <f t="shared" si="38"/>
        <v>0.61647412773619936</v>
      </c>
      <c r="BG1719" s="22">
        <f t="shared" ref="BG1719" si="191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0.48831464807602587</v>
      </c>
      <c r="BH1719" s="22">
        <f t="shared" ref="BH1719" si="1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0.55104111669259292</v>
      </c>
      <c r="BI1719" s="22">
        <f t="shared" ref="BI1719" si="1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0.60214724234761852</v>
      </c>
      <c r="BJ1719" s="21">
        <f t="shared" si="77"/>
        <v>-161</v>
      </c>
      <c r="BK1719" s="21">
        <f t="shared" si="78"/>
        <v>105</v>
      </c>
      <c r="BL1719" s="21">
        <f t="shared" si="79"/>
        <v>-122</v>
      </c>
      <c r="BM1719" s="21">
        <f t="shared" si="80"/>
        <v>-151</v>
      </c>
      <c r="BN1719" s="22">
        <f t="shared" si="46"/>
        <v>0.61669784959888019</v>
      </c>
      <c r="BO1719" s="22">
        <f t="shared" ref="BO1719" si="194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0.48780875697578868</v>
      </c>
      <c r="BP1719" s="22">
        <f t="shared" ref="BP1719" si="1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0.55053553763097729</v>
      </c>
      <c r="BQ1719" s="22">
        <f t="shared" ref="BQ1719" si="1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0.60174774341729054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2"/>
        <v>ANA Ville Husso</v>
      </c>
      <c r="J1720" s="33" t="s">
        <v>1164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2.6499999999999901</v>
      </c>
      <c r="O1720">
        <f t="shared" ref="O1720" si="197">N1721</f>
        <v>4.0499999999999901</v>
      </c>
      <c r="P1720" s="68">
        <f t="shared" si="51"/>
        <v>2.6499999999999901</v>
      </c>
      <c r="Q1720">
        <f t="shared" ref="Q1720" si="198">P1721</f>
        <v>4.0499999999999901</v>
      </c>
      <c r="R1720" s="5">
        <f t="shared" ref="R1720" si="199">N1720/W1720/X1720/Z1721/AB1721/AA1720</f>
        <v>3.0810261583341645</v>
      </c>
      <c r="S1720" s="5">
        <f t="shared" ref="S1720" si="200">O1720/W1721/Y1720/Z1720/AA1721/AB1720</f>
        <v>3.1906242332064196</v>
      </c>
      <c r="T1720" s="5">
        <f t="shared" ref="T1720" si="201">P1720/W1720/X1720/Z1721/AB1721</f>
        <v>2.8499491964591024</v>
      </c>
      <c r="U1720" s="5">
        <f t="shared" ref="U1720" si="202">Q1720/W1721/Y1720/Z1720/AA1721</f>
        <v>3.222530475538484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03">AM1721/K1720</f>
        <v>1.0304054054054053</v>
      </c>
      <c r="Y1720" s="5">
        <f t="shared" ref="Y1720" si="204">AK1721/K1720</f>
        <v>1.1216216216216215</v>
      </c>
      <c r="Z1720" s="5">
        <f>IF(J1720="",1,(_xlfn.XLOOKUP(I1720,Goalies!B:B,Goalies!J:J)))</f>
        <v>1.05</v>
      </c>
      <c r="AA1720" s="23">
        <v>0.92500000000000004</v>
      </c>
      <c r="AB1720" s="23"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1489</v>
      </c>
      <c r="AK1720" s="23">
        <f>IF(AI1720=0,_xlfn.XLOOKUP(E1720,'Starting GF'!A:A,'Starting GF'!B:B),INDEX($AL$63:$AL1720,AI1720))</f>
        <v>3.1536638240357679</v>
      </c>
      <c r="AL1720" s="23">
        <f t="shared" si="59"/>
        <v>3.1393020197524013</v>
      </c>
      <c r="AM1720" s="23">
        <f>IF(AI1720=0,_xlfn.XLOOKUP(E1720,'Starting GF'!A:A,'Starting GF'!C:C),INDEX($AN$63:$AN1720,AI1720))</f>
        <v>3.2946397912577661</v>
      </c>
      <c r="AN1720" s="23">
        <f t="shared" si="60"/>
        <v>3.2790374575500643</v>
      </c>
      <c r="AO1720" s="23">
        <f>IF(AJ1720=0,_xlfn.XLOOKUP(I1720,Goalies!B:B,Goalies!I:I),INDEX($AP$105:$AP1720,AJ1720))</f>
        <v>3.3789685803094125</v>
      </c>
      <c r="AP1720" s="23">
        <f t="shared" si="61"/>
        <v>3.3746466099930119</v>
      </c>
      <c r="AQ1720" s="23">
        <f t="shared" si="62"/>
        <v>3.4593717808206543</v>
      </c>
      <c r="AR1720" s="66">
        <v>0</v>
      </c>
      <c r="AS1720" s="96" t="s">
        <v>1591</v>
      </c>
      <c r="AT1720" s="20">
        <f t="shared" ref="AT1720" si="205">(AK1720*V1720*X1720*Z1721*AA1720*AB1721*AC1720*AD1721*AG1720*AH1721)+AR1720</f>
        <v>2.7841554396531389</v>
      </c>
      <c r="AU1720" s="20">
        <f t="shared" ref="AU1720" si="206">AT1721</f>
        <v>4.0942783478307794</v>
      </c>
      <c r="AV1720" s="12">
        <f t="shared" ref="AV1720" si="207">AK1720*V1720*X1720*Z1721*AA1720*AB1721</f>
        <v>2.7841554396531389</v>
      </c>
      <c r="AW1720" s="12">
        <f t="shared" ref="AW1720" si="208">AV1721</f>
        <v>4.182031533429611</v>
      </c>
      <c r="AX1720" s="8">
        <f t="shared" si="67"/>
        <v>0.1341554396531488</v>
      </c>
      <c r="AY1720" s="8">
        <f t="shared" si="68"/>
        <v>4.4278347830789322E-2</v>
      </c>
      <c r="AZ1720" s="8">
        <f t="shared" si="69"/>
        <v>0.17843378748393812</v>
      </c>
      <c r="BA1720" s="8">
        <f t="shared" si="70"/>
        <v>8.9877091822359478E-2</v>
      </c>
      <c r="BB1720" s="62">
        <f t="shared" si="71"/>
        <v>221</v>
      </c>
      <c r="BC1720" s="21">
        <f t="shared" si="72"/>
        <v>-222</v>
      </c>
      <c r="BD1720" s="21">
        <f t="shared" si="73"/>
        <v>-186</v>
      </c>
      <c r="BE1720" s="21">
        <f t="shared" si="74"/>
        <v>-138</v>
      </c>
      <c r="BF1720" s="94">
        <f t="shared" ref="BF1720" si="209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0.31155233117981979</v>
      </c>
      <c r="BG1720" s="22">
        <f t="shared" si="76"/>
        <v>0.68918155404011661</v>
      </c>
      <c r="BH1720" s="22">
        <f t="shared" si="76"/>
        <v>0.65074106036079071</v>
      </c>
      <c r="BI1720" s="22">
        <f t="shared" si="76"/>
        <v>0.5791203767694425</v>
      </c>
      <c r="BJ1720" s="21">
        <f t="shared" si="77"/>
        <v>231</v>
      </c>
      <c r="BK1720" s="21">
        <f t="shared" si="78"/>
        <v>-232</v>
      </c>
      <c r="BL1720" s="21">
        <f t="shared" si="79"/>
        <v>-196</v>
      </c>
      <c r="BM1720" s="21">
        <f t="shared" si="80"/>
        <v>-144</v>
      </c>
      <c r="BN1720" s="22">
        <f t="shared" ref="BN1720" si="210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0.30242381811870928</v>
      </c>
      <c r="BO1720" s="22">
        <f t="shared" si="82"/>
        <v>0.69900431350110304</v>
      </c>
      <c r="BP1720" s="22">
        <f t="shared" si="82"/>
        <v>0.66238652937675147</v>
      </c>
      <c r="BQ1720" s="22">
        <f t="shared" si="82"/>
        <v>0.5905568778221324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ref="I1721:I1770" si="211">E1721&amp;" "&amp;J1721</f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4.0499999999999901</v>
      </c>
      <c r="O1721">
        <f t="shared" ref="O1721" si="212">N1720</f>
        <v>2.6499999999999901</v>
      </c>
      <c r="P1721" s="68">
        <f t="shared" si="51"/>
        <v>4.0499999999999901</v>
      </c>
      <c r="Q1721">
        <f t="shared" ref="Q1721" si="213">P1720</f>
        <v>2.6499999999999901</v>
      </c>
      <c r="R1721" s="5">
        <f t="shared" ref="R1721" si="214">N1721/W1721/X1721/Z1720/AB1720/AA1721</f>
        <v>3.2151837910636547</v>
      </c>
      <c r="S1721" s="5">
        <f t="shared" ref="S1721" si="215">O1721/W1720/Y1721/Z1721/AA1720/AB1721</f>
        <v>2.9797500010301103</v>
      </c>
      <c r="T1721" s="5">
        <f t="shared" ref="T1721" si="216">P1721/W1721/X1721/Z1720/AB1720</f>
        <v>3.1991078721083364</v>
      </c>
      <c r="U1721" s="5">
        <f t="shared" ref="U1721" si="217">Q1721/W1720/Y1721/Z1721/AA1720</f>
        <v>2.9797500010301103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18">AM1720/K1721</f>
        <v>1.1130539835330291</v>
      </c>
      <c r="Y1721" s="5">
        <f t="shared" ref="Y1721" si="219">AK1720/K1721</f>
        <v>1.0654269675796513</v>
      </c>
      <c r="Z1721" s="5">
        <f>IF(J1721="",1,(_xlfn.XLOOKUP(I1721,Goalies!B:B,Goalies!J:J)))</f>
        <v>0.97499999999999998</v>
      </c>
      <c r="AA1721" s="23">
        <v>0.995</v>
      </c>
      <c r="AB1721" s="23"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59"/>
        <v>3.3040364298752181</v>
      </c>
      <c r="AM1721" s="23">
        <f>IF(AI1721=0,_xlfn.XLOOKUP(E1721,'Starting GF'!A:A,'Starting GF'!C:C),INDEX($AN$63:$AN1721,AI1721))</f>
        <v>3.05</v>
      </c>
      <c r="AN1721" s="23">
        <f t="shared" si="60"/>
        <v>3.0394625001545164</v>
      </c>
      <c r="AO1721" s="23">
        <f>IF(AJ1721=0,_xlfn.XLOOKUP(I1721,Goalies!B:B,Goalies!I:I),INDEX($AP$105:$AP1721,AJ1721))</f>
        <v>3.0643538624788995</v>
      </c>
      <c r="AP1721" s="23">
        <f t="shared" si="61"/>
        <v>3.0404892207577179</v>
      </c>
      <c r="AQ1721" s="23">
        <f t="shared" si="62"/>
        <v>2.9737499999999999</v>
      </c>
      <c r="AR1721" s="66">
        <v>0</v>
      </c>
      <c r="AS1721" s="96" t="s">
        <v>1591</v>
      </c>
      <c r="AT1721" s="20">
        <f t="shared" ref="AT1721" si="220">(AK1721*V1721*X1721*Z1720*AA1721*AB1720*AC1721*AD1720*AG1721*AH1720)+AR1721</f>
        <v>4.0942783478307794</v>
      </c>
      <c r="AU1721" s="20">
        <f t="shared" ref="AU1721" si="221">AT1720</f>
        <v>2.7841554396531389</v>
      </c>
      <c r="AV1721" s="12">
        <f t="shared" ref="AV1721" si="222">AK1721*W1721*X1721*Z1720*AA1721*AB1720</f>
        <v>4.182031533429611</v>
      </c>
      <c r="AW1721" s="12">
        <f t="shared" ref="AW1721" si="223">AV1720</f>
        <v>2.7841554396531389</v>
      </c>
      <c r="AX1721" s="8">
        <f t="shared" si="67"/>
        <v>4.4278347830789322E-2</v>
      </c>
      <c r="AY1721" s="8">
        <f t="shared" si="68"/>
        <v>0.1341554396531488</v>
      </c>
      <c r="AZ1721" s="8">
        <f t="shared" si="69"/>
        <v>0.17843378748393812</v>
      </c>
      <c r="BA1721" s="8">
        <f t="shared" si="70"/>
        <v>-8.9877091822359478E-2</v>
      </c>
      <c r="BB1721" s="62">
        <f t="shared" si="71"/>
        <v>-221</v>
      </c>
      <c r="BC1721" s="21">
        <f t="shared" si="72"/>
        <v>222</v>
      </c>
      <c r="BD1721" s="21">
        <f t="shared" si="73"/>
        <v>186</v>
      </c>
      <c r="BE1721" s="21">
        <f t="shared" si="74"/>
        <v>138</v>
      </c>
      <c r="BF1721" s="94">
        <f t="shared" si="38"/>
        <v>0.68844766882018016</v>
      </c>
      <c r="BG1721" s="22">
        <f t="shared" ref="BG1721" si="224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0.31081844595988339</v>
      </c>
      <c r="BH1721" s="22">
        <f t="shared" ref="BH1721" si="2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0.34925893963920929</v>
      </c>
      <c r="BI1721" s="22">
        <f t="shared" ref="BI1721" si="2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0.4208796232305575</v>
      </c>
      <c r="BJ1721" s="21">
        <f t="shared" si="77"/>
        <v>-231</v>
      </c>
      <c r="BK1721" s="21">
        <f t="shared" si="78"/>
        <v>232</v>
      </c>
      <c r="BL1721" s="21">
        <f t="shared" si="79"/>
        <v>196</v>
      </c>
      <c r="BM1721" s="21">
        <f t="shared" si="80"/>
        <v>144</v>
      </c>
      <c r="BN1721" s="22">
        <f t="shared" si="46"/>
        <v>0.69757618188129067</v>
      </c>
      <c r="BO1721" s="22">
        <f t="shared" ref="BO1721" si="227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0.30099568649889702</v>
      </c>
      <c r="BP1721" s="22">
        <f t="shared" ref="BP1721" si="2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0.33761347062324848</v>
      </c>
      <c r="BQ1721" s="22">
        <f t="shared" ref="BQ1721" si="2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0.4094431221778676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11"/>
        <v>BUF Ukko-Pekka Luukkonen</v>
      </c>
      <c r="J1722" s="33" t="s">
        <v>225</v>
      </c>
      <c r="K1722" s="14">
        <v>2.96</v>
      </c>
      <c r="L1722" s="13">
        <v>0.15</v>
      </c>
      <c r="M1722" s="28">
        <v>0.1</v>
      </c>
      <c r="N1722">
        <f>IFERROR(_xlfn.XLOOKUP(A1722,Params!A:A,Params!D:D),0)</f>
        <v>3.19999999999999</v>
      </c>
      <c r="O1722">
        <f t="shared" ref="O1722" si="230">N1723</f>
        <v>3.2999999999999901</v>
      </c>
      <c r="P1722" s="68">
        <f t="shared" ref="P1722:P1741" si="231">N1722</f>
        <v>3.19999999999999</v>
      </c>
      <c r="Q1722">
        <f t="shared" ref="Q1722" si="232">P1723</f>
        <v>3.2999999999999901</v>
      </c>
      <c r="R1722" s="5">
        <f t="shared" ref="R1722" si="233">N1722/W1722/X1722/Z1723/AB1723/AA1722</f>
        <v>3.320768241626805</v>
      </c>
      <c r="S1722" s="5">
        <f t="shared" ref="S1722" si="234">O1722/W1723/Y1722/Z1722/AA1723/AB1722</f>
        <v>3.2135418580543735</v>
      </c>
      <c r="T1722" s="5">
        <f t="shared" ref="T1722" si="235">P1722/W1722/X1722/Z1723/AB1723</f>
        <v>3.2377490355861349</v>
      </c>
      <c r="U1722" s="5">
        <f t="shared" ref="U1722" si="236">Q1722/W1723/Y1722/Z1722/AA1723</f>
        <v>3.2135418580543735</v>
      </c>
      <c r="V1722" s="5">
        <f>_xlfn.XLOOKUP(H1722,'Rest - Home'!A:A,'Rest - Home'!B:B)</f>
        <v>0.96</v>
      </c>
      <c r="W1722" s="5">
        <f>_xlfn.XLOOKUP(H1722,'Rest - Home'!A:A,'Rest - Home'!C:C)</f>
        <v>0.96305398776725637</v>
      </c>
      <c r="X1722" s="5">
        <f t="shared" ref="X1722" si="237">AM1723/K1722</f>
        <v>1.0475217610526446</v>
      </c>
      <c r="Y1722" s="5">
        <f t="shared" ref="Y1722" si="238">AK1723/K1722</f>
        <v>1.0202702702702704</v>
      </c>
      <c r="Z1722" s="5">
        <f>IF(J1722="",1,(_xlfn.XLOOKUP(I1722,Goalies!B:B,Goalies!J:J)))</f>
        <v>1.0149999999999999</v>
      </c>
      <c r="AA1722" s="23">
        <v>0.97499999999999998</v>
      </c>
      <c r="AB1722" s="23">
        <v>1</v>
      </c>
      <c r="AC1722" s="23">
        <f>_xlfn.XLOOKUP(E1722,'Game Adjustments'!A:A,'Game Adjustments'!B:B)</f>
        <v>1</v>
      </c>
      <c r="AD1722" s="23">
        <f>_xlfn.XLOOKUP(E1722,'Game Adjustments'!A:A,'Game Adjustments'!C:C)</f>
        <v>1</v>
      </c>
      <c r="AE1722" s="23">
        <f>IF(D1722="A",_xlfn.XLOOKUP(E1722,'Rest - Home'!F:F,'Rest - Home'!J:J),_xlfn.XLOOKUP(E1722,'Rest - Home'!F:F,'Rest - Home'!I:I))</f>
        <v>1</v>
      </c>
      <c r="AF1722" s="23">
        <f>IF(D1722="A",_xlfn.XLOOKUP(E1722,'Rest - Home'!F:F,'Rest - Home'!L:L),_xlfn.XLOOKUP(E1722,'Rest - Home'!F:F,'Rest - Home'!K:K))</f>
        <v>1</v>
      </c>
      <c r="AG1722" s="26">
        <v>1</v>
      </c>
      <c r="AH1722" s="26">
        <v>1</v>
      </c>
      <c r="AI1722" s="53" cm="1">
        <f t="array" ref="AI1722">MAX(IF($E$63:E1721=E1722,ROW($E$63:E1721)-MIN(ROW($E$63:E1721))+1))</f>
        <v>1620</v>
      </c>
      <c r="AJ1722" s="53" cm="1">
        <f t="array" ref="AJ1722">MAX(IF($I$105:I1721=I1722,ROW($I$105:I1721)-MIN(ROW($I$105:I1721))+1))</f>
        <v>1546</v>
      </c>
      <c r="AK1722" s="23">
        <f>IF(AI1722=0,_xlfn.XLOOKUP(E1722,'Starting GF'!A:A,'Starting GF'!B:B),INDEX($AL$63:$AL1722,AI1722))</f>
        <v>3.15</v>
      </c>
      <c r="AL1722" s="23">
        <v>3.18</v>
      </c>
      <c r="AM1722" s="23">
        <f>IF(AI1722=0,_xlfn.XLOOKUP(E1722,'Starting GF'!A:A,'Starting GF'!C:C),INDEX($AN$63:$AN1722,AI1722))</f>
        <v>3.03</v>
      </c>
      <c r="AN1722" s="23">
        <v>3.0449999999999999</v>
      </c>
      <c r="AO1722" s="23">
        <f>IF(AJ1722=0,_xlfn.XLOOKUP(I1722,Goalies!B:B,Goalies!I:I),INDEX($AP$105:$AP1722,AJ1722))</f>
        <v>3.1337609822600596</v>
      </c>
      <c r="AP1722" s="23">
        <f t="shared" ref="AP1722:AP1741" si="239">IF(S1722=0,AO1722,S1722*L1722*Z1722+AO1722*(1-L1722))</f>
        <v>3.1529585828098292</v>
      </c>
      <c r="AQ1722" s="23">
        <f t="shared" ref="AQ1722:AQ1741" si="240">AM1722*Z1722</f>
        <v>3.0754499999999996</v>
      </c>
      <c r="AR1722" s="66">
        <v>0.03</v>
      </c>
      <c r="AS1722" s="96" t="s">
        <v>1591</v>
      </c>
      <c r="AT1722" s="20">
        <f t="shared" ref="AT1722" si="241">(AK1722*V1722*X1722*Z1723*AA1722*AB1723*AC1722*AD1723*AG1722*AH1723)+AR1722</f>
        <v>3.0558163431337784</v>
      </c>
      <c r="AU1722" s="20">
        <f t="shared" ref="AU1722" si="242">AT1723</f>
        <v>3.0877083454054053</v>
      </c>
      <c r="AV1722" s="12">
        <f t="shared" ref="AV1722" si="243">AK1722*V1722*X1722*Z1723*AA1722*AB1723</f>
        <v>3.0258163431337786</v>
      </c>
      <c r="AW1722" s="12">
        <f t="shared" ref="AW1722" si="244">AV1723</f>
        <v>3.1115200740076325</v>
      </c>
      <c r="AX1722" s="8">
        <f t="shared" ref="AX1722:AX1741" si="245">(AT1722-N1722)</f>
        <v>-0.1441836568662116</v>
      </c>
      <c r="AY1722" s="8">
        <f t="shared" ref="AY1722:AY1741" si="246">(AU1722-O1722)</f>
        <v>-0.21229165459458477</v>
      </c>
      <c r="AZ1722" s="8">
        <f t="shared" ref="AZ1722:AZ1741" si="247">SUM(AX1722:AY1722)</f>
        <v>-0.35647531146079636</v>
      </c>
      <c r="BA1722" s="8">
        <f t="shared" ref="BA1722:BA1741" si="248">AX1722-AY1722</f>
        <v>6.8107997728373171E-2</v>
      </c>
      <c r="BB1722" s="62">
        <f t="shared" ref="BB1722:BB1741" si="249">IF(BF1722=0.5,100,IF(BF1722&gt;0.5,-ROUND(100*BF1722/(1-BF1722),0),ROUND(100*(1-BF1722)/BF1722,0)))</f>
        <v>105</v>
      </c>
      <c r="BC1722" s="21">
        <f t="shared" ref="BC1722:BC1741" si="250">IF(BG1722=0.5,100,IF(BG1722&gt;0.5,-ROUND(100*BG1722/(1-BG1722),0),ROUND(100*(1-BG1722)/BG1722,0)))</f>
        <v>-141</v>
      </c>
      <c r="BD1722" s="21">
        <f t="shared" ref="BD1722:BD1741" si="251">IF(BH1722=0.5,100,IF(BH1722&gt;0.5,-ROUND(100*BH1722/(1-BH1722),0),ROUND(100*(1-BH1722)/BH1722,0)))</f>
        <v>-114</v>
      </c>
      <c r="BE1722" s="21">
        <f t="shared" ref="BE1722:BE1741" si="252">IF(BI1722=0.5,100,IF(BI1722&gt;0.5,-ROUND(100*BI1722/(1-BI1722),0),ROUND(100*(1-BI1722)/BI1722,0)))</f>
        <v>112</v>
      </c>
      <c r="BF1722" s="94">
        <f t="shared" ref="BF1722" si="25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IF(AT1722&gt;AT1723, 1-_xlpm.interp, _xlpm.interp)
)</f>
        <v>0.48821584393049972</v>
      </c>
      <c r="BG1722" s="22">
        <f t="shared" si="76"/>
        <v>0.58442891563842081</v>
      </c>
      <c r="BH1722" s="22">
        <f t="shared" si="76"/>
        <v>0.53170259302080736</v>
      </c>
      <c r="BI1722" s="22">
        <f t="shared" si="76"/>
        <v>0.47183773801338103</v>
      </c>
      <c r="BJ1722" s="21">
        <f t="shared" ref="BJ1722:BJ1741" si="254">IF(BN1722=0.5,100,IF(BN1722&gt;0.5,-ROUND(100*BN1722/(1-BN1722),0),ROUND(100*(1-BN1722)/BN1722,0)))</f>
        <v>108</v>
      </c>
      <c r="BK1722" s="21">
        <f t="shared" ref="BK1722:BK1741" si="255">IF(BO1722=0.5,100,IF(BO1722&gt;0.5,-ROUND(100*BO1722/(1-BO1722),0),ROUND(100*(1-BO1722)/BO1722,0)))</f>
        <v>-140</v>
      </c>
      <c r="BL1722" s="21">
        <f t="shared" ref="BL1722:BL1741" si="256">IF(BP1722=0.5,100,IF(BP1722&gt;0.5,-ROUND(100*BP1722/(1-BP1722),0),ROUND(100*(1-BP1722)/BP1722,0)))</f>
        <v>-113</v>
      </c>
      <c r="BM1722" s="21">
        <f t="shared" ref="BM1722:BM1741" si="257">IF(BQ1722=0.5,100,IF(BQ1722&gt;0.5,-ROUND(100*BQ1722/(1-BQ1722),0),ROUND(100*(1-BQ1722)/BQ1722,0)))</f>
        <v>113</v>
      </c>
      <c r="BN1722" s="22">
        <f t="shared" ref="BN1722" si="258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IF(AV1722&gt;AV1723, 1-_xlpm.interp, _xlpm.interp)
)</f>
        <v>0.48130445987932813</v>
      </c>
      <c r="BO1722" s="22">
        <f t="shared" si="82"/>
        <v>0.58312128664878582</v>
      </c>
      <c r="BP1722" s="22">
        <f t="shared" si="82"/>
        <v>0.53020180314635323</v>
      </c>
      <c r="BQ1722" s="22">
        <f t="shared" si="82"/>
        <v>0.47048654911255161</v>
      </c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11"/>
        <v>TOR Joseph Woll</v>
      </c>
      <c r="J1723" s="33" t="s">
        <v>190</v>
      </c>
      <c r="K1723" s="14">
        <v>2.96</v>
      </c>
      <c r="L1723" s="13">
        <v>0.15</v>
      </c>
      <c r="M1723" s="28">
        <v>0.1</v>
      </c>
      <c r="N1723">
        <f>IFERROR(_xlfn.XLOOKUP(A1723,Params!A:A,Params!D:D),0)</f>
        <v>3.2999999999999901</v>
      </c>
      <c r="O1723">
        <f t="shared" ref="O1723" si="259">N1722</f>
        <v>3.19999999999999</v>
      </c>
      <c r="P1723" s="68">
        <f t="shared" si="231"/>
        <v>3.2999999999999901</v>
      </c>
      <c r="Q1723">
        <f t="shared" ref="Q1723" si="260">P1722</f>
        <v>3.19999999999999</v>
      </c>
      <c r="R1723" s="5">
        <f t="shared" ref="R1723" si="261">N1723/W1723/X1723/Z1722/AB1722/AA1723</f>
        <v>3.2029361093479238</v>
      </c>
      <c r="S1723" s="5">
        <f t="shared" ref="S1723" si="262">O1723/W1722/Y1723/Z1723/AA1722/AB1723</f>
        <v>3.268758066567985</v>
      </c>
      <c r="T1723" s="5">
        <f t="shared" ref="T1723" si="263">P1723/W1723/X1723/Z1722/AB1722</f>
        <v>3.0748186649740066</v>
      </c>
      <c r="U1723" s="5">
        <f t="shared" ref="U1723" si="264">Q1723/W1722/Y1723/Z1723/AA1722</f>
        <v>3.3014456472336646</v>
      </c>
      <c r="V1723" s="5">
        <f>_xlfn.XLOOKUP(H1723,'Rest - Home'!A:A,'Rest - Home'!B:B)</f>
        <v>1.0349999999999999</v>
      </c>
      <c r="W1723" s="5">
        <f>_xlfn.XLOOKUP(H1723,'Rest - Home'!A:A,'Rest - Home'!C:C)</f>
        <v>1.0329456510400874</v>
      </c>
      <c r="X1723" s="5">
        <f t="shared" ref="X1723" si="265">AM1722/K1723</f>
        <v>1.0236486486486487</v>
      </c>
      <c r="Y1723" s="5">
        <f t="shared" ref="Y1723" si="266">AK1722/K1723</f>
        <v>1.0641891891891893</v>
      </c>
      <c r="Z1723" s="5">
        <f>IF(J1723="",1,(_xlfn.XLOOKUP(I1723,Goalies!B:B,Goalies!J:J)))</f>
        <v>0.97</v>
      </c>
      <c r="AA1723" s="23">
        <v>0.96</v>
      </c>
      <c r="AB1723" s="23">
        <v>1.01</v>
      </c>
      <c r="AC1723" s="23">
        <f>_xlfn.XLOOKUP(E1723,'Game Adjustments'!A:A,'Game Adjustments'!B:B)</f>
        <v>1</v>
      </c>
      <c r="AD1723" s="23">
        <f>_xlfn.XLOOKUP(E1723,'Game Adjustments'!A:A,'Game Adjustments'!C:C)</f>
        <v>1</v>
      </c>
      <c r="AE1723" s="23">
        <f>IF(D1723="A",_xlfn.XLOOKUP(E1723,'Rest - Home'!F:F,'Rest - Home'!J:J),_xlfn.XLOOKUP(E1723,'Rest - Home'!F:F,'Rest - Home'!I:I))</f>
        <v>1</v>
      </c>
      <c r="AF1723" s="23">
        <f>IF(D1723="A",_xlfn.XLOOKUP(E1723,'Rest - Home'!F:F,'Rest - Home'!L:L),_xlfn.XLOOKUP(E1723,'Rest - Home'!F:F,'Rest - Home'!K:K))</f>
        <v>1</v>
      </c>
      <c r="AG1723" s="26">
        <v>1</v>
      </c>
      <c r="AH1723" s="26">
        <v>1</v>
      </c>
      <c r="AI1723" s="53" cm="1">
        <f t="array" ref="AI1723">MAX(IF($E$63:E1722=E1723,ROW($E$63:E1722)-MIN(ROW($E$63:E1722))+1))</f>
        <v>1639</v>
      </c>
      <c r="AJ1723" s="53" cm="1">
        <f t="array" ref="AJ1723">MAX(IF($I$105:I1722=I1723,ROW($I$105:I1722)-MIN(ROW($I$105:I1722))+1))</f>
        <v>1597</v>
      </c>
      <c r="AK1723" s="23">
        <f>IF(AI1723=0,_xlfn.XLOOKUP(E1723,'Starting GF'!A:A,'Starting GF'!B:B),INDEX($AL$63:$AL1723,AI1723))</f>
        <v>3.02</v>
      </c>
      <c r="AL1723" s="23">
        <v>3</v>
      </c>
      <c r="AM1723" s="23">
        <f>IF(AI1723=0,_xlfn.XLOOKUP(E1723,'Starting GF'!A:A,'Starting GF'!C:C),INDEX($AN$63:$AN1723,AI1723))</f>
        <v>3.1006644127158283</v>
      </c>
      <c r="AN1723" s="23">
        <v>3.15</v>
      </c>
      <c r="AO1723" s="23">
        <f>IF(AJ1723=0,_xlfn.XLOOKUP(I1723,Goalies!B:B,Goalies!I:I),INDEX($AP$105:$AP1723,AJ1723))</f>
        <v>3.0568949482335697</v>
      </c>
      <c r="AP1723" s="23">
        <f t="shared" si="239"/>
        <v>3.073965004684176</v>
      </c>
      <c r="AQ1723" s="23">
        <f t="shared" si="240"/>
        <v>3.0076444803343532</v>
      </c>
      <c r="AR1723" s="66">
        <v>-0.03</v>
      </c>
      <c r="AS1723" s="96" t="s">
        <v>1591</v>
      </c>
      <c r="AT1723" s="20">
        <f t="shared" ref="AT1723" si="267">(AK1723*V1723*X1723*Z1722*AA1723*AB1722*AC1723*AD1722*AG1723*AH1722)+AR1723</f>
        <v>3.0877083454054053</v>
      </c>
      <c r="AU1723" s="20">
        <f t="shared" ref="AU1723" si="268">AT1722</f>
        <v>3.0558163431337784</v>
      </c>
      <c r="AV1723" s="12">
        <f t="shared" ref="AV1723" si="269">AK1723*W1723*X1723*Z1722*AA1723*AB1722</f>
        <v>3.1115200740076325</v>
      </c>
      <c r="AW1723" s="12">
        <f t="shared" ref="AW1723" si="270">AV1722</f>
        <v>3.0258163431337786</v>
      </c>
      <c r="AX1723" s="8">
        <f t="shared" si="245"/>
        <v>-0.21229165459458477</v>
      </c>
      <c r="AY1723" s="8">
        <f t="shared" si="246"/>
        <v>-0.1441836568662116</v>
      </c>
      <c r="AZ1723" s="8">
        <f t="shared" si="247"/>
        <v>-0.35647531146079636</v>
      </c>
      <c r="BA1723" s="8">
        <f t="shared" si="248"/>
        <v>-6.8107997728373171E-2</v>
      </c>
      <c r="BB1723" s="62">
        <f t="shared" si="249"/>
        <v>-105</v>
      </c>
      <c r="BC1723" s="21">
        <f t="shared" si="250"/>
        <v>141</v>
      </c>
      <c r="BD1723" s="21">
        <f t="shared" si="251"/>
        <v>114</v>
      </c>
      <c r="BE1723" s="21">
        <f t="shared" si="252"/>
        <v>-112</v>
      </c>
      <c r="BF1723" s="94">
        <f t="shared" si="38"/>
        <v>0.51178415606950023</v>
      </c>
      <c r="BG1723" s="22">
        <f t="shared" ref="BG1723" si="271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0.41557108436157919</v>
      </c>
      <c r="BH1723" s="22">
        <f t="shared" ref="BH1723" si="272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0.46829740697919264</v>
      </c>
      <c r="BI1723" s="22">
        <f t="shared" ref="BI1723" si="27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0.52816226198661897</v>
      </c>
      <c r="BJ1723" s="21">
        <f t="shared" si="254"/>
        <v>-108</v>
      </c>
      <c r="BK1723" s="21">
        <f t="shared" si="255"/>
        <v>140</v>
      </c>
      <c r="BL1723" s="21">
        <f t="shared" si="256"/>
        <v>113</v>
      </c>
      <c r="BM1723" s="21">
        <f t="shared" si="257"/>
        <v>-113</v>
      </c>
      <c r="BN1723" s="22">
        <f t="shared" si="46"/>
        <v>0.51869554012067187</v>
      </c>
      <c r="BO1723" s="22">
        <f t="shared" ref="BO1723" si="274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0.41687871335121418</v>
      </c>
      <c r="BP1723" s="22">
        <f t="shared" ref="BP1723" si="275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0.46979819685364677</v>
      </c>
      <c r="BQ1723" s="22">
        <f t="shared" ref="BQ1723" si="276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0.52951345088744839</v>
      </c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8</v>
      </c>
      <c r="I1724" t="str">
        <f t="shared" si="211"/>
        <v>LAK Anton Forsberg</v>
      </c>
      <c r="J1724" s="33" t="s">
        <v>168</v>
      </c>
      <c r="K1724" s="14">
        <v>2.96</v>
      </c>
      <c r="L1724" s="13">
        <v>0.15</v>
      </c>
      <c r="M1724" s="28">
        <v>0.1</v>
      </c>
      <c r="N1724">
        <f>IFERROR(_xlfn.XLOOKUP(A1724,Params!A:A,Params!D:D),0)</f>
        <v>2.6499999999999901</v>
      </c>
      <c r="O1724">
        <f t="shared" ref="O1724" si="277">N1725</f>
        <v>2.8499999999999899</v>
      </c>
      <c r="P1724" s="68">
        <f t="shared" si="231"/>
        <v>2.6499999999999901</v>
      </c>
      <c r="Q1724">
        <f t="shared" ref="Q1724" si="278">P1725</f>
        <v>2.8499999999999899</v>
      </c>
      <c r="R1724" s="5">
        <f t="shared" ref="R1724" si="279">N1724/W1724/X1724/Z1725/AB1725/AA1724</f>
        <v>2.8512290938764497</v>
      </c>
      <c r="S1724" s="5">
        <f t="shared" ref="S1724" si="280">O1724/W1725/Y1724/Z1724/AA1725/AB1724</f>
        <v>2.6004972632568344</v>
      </c>
      <c r="T1724" s="5">
        <f t="shared" ref="T1724" si="281">P1724/W1724/X1724/Z1725/AB1725</f>
        <v>2.7371799301213917</v>
      </c>
      <c r="U1724" s="5">
        <f t="shared" ref="U1724" si="282">Q1724/W1725/Y1724/Z1724/AA1725</f>
        <v>2.6265022358894026</v>
      </c>
      <c r="V1724" s="5">
        <f>_xlfn.XLOOKUP(H1724,'Rest - Home'!A:A,'Rest - Home'!B:B)</f>
        <v>0.96</v>
      </c>
      <c r="W1724" s="5">
        <f>_xlfn.XLOOKUP(H1724,'Rest - Home'!A:A,'Rest - Home'!C:C)</f>
        <v>0.95702751457800772</v>
      </c>
      <c r="X1724" s="5">
        <f t="shared" ref="X1724" si="283">AM1725/K1724</f>
        <v>1.027027027027027</v>
      </c>
      <c r="Y1724" s="5">
        <f t="shared" ref="Y1724" si="284">AK1725/K1724</f>
        <v>1.0101351351351353</v>
      </c>
      <c r="Z1724" s="5">
        <f>IF(J1724="",1,(_xlfn.XLOOKUP(I1724,Goalies!B:B,Goalies!J:J)))</f>
        <v>1.04</v>
      </c>
      <c r="AA1724" s="23">
        <v>0.96</v>
      </c>
      <c r="AB1724" s="23">
        <v>1.01</v>
      </c>
      <c r="AC1724" s="23">
        <f>_xlfn.XLOOKUP(E1724,'Game Adjustments'!A:A,'Game Adjustments'!B:B)</f>
        <v>1</v>
      </c>
      <c r="AD1724" s="23">
        <f>_xlfn.XLOOKUP(E1724,'Game Adjustments'!A:A,'Game Adjustments'!C:C)</f>
        <v>1</v>
      </c>
      <c r="AE1724" s="23">
        <f>IF(D1724="A",_xlfn.XLOOKUP(E1724,'Rest - Home'!F:F,'Rest - Home'!J:J),_xlfn.XLOOKUP(E1724,'Rest - Home'!F:F,'Rest - Home'!I:I))</f>
        <v>1</v>
      </c>
      <c r="AF1724" s="23">
        <f>IF(D1724="A",_xlfn.XLOOKUP(E1724,'Rest - Home'!F:F,'Rest - Home'!L:L),_xlfn.XLOOKUP(E1724,'Rest - Home'!F:F,'Rest - Home'!K:K))</f>
        <v>1</v>
      </c>
      <c r="AG1724" s="26">
        <v>1</v>
      </c>
      <c r="AH1724" s="26">
        <v>1</v>
      </c>
      <c r="AI1724" s="53" cm="1">
        <f t="array" ref="AI1724">MAX(IF($E$63:E1723=E1724,ROW($E$63:E1723)-MIN(ROW($E$63:E1723))+1))</f>
        <v>1652</v>
      </c>
      <c r="AJ1724" s="53" cm="1">
        <f t="array" ref="AJ1724">MAX(IF($I$105:I1723=I1724,ROW($I$105:I1723)-MIN(ROW($I$105:I1723))+1))</f>
        <v>1488</v>
      </c>
      <c r="AK1724" s="23">
        <f>IF(AI1724=0,_xlfn.XLOOKUP(E1724,'Starting GF'!A:A,'Starting GF'!B:B),INDEX($AL$63:$AL1724,AI1724))</f>
        <v>2.8447414852776705</v>
      </c>
      <c r="AL1724" s="23">
        <f t="shared" ref="AL1724:AL1741" si="285">IF(R1724=0,AK1724,R1724*L1724*(1-M1724)+T1724*L1724*M1724+AK1724*(1-L1724))</f>
        <v>2.8440038891111614</v>
      </c>
      <c r="AM1724" s="23">
        <f>IF(AI1724=0,_xlfn.XLOOKUP(E1724,'Starting GF'!A:A,'Starting GF'!C:C),INDEX($AN$63:$AN1724,AI1724))</f>
        <v>2.8</v>
      </c>
      <c r="AN1724" s="23">
        <f t="shared" ref="AN1724:AN1741" si="286">IF(S1724=0,AM1724,S1724*L1724+AM1724*(1-L1724))</f>
        <v>2.7700745894885248</v>
      </c>
      <c r="AO1724" s="23">
        <f>IF(AJ1724=0,_xlfn.XLOOKUP(I1724,Goalies!B:B,Goalies!I:I),INDEX($AP$105:$AP1724,AJ1724))</f>
        <v>2.8065774772836551</v>
      </c>
      <c r="AP1724" s="23">
        <f t="shared" si="239"/>
        <v>2.7912684287591731</v>
      </c>
      <c r="AQ1724" s="23">
        <f t="shared" si="240"/>
        <v>2.9119999999999999</v>
      </c>
      <c r="AR1724" s="66">
        <v>0</v>
      </c>
      <c r="AS1724" s="96" t="s">
        <v>1591</v>
      </c>
      <c r="AT1724" s="20">
        <f t="shared" ref="AT1724" si="287">(AK1724*V1724*X1724*Z1725*AA1724*AB1725*AC1724*AD1725*AG1724*AH1725)+AR1724</f>
        <v>2.6521823180675148</v>
      </c>
      <c r="AU1724" s="20">
        <f t="shared" ref="AU1724" si="288">AT1725</f>
        <v>3.0526291864864867</v>
      </c>
      <c r="AV1724" s="12">
        <f t="shared" ref="AV1724" si="289">AK1724*V1724*X1724*Z1725*AA1724*AB1725</f>
        <v>2.6521823180675148</v>
      </c>
      <c r="AW1724" s="12">
        <f t="shared" ref="AW1724" si="290">AV1725</f>
        <v>3.0686438754432315</v>
      </c>
      <c r="AX1724" s="8">
        <f t="shared" si="245"/>
        <v>2.1823180675246689E-3</v>
      </c>
      <c r="AY1724" s="8">
        <f t="shared" si="246"/>
        <v>0.20262918648649686</v>
      </c>
      <c r="AZ1724" s="8">
        <f t="shared" si="247"/>
        <v>0.20481150455402153</v>
      </c>
      <c r="BA1724" s="8">
        <f t="shared" si="248"/>
        <v>-0.20044686841897219</v>
      </c>
      <c r="BB1724" s="62">
        <f t="shared" si="249"/>
        <v>133</v>
      </c>
      <c r="BC1724" s="21">
        <f t="shared" si="250"/>
        <v>-105</v>
      </c>
      <c r="BD1724" s="21">
        <f t="shared" si="251"/>
        <v>123</v>
      </c>
      <c r="BE1724" s="21">
        <f t="shared" si="252"/>
        <v>151</v>
      </c>
      <c r="BF1724" s="94">
        <f t="shared" ref="BF1724" si="291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IF(AT1724&gt;AT1725, 1-_xlpm.interp, _xlpm.interp)
)</f>
        <v>0.42976360289285753</v>
      </c>
      <c r="BG1724" s="22">
        <f t="shared" si="76"/>
        <v>0.51194458128681419</v>
      </c>
      <c r="BH1724" s="22">
        <f t="shared" si="76"/>
        <v>0.44920006844515081</v>
      </c>
      <c r="BI1724" s="22">
        <f t="shared" si="76"/>
        <v>0.39803057269527697</v>
      </c>
      <c r="BJ1724" s="21">
        <f t="shared" si="254"/>
        <v>134</v>
      </c>
      <c r="BK1724" s="21">
        <f t="shared" si="255"/>
        <v>-106</v>
      </c>
      <c r="BL1724" s="21">
        <f t="shared" si="256"/>
        <v>121</v>
      </c>
      <c r="BM1724" s="21">
        <f t="shared" si="257"/>
        <v>149</v>
      </c>
      <c r="BN1724" s="22">
        <f t="shared" ref="BN1724" si="292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IF(AV1724&gt;AV1725, 1-_xlpm.interp, _xlpm.interp)
)</f>
        <v>0.42806435592092612</v>
      </c>
      <c r="BO1724" s="22">
        <f t="shared" si="82"/>
        <v>0.51498180509249436</v>
      </c>
      <c r="BP1724" s="22">
        <f t="shared" si="82"/>
        <v>0.45273530573041842</v>
      </c>
      <c r="BQ1724" s="22">
        <f t="shared" si="82"/>
        <v>0.40124378113223969</v>
      </c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11</v>
      </c>
      <c r="I1725" t="str">
        <f t="shared" si="211"/>
        <v>DET John Gibson</v>
      </c>
      <c r="J1725" s="33" t="s">
        <v>161</v>
      </c>
      <c r="K1725" s="14">
        <v>2.96</v>
      </c>
      <c r="L1725" s="13">
        <v>0.15</v>
      </c>
      <c r="M1725" s="28">
        <v>0.1</v>
      </c>
      <c r="N1725">
        <f>IFERROR(_xlfn.XLOOKUP(A1725,Params!A:A,Params!D:D),0)</f>
        <v>2.8499999999999899</v>
      </c>
      <c r="O1725">
        <f t="shared" ref="O1725" si="293">N1724</f>
        <v>2.6499999999999901</v>
      </c>
      <c r="P1725" s="68">
        <f t="shared" si="231"/>
        <v>2.8499999999999899</v>
      </c>
      <c r="Q1725">
        <f t="shared" ref="Q1725" si="294">P1724</f>
        <v>2.6499999999999901</v>
      </c>
      <c r="R1725" s="5">
        <f t="shared" ref="R1725" si="295">N1725/W1725/X1725/Z1724/AB1724/AA1725</f>
        <v>2.7769595775492628</v>
      </c>
      <c r="S1725" s="5">
        <f t="shared" ref="S1725" si="296">O1725/W1724/Y1725/Z1725/AA1724/AB1725</f>
        <v>3.046932907697363</v>
      </c>
      <c r="T1725" s="5">
        <f t="shared" ref="T1725" si="297">P1725/W1725/X1725/Z1724/AB1724</f>
        <v>2.7769595775492628</v>
      </c>
      <c r="U1725" s="5">
        <f t="shared" ref="U1725" si="298">Q1725/W1724/Y1725/Z1725/AA1724</f>
        <v>3.046932907697363</v>
      </c>
      <c r="V1725" s="5">
        <f>_xlfn.XLOOKUP(H1725,'Rest - Home'!A:A,'Rest - Home'!B:B)</f>
        <v>1.0275000000000001</v>
      </c>
      <c r="W1725" s="5">
        <f>_xlfn.XLOOKUP(H1725,'Rest - Home'!A:A,'Rest - Home'!C:C)</f>
        <v>1.0328904656929507</v>
      </c>
      <c r="X1725" s="5">
        <f t="shared" ref="X1725" si="299">AM1724/K1725</f>
        <v>0.94594594594594594</v>
      </c>
      <c r="Y1725" s="5">
        <f t="shared" ref="Y1725" si="300">AK1724/K1725</f>
        <v>0.96106131259380756</v>
      </c>
      <c r="Z1725" s="5">
        <f>IF(J1725="",1,(_xlfn.XLOOKUP(I1725,Goalies!B:B,Goalies!J:J)))</f>
        <v>0.98499999999999999</v>
      </c>
      <c r="AA1725" s="23">
        <v>1</v>
      </c>
      <c r="AB1725" s="23">
        <v>1</v>
      </c>
      <c r="AC1725" s="23">
        <f>_xlfn.XLOOKUP(E1725,'Game Adjustments'!A:A,'Game Adjustments'!B:B)</f>
        <v>1</v>
      </c>
      <c r="AD1725" s="23">
        <f>_xlfn.XLOOKUP(E1725,'Game Adjustments'!A:A,'Game Adjustments'!C:C)</f>
        <v>1</v>
      </c>
      <c r="AE1725" s="23">
        <f>IF(D1725="A",_xlfn.XLOOKUP(E1725,'Rest - Home'!F:F,'Rest - Home'!J:J),_xlfn.XLOOKUP(E1725,'Rest - Home'!F:F,'Rest - Home'!I:I))</f>
        <v>1</v>
      </c>
      <c r="AF1725" s="23">
        <f>IF(D1725="A",_xlfn.XLOOKUP(E1725,'Rest - Home'!F:F,'Rest - Home'!L:L),_xlfn.XLOOKUP(E1725,'Rest - Home'!F:F,'Rest - Home'!K:K))</f>
        <v>1</v>
      </c>
      <c r="AG1725" s="26">
        <v>1</v>
      </c>
      <c r="AH1725" s="26">
        <v>1</v>
      </c>
      <c r="AI1725" s="53" cm="1">
        <f t="array" ref="AI1725">MAX(IF($E$63:E1724=E1725,ROW($E$63:E1724)-MIN(ROW($E$63:E1724))+1))</f>
        <v>1626</v>
      </c>
      <c r="AJ1725" s="53" cm="1">
        <f t="array" ref="AJ1725">MAX(IF($I$105:I1724=I1725,ROW($I$105:I1724)-MIN(ROW($I$105:I1724))+1))</f>
        <v>1584</v>
      </c>
      <c r="AK1725" s="23">
        <f>IF(AI1725=0,_xlfn.XLOOKUP(E1725,'Starting GF'!A:A,'Starting GF'!B:B),INDEX($AL$63:$AL1725,AI1725))</f>
        <v>2.99</v>
      </c>
      <c r="AL1725" s="23">
        <f t="shared" si="285"/>
        <v>2.9580439366323894</v>
      </c>
      <c r="AM1725" s="23">
        <f>IF(AI1725=0,_xlfn.XLOOKUP(E1725,'Starting GF'!A:A,'Starting GF'!C:C),INDEX($AN$63:$AN1725,AI1725))</f>
        <v>3.04</v>
      </c>
      <c r="AN1725" s="23">
        <f t="shared" si="286"/>
        <v>3.0410399361546046</v>
      </c>
      <c r="AO1725" s="23">
        <f>IF(AJ1725=0,_xlfn.XLOOKUP(I1725,Goalies!B:B,Goalies!I:I),INDEX($AP$105:$AP1725,AJ1725))</f>
        <v>3.0898561826231234</v>
      </c>
      <c r="AP1725" s="23">
        <f t="shared" si="239"/>
        <v>3.0765620923419403</v>
      </c>
      <c r="AQ1725" s="23">
        <f t="shared" si="240"/>
        <v>2.9944000000000002</v>
      </c>
      <c r="AR1725" s="66">
        <v>0</v>
      </c>
      <c r="AS1725" s="96" t="s">
        <v>1591</v>
      </c>
      <c r="AT1725" s="20">
        <f t="shared" ref="AT1725" si="301">(AK1725*V1725*X1725*Z1724*AA1725*AB1724*AC1725*AD1724*AG1725*AH1724)+AR1725</f>
        <v>3.0526291864864867</v>
      </c>
      <c r="AU1725" s="20">
        <f t="shared" ref="AU1725" si="302">AT1724</f>
        <v>2.6521823180675148</v>
      </c>
      <c r="AV1725" s="12">
        <f t="shared" ref="AV1725" si="303">AK1725*W1725*X1725*Z1724*AA1725*AB1724</f>
        <v>3.0686438754432315</v>
      </c>
      <c r="AW1725" s="12">
        <f t="shared" ref="AW1725" si="304">AV1724</f>
        <v>2.6521823180675148</v>
      </c>
      <c r="AX1725" s="8">
        <f t="shared" si="245"/>
        <v>0.20262918648649686</v>
      </c>
      <c r="AY1725" s="8">
        <f t="shared" si="246"/>
        <v>2.1823180675246689E-3</v>
      </c>
      <c r="AZ1725" s="8">
        <f t="shared" si="247"/>
        <v>0.20481150455402153</v>
      </c>
      <c r="BA1725" s="8">
        <f t="shared" si="248"/>
        <v>0.20044686841897219</v>
      </c>
      <c r="BB1725" s="62">
        <f t="shared" si="249"/>
        <v>-133</v>
      </c>
      <c r="BC1725" s="21">
        <f t="shared" si="250"/>
        <v>105</v>
      </c>
      <c r="BD1725" s="21">
        <f t="shared" si="251"/>
        <v>-123</v>
      </c>
      <c r="BE1725" s="21">
        <f t="shared" si="252"/>
        <v>-151</v>
      </c>
      <c r="BF1725" s="94">
        <f t="shared" si="38"/>
        <v>0.57023639710714247</v>
      </c>
      <c r="BG1725" s="22">
        <f t="shared" ref="BG1725" si="305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0.48805541871318575</v>
      </c>
      <c r="BH1725" s="22">
        <f t="shared" ref="BH1725" si="306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0.55079993155484919</v>
      </c>
      <c r="BI1725" s="22">
        <f t="shared" ref="BI1725" si="307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0.60196942730472303</v>
      </c>
      <c r="BJ1725" s="21">
        <f t="shared" si="254"/>
        <v>-134</v>
      </c>
      <c r="BK1725" s="21">
        <f t="shared" si="255"/>
        <v>106</v>
      </c>
      <c r="BL1725" s="21">
        <f t="shared" si="256"/>
        <v>-121</v>
      </c>
      <c r="BM1725" s="21">
        <f t="shared" si="257"/>
        <v>-149</v>
      </c>
      <c r="BN1725" s="22">
        <f t="shared" si="46"/>
        <v>0.57193564407907393</v>
      </c>
      <c r="BO1725" s="22">
        <f t="shared" ref="BO1725" si="308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0.4850181949075057</v>
      </c>
      <c r="BP1725" s="22">
        <f t="shared" ref="BP1725" si="309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0.54726469426958158</v>
      </c>
      <c r="BQ1725" s="22">
        <f t="shared" ref="BQ1725" si="310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0.59875621886776031</v>
      </c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11"/>
        <v>NSH Juuse Saros</v>
      </c>
      <c r="J1726" s="33" t="s">
        <v>172</v>
      </c>
      <c r="K1726" s="14">
        <v>2.96</v>
      </c>
      <c r="L1726" s="13">
        <v>0.15</v>
      </c>
      <c r="M1726" s="28">
        <v>0.1</v>
      </c>
      <c r="N1726">
        <f>IFERROR(_xlfn.XLOOKUP(A1726,Params!A:A,Params!D:D),0)</f>
        <v>3.1499999999999901</v>
      </c>
      <c r="O1726">
        <f t="shared" ref="O1726" si="311">N1727</f>
        <v>3.1499999999999901</v>
      </c>
      <c r="P1726" s="68">
        <f t="shared" si="231"/>
        <v>3.1499999999999901</v>
      </c>
      <c r="Q1726">
        <f t="shared" ref="Q1726" si="312">P1727</f>
        <v>3.1499999999999901</v>
      </c>
      <c r="R1726" s="5">
        <f t="shared" ref="R1726" si="313">N1726/W1726/X1726/Z1727/AB1727/AA1726</f>
        <v>3.0822752767016932</v>
      </c>
      <c r="S1726" s="5">
        <f t="shared" ref="S1726" si="314">O1726/W1727/Y1726/Z1726/AA1727/AB1726</f>
        <v>3.1799711716404744</v>
      </c>
      <c r="T1726" s="5">
        <f t="shared" ref="T1726" si="315">P1726/W1726/X1726/Z1727/AB1727</f>
        <v>3.0822752767016932</v>
      </c>
      <c r="U1726" s="5">
        <f t="shared" ref="U1726" si="316">Q1726/W1727/Y1726/Z1726/AA1727</f>
        <v>3.1799711716404744</v>
      </c>
      <c r="V1726" s="5">
        <f>_xlfn.XLOOKUP(H1726,'Rest - Home'!A:A,'Rest - Home'!B:B)</f>
        <v>1.0649999999999999</v>
      </c>
      <c r="W1726" s="5">
        <f>_xlfn.XLOOKUP(H1726,'Rest - Home'!A:A,'Rest - Home'!C:C)</f>
        <v>1.0082621487897616</v>
      </c>
      <c r="X1726" s="5">
        <f t="shared" ref="X1726" si="317">AM1727/K1726</f>
        <v>1.0395875066738474</v>
      </c>
      <c r="Y1726" s="5">
        <f t="shared" ref="Y1726" si="318">AK1727/K1726</f>
        <v>0.99421991556002254</v>
      </c>
      <c r="Z1726" s="5">
        <f>IF(J1726="",1,(_xlfn.XLOOKUP(I1726,Goalies!B:B,Goalies!J:J)))</f>
        <v>0.99094124800379646</v>
      </c>
      <c r="AA1726" s="23">
        <v>1</v>
      </c>
      <c r="AB1726" s="23">
        <v>1</v>
      </c>
      <c r="AC1726" s="23">
        <f>_xlfn.XLOOKUP(E1726,'Game Adjustments'!A:A,'Game Adjustments'!B:B)</f>
        <v>1</v>
      </c>
      <c r="AD1726" s="23">
        <f>_xlfn.XLOOKUP(E1726,'Game Adjustments'!A:A,'Game Adjustments'!C:C)</f>
        <v>1</v>
      </c>
      <c r="AE1726" s="23">
        <f>IF(D1726="A",_xlfn.XLOOKUP(E1726,'Rest - Home'!F:F,'Rest - Home'!J:J),_xlfn.XLOOKUP(E1726,'Rest - Home'!F:F,'Rest - Home'!I:I))</f>
        <v>1</v>
      </c>
      <c r="AF1726" s="23">
        <f>IF(D1726="A",_xlfn.XLOOKUP(E1726,'Rest - Home'!F:F,'Rest - Home'!L:L),_xlfn.XLOOKUP(E1726,'Rest - Home'!F:F,'Rest - Home'!K:K))</f>
        <v>1</v>
      </c>
      <c r="AG1726" s="26">
        <v>1</v>
      </c>
      <c r="AH1726" s="26">
        <v>1</v>
      </c>
      <c r="AI1726" s="53" cm="1">
        <f t="array" ref="AI1726">MAX(IF($E$63:E1725=E1726,ROW($E$63:E1725)-MIN(ROW($E$63:E1725))+1))</f>
        <v>1623</v>
      </c>
      <c r="AJ1726" s="53" cm="1">
        <f t="array" ref="AJ1726">MAX(IF($I$105:I1725=I1726,ROW($I$105:I1725)-MIN(ROW($I$105:I1725))+1))</f>
        <v>1581</v>
      </c>
      <c r="AK1726" s="23">
        <f>IF(AI1726=0,_xlfn.XLOOKUP(E1726,'Starting GF'!A:A,'Starting GF'!B:B),INDEX($AL$63:$AL1726,AI1726))</f>
        <v>2.8571326646295359</v>
      </c>
      <c r="AL1726" s="23">
        <v>2.875</v>
      </c>
      <c r="AM1726" s="23">
        <f>IF(AI1726=0,_xlfn.XLOOKUP(E1726,'Starting GF'!A:A,'Starting GF'!C:C),INDEX($AN$63:$AN1726,AI1726))</f>
        <v>3.1617371679165291</v>
      </c>
      <c r="AN1726" s="23">
        <f t="shared" si="286"/>
        <v>3.1644722684751208</v>
      </c>
      <c r="AO1726" s="23">
        <f>IF(AJ1726=0,_xlfn.XLOOKUP(I1726,Goalies!B:B,Goalies!I:I),INDEX($AP$105:$AP1726,AJ1726))</f>
        <v>3.1553052161044004</v>
      </c>
      <c r="AP1726" s="23">
        <f t="shared" si="239"/>
        <v>3.1546841239049663</v>
      </c>
      <c r="AQ1726" s="23">
        <f t="shared" si="240"/>
        <v>3.1330957750351942</v>
      </c>
      <c r="AR1726" s="66">
        <v>-0.05</v>
      </c>
      <c r="AS1726" s="96" t="s">
        <v>1591</v>
      </c>
      <c r="AT1726" s="20">
        <f t="shared" ref="AT1726" si="319">(AK1726*V1726*X1726*Z1727*AA1726*AB1727*AC1726*AD1727*AG1726*AH1727)+AR1726</f>
        <v>3.0342223609184997</v>
      </c>
      <c r="AU1726" s="20">
        <f t="shared" ref="AU1726" si="320">AT1727</f>
        <v>3.1961360790659237</v>
      </c>
      <c r="AV1726" s="12">
        <f t="shared" ref="AV1726" si="321">AK1726*V1726*X1726*Z1727*AA1726*AB1727</f>
        <v>3.0842223609184996</v>
      </c>
      <c r="AW1726" s="12">
        <f t="shared" ref="AW1726" si="322">AV1727</f>
        <v>3.1319378514362977</v>
      </c>
      <c r="AX1726" s="8">
        <f t="shared" si="245"/>
        <v>-0.11577763908149041</v>
      </c>
      <c r="AY1726" s="8">
        <f t="shared" si="246"/>
        <v>4.6136079065933533E-2</v>
      </c>
      <c r="AZ1726" s="8">
        <f t="shared" si="247"/>
        <v>-6.964156001555688E-2</v>
      </c>
      <c r="BA1726" s="8">
        <f t="shared" si="248"/>
        <v>-0.16191371814742395</v>
      </c>
      <c r="BB1726" s="62">
        <f t="shared" si="249"/>
        <v>112</v>
      </c>
      <c r="BC1726" s="21">
        <f t="shared" si="250"/>
        <v>-148</v>
      </c>
      <c r="BD1726" s="21">
        <f t="shared" si="251"/>
        <v>-120</v>
      </c>
      <c r="BE1726" s="21">
        <f t="shared" si="252"/>
        <v>107</v>
      </c>
      <c r="BF1726" s="94">
        <f t="shared" ref="BF1726" si="323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IF(AT1726&gt;AT1727, 1-_xlpm.interp, _xlpm.interp)
)</f>
        <v>0.47165432481900488</v>
      </c>
      <c r="BG1726" s="22">
        <f t="shared" si="76"/>
        <v>0.59653202466082833</v>
      </c>
      <c r="BH1726" s="22">
        <f t="shared" si="76"/>
        <v>0.5451740970756529</v>
      </c>
      <c r="BI1726" s="22">
        <f t="shared" si="76"/>
        <v>0.48361640131232164</v>
      </c>
      <c r="BJ1726" s="21">
        <f t="shared" si="254"/>
        <v>105</v>
      </c>
      <c r="BK1726" s="21">
        <f t="shared" si="255"/>
        <v>-147</v>
      </c>
      <c r="BL1726" s="21">
        <f t="shared" si="256"/>
        <v>-120</v>
      </c>
      <c r="BM1726" s="21">
        <f t="shared" si="257"/>
        <v>107</v>
      </c>
      <c r="BN1726" s="22">
        <f t="shared" ref="BN1726" si="324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IF(AV1726&gt;AV1727, 1-_xlpm.interp, _xlpm.interp)
)</f>
        <v>0.48798596873865208</v>
      </c>
      <c r="BO1726" s="22">
        <f t="shared" si="82"/>
        <v>0.59574693375229804</v>
      </c>
      <c r="BP1726" s="22">
        <f t="shared" si="82"/>
        <v>0.54472795436895249</v>
      </c>
      <c r="BQ1726" s="22">
        <f t="shared" si="82"/>
        <v>0.48369073790081241</v>
      </c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11"/>
        <v>BOS Jeremy Swayman</v>
      </c>
      <c r="J1727" s="33" t="s">
        <v>148</v>
      </c>
      <c r="K1727" s="14">
        <v>2.96</v>
      </c>
      <c r="L1727" s="13">
        <v>0.15</v>
      </c>
      <c r="M1727" s="28">
        <v>0.1</v>
      </c>
      <c r="N1727">
        <f>IFERROR(_xlfn.XLOOKUP(A1727,Params!A:A,Params!D:D),0)</f>
        <v>3.1499999999999901</v>
      </c>
      <c r="O1727">
        <f t="shared" ref="O1727" si="325">N1726</f>
        <v>3.1499999999999901</v>
      </c>
      <c r="P1727" s="68">
        <f t="shared" si="231"/>
        <v>3.1499999999999901</v>
      </c>
      <c r="Q1727">
        <f t="shared" ref="Q1727" si="326">P1726</f>
        <v>3.1499999999999901</v>
      </c>
      <c r="R1727" s="5">
        <f t="shared" ref="R1727" si="327">N1727/W1727/X1727/Z1726/AB1726/AA1727</f>
        <v>2.9598628492677066</v>
      </c>
      <c r="S1727" s="5">
        <f t="shared" ref="S1727" si="328">O1727/W1726/Y1727/Z1727/AA1726/AB1727</f>
        <v>3.3196613275934577</v>
      </c>
      <c r="T1727" s="5">
        <f t="shared" ref="T1727" si="329">P1727/W1727/X1727/Z1726/AB1726</f>
        <v>2.9598628492677066</v>
      </c>
      <c r="U1727" s="5">
        <f t="shared" ref="U1727" si="330">Q1727/W1726/Y1727/Z1727/AA1726</f>
        <v>3.3196613275934577</v>
      </c>
      <c r="V1727" s="5">
        <f>_xlfn.XLOOKUP(H1727,'Rest - Home'!A:A,'Rest - Home'!B:B)</f>
        <v>1.01</v>
      </c>
      <c r="W1727" s="5">
        <f>_xlfn.XLOOKUP(H1727,'Rest - Home'!A:A,'Rest - Home'!C:C)</f>
        <v>1.0054419613311261</v>
      </c>
      <c r="X1727" s="5">
        <f t="shared" ref="X1727" si="331">AM1726/K1727</f>
        <v>1.0681544486204491</v>
      </c>
      <c r="Y1727" s="5">
        <f t="shared" ref="Y1727" si="332">AK1726/K1727</f>
        <v>0.96524752183430262</v>
      </c>
      <c r="Z1727" s="5">
        <f>IF(J1727="",1,(_xlfn.XLOOKUP(I1727,Goalies!B:B,Goalies!J:J)))</f>
        <v>0.97499999999999998</v>
      </c>
      <c r="AA1727" s="23">
        <v>1</v>
      </c>
      <c r="AB1727" s="23">
        <v>1</v>
      </c>
      <c r="AC1727" s="23">
        <f>_xlfn.XLOOKUP(E1727,'Game Adjustments'!A:A,'Game Adjustments'!B:B)</f>
        <v>1</v>
      </c>
      <c r="AD1727" s="23">
        <f>_xlfn.XLOOKUP(E1727,'Game Adjustments'!A:A,'Game Adjustments'!C:C)</f>
        <v>1</v>
      </c>
      <c r="AE1727" s="23">
        <f>IF(D1727="A",_xlfn.XLOOKUP(E1727,'Rest - Home'!F:F,'Rest - Home'!J:J),_xlfn.XLOOKUP(E1727,'Rest - Home'!F:F,'Rest - Home'!I:I))</f>
        <v>1</v>
      </c>
      <c r="AF1727" s="23">
        <f>IF(D1727="A",_xlfn.XLOOKUP(E1727,'Rest - Home'!F:F,'Rest - Home'!L:L),_xlfn.XLOOKUP(E1727,'Rest - Home'!F:F,'Rest - Home'!K:K))</f>
        <v>1</v>
      </c>
      <c r="AG1727" s="26">
        <v>1</v>
      </c>
      <c r="AH1727" s="26">
        <v>1</v>
      </c>
      <c r="AI1727" s="53" cm="1">
        <f t="array" ref="AI1727">MAX(IF($E$63:E1726=E1727,ROW($E$63:E1726)-MIN(ROW($E$63:E1726))+1))</f>
        <v>1650</v>
      </c>
      <c r="AJ1727" s="53" cm="1">
        <f t="array" ref="AJ1727">MAX(IF($I$105:I1726=I1727,ROW($I$105:I1726)-MIN(ROW($I$105:I1726))+1))</f>
        <v>1587</v>
      </c>
      <c r="AK1727" s="23">
        <f>IF(AI1727=0,_xlfn.XLOOKUP(E1727,'Starting GF'!A:A,'Starting GF'!B:B),INDEX($AL$63:$AL1727,AI1727))</f>
        <v>2.9428909500576665</v>
      </c>
      <c r="AL1727" s="23">
        <f t="shared" si="285"/>
        <v>2.9454367349391721</v>
      </c>
      <c r="AM1727" s="23">
        <f>IF(AI1727=0,_xlfn.XLOOKUP(E1727,'Starting GF'!A:A,'Starting GF'!C:C),INDEX($AN$63:$AN1727,AI1727))</f>
        <v>3.0771790197545883</v>
      </c>
      <c r="AN1727" s="23">
        <v>3.09</v>
      </c>
      <c r="AO1727" s="23">
        <f>IF(AJ1727=0,_xlfn.XLOOKUP(I1727,Goalies!B:B,Goalies!I:I),INDEX($AP$105:$AP1727,AJ1727))</f>
        <v>3.1031818410246714</v>
      </c>
      <c r="AP1727" s="23">
        <f t="shared" si="239"/>
        <v>3.1232050340315141</v>
      </c>
      <c r="AQ1727" s="23">
        <f t="shared" si="240"/>
        <v>3.0002495442607233</v>
      </c>
      <c r="AR1727" s="66">
        <v>0.05</v>
      </c>
      <c r="AS1727" s="96" t="s">
        <v>1591</v>
      </c>
      <c r="AT1727" s="20">
        <f t="shared" ref="AT1727" si="333">(AK1727*V1727*X1727*Z1726*AA1727*AB1726*AC1727*AD1726*AG1727*AH1726)+AR1727</f>
        <v>3.1961360790659237</v>
      </c>
      <c r="AU1727" s="20">
        <f t="shared" ref="AU1727" si="334">AT1726</f>
        <v>3.0342223609184997</v>
      </c>
      <c r="AV1727" s="12">
        <f t="shared" ref="AV1727" si="335">AK1727*W1727*X1727*Z1726*AA1727*AB1726</f>
        <v>3.1319378514362977</v>
      </c>
      <c r="AW1727" s="12">
        <f t="shared" ref="AW1727" si="336">AV1726</f>
        <v>3.0842223609184996</v>
      </c>
      <c r="AX1727" s="8">
        <f t="shared" si="245"/>
        <v>4.6136079065933533E-2</v>
      </c>
      <c r="AY1727" s="8">
        <f t="shared" si="246"/>
        <v>-0.11577763908149041</v>
      </c>
      <c r="AZ1727" s="8">
        <f t="shared" si="247"/>
        <v>-6.964156001555688E-2</v>
      </c>
      <c r="BA1727" s="8">
        <f t="shared" si="248"/>
        <v>0.16191371814742395</v>
      </c>
      <c r="BB1727" s="62">
        <f t="shared" si="249"/>
        <v>-112</v>
      </c>
      <c r="BC1727" s="21">
        <f t="shared" si="250"/>
        <v>148</v>
      </c>
      <c r="BD1727" s="21">
        <f t="shared" si="251"/>
        <v>120</v>
      </c>
      <c r="BE1727" s="21">
        <f t="shared" si="252"/>
        <v>-107</v>
      </c>
      <c r="BF1727" s="94">
        <f t="shared" si="38"/>
        <v>0.52834567518099518</v>
      </c>
      <c r="BG1727" s="22">
        <f t="shared" ref="BG1727" si="337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0.40346797533917167</v>
      </c>
      <c r="BH1727" s="22">
        <f t="shared" ref="BH1727" si="338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0.45482590292434716</v>
      </c>
      <c r="BI1727" s="22">
        <f t="shared" ref="BI1727" si="339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0.51638359868767836</v>
      </c>
      <c r="BJ1727" s="21">
        <f t="shared" si="254"/>
        <v>-105</v>
      </c>
      <c r="BK1727" s="21">
        <f t="shared" si="255"/>
        <v>147</v>
      </c>
      <c r="BL1727" s="21">
        <f t="shared" si="256"/>
        <v>120</v>
      </c>
      <c r="BM1727" s="21">
        <f t="shared" si="257"/>
        <v>-107</v>
      </c>
      <c r="BN1727" s="22">
        <f t="shared" si="46"/>
        <v>0.51201403126134792</v>
      </c>
      <c r="BO1727" s="22">
        <f t="shared" ref="BO1727" si="340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0.40425306624770191</v>
      </c>
      <c r="BP1727" s="22">
        <f t="shared" ref="BP1727" si="341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0.45527204563104751</v>
      </c>
      <c r="BQ1727" s="22">
        <f t="shared" ref="BQ1727" si="342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0.51630926209918759</v>
      </c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34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11"/>
        <v>UTA Vitek Vanecek</v>
      </c>
      <c r="J1728" s="33" t="s">
        <v>192</v>
      </c>
      <c r="K1728" s="14">
        <v>2.96</v>
      </c>
      <c r="L1728" s="13">
        <v>0.15</v>
      </c>
      <c r="M1728" s="28">
        <v>0.1</v>
      </c>
      <c r="N1728">
        <f>IFERROR(_xlfn.XLOOKUP(A1728,Params!A:A,Params!D:D),0)</f>
        <v>2.7999999999999901</v>
      </c>
      <c r="O1728">
        <f t="shared" ref="O1728" si="344">N1729</f>
        <v>3.3499999999999899</v>
      </c>
      <c r="P1728" s="68">
        <f t="shared" si="231"/>
        <v>2.7999999999999901</v>
      </c>
      <c r="Q1728">
        <f t="shared" ref="Q1728" si="345">P1729</f>
        <v>3.3499999999999899</v>
      </c>
      <c r="R1728" s="5">
        <f t="shared" ref="R1728" si="346">N1728/W1728/X1728/Z1729/AB1729/AA1728</f>
        <v>3.2813993486280424</v>
      </c>
      <c r="S1728" s="5">
        <f t="shared" ref="S1728" si="347">O1728/W1729/Y1728/Z1728/AA1729/AB1728</f>
        <v>2.823593887469189</v>
      </c>
      <c r="T1728" s="5">
        <f t="shared" ref="T1728" si="348">P1728/W1728/X1728/Z1729/AB1729</f>
        <v>3.06810839096722</v>
      </c>
      <c r="U1728" s="5">
        <f t="shared" ref="U1728" si="349">Q1728/W1729/Y1728/Z1728/AA1729</f>
        <v>2.823593887469189</v>
      </c>
      <c r="V1728" s="5">
        <f>_xlfn.XLOOKUP(H1728,'Rest - Home'!A:A,'Rest - Home'!B:B)</f>
        <v>0.95</v>
      </c>
      <c r="W1728" s="5">
        <f>_xlfn.XLOOKUP(H1728,'Rest - Home'!A:A,'Rest - Home'!C:C)</f>
        <v>0.92554174501717079</v>
      </c>
      <c r="X1728" s="5">
        <f t="shared" ref="X1728" si="350">AM1729/K1728</f>
        <v>0.94810837299628847</v>
      </c>
      <c r="Y1728" s="5">
        <f t="shared" ref="Y1728" si="351">AK1729/K1728</f>
        <v>1.0641891891891893</v>
      </c>
      <c r="Z1728" s="5">
        <f>IF(J1728="",1,(_xlfn.XLOOKUP(I1728,Goalies!B:B,Goalies!J:J)))</f>
        <v>1.05</v>
      </c>
      <c r="AA1728" s="23">
        <v>0.93500000000000005</v>
      </c>
      <c r="AB1728" s="23">
        <v>1</v>
      </c>
      <c r="AC1728" s="23">
        <f>_xlfn.XLOOKUP(E1728,'Game Adjustments'!A:A,'Game Adjustments'!B:B)</f>
        <v>1</v>
      </c>
      <c r="AD1728" s="23">
        <f>_xlfn.XLOOKUP(E1728,'Game Adjustments'!A:A,'Game Adjustments'!C:C)</f>
        <v>1</v>
      </c>
      <c r="AE1728" s="23">
        <f>IF(D1728="A",_xlfn.XLOOKUP(E1728,'Rest - Home'!F:F,'Rest - Home'!J:J),_xlfn.XLOOKUP(E1728,'Rest - Home'!F:F,'Rest - Home'!I:I))</f>
        <v>1</v>
      </c>
      <c r="AF1728" s="23">
        <f>IF(D1728="A",_xlfn.XLOOKUP(E1728,'Rest - Home'!F:F,'Rest - Home'!L:L),_xlfn.XLOOKUP(E1728,'Rest - Home'!F:F,'Rest - Home'!K:K))</f>
        <v>1</v>
      </c>
      <c r="AG1728" s="26">
        <v>1</v>
      </c>
      <c r="AH1728" s="26">
        <v>1</v>
      </c>
      <c r="AI1728" s="53" cm="1">
        <f t="array" ref="AI1728">MAX(IF($E$63:E1727=E1728,ROW($E$63:E1727)-MIN(ROW($E$63:E1727))+1))</f>
        <v>1656</v>
      </c>
      <c r="AJ1728" s="53" cm="1">
        <f t="array" ref="AJ1728">MAX(IF($I$105:I1727=I1728,ROW($I$105:I1727)-MIN(ROW($I$105:I1727))+1))</f>
        <v>1385</v>
      </c>
      <c r="AK1728" s="23">
        <f>IF(AI1728=0,_xlfn.XLOOKUP(E1728,'Starting GF'!A:A,'Starting GF'!B:B),INDEX($AL$63:$AL1728,AI1728))</f>
        <v>3.1</v>
      </c>
      <c r="AL1728" s="23">
        <f t="shared" si="285"/>
        <v>3.1240105379292937</v>
      </c>
      <c r="AM1728" s="23">
        <f>IF(AI1728=0,_xlfn.XLOOKUP(E1728,'Starting GF'!A:A,'Starting GF'!C:C),INDEX($AN$63:$AN1728,AI1728))</f>
        <v>2.97</v>
      </c>
      <c r="AN1728" s="23">
        <f t="shared" si="286"/>
        <v>2.9480390831203787</v>
      </c>
      <c r="AO1728" s="23">
        <f>IF(AJ1728=0,_xlfn.XLOOKUP(I1728,Goalies!B:B,Goalies!I:I),INDEX($AP$105:$AP1728,AJ1728))</f>
        <v>2.9920552003153702</v>
      </c>
      <c r="AP1728" s="23">
        <f t="shared" si="239"/>
        <v>2.987962957544462</v>
      </c>
      <c r="AQ1728" s="23">
        <f t="shared" si="240"/>
        <v>3.1185000000000005</v>
      </c>
      <c r="AR1728" s="66">
        <v>0.03</v>
      </c>
      <c r="AS1728" s="96" t="s">
        <v>1589</v>
      </c>
      <c r="AT1728" s="20">
        <f t="shared" ref="AT1728" si="352">(AK1728*V1728*X1728*Z1729*AA1728*AB1729*AC1728*AD1729*AG1728*AH1729)+AR1728</f>
        <v>2.7451150137001852</v>
      </c>
      <c r="AU1728" s="20">
        <f t="shared" ref="AU1728" si="353">AT1729</f>
        <v>3.4197616089527036</v>
      </c>
      <c r="AV1728" s="12">
        <f t="shared" ref="AV1728" si="354">AK1728*V1728*X1728*Z1729*AA1728*AB1729</f>
        <v>2.7151150137001854</v>
      </c>
      <c r="AW1728" s="12">
        <f t="shared" ref="AW1728" si="355">AV1729</f>
        <v>3.5237007857804192</v>
      </c>
      <c r="AX1728" s="8">
        <f t="shared" si="245"/>
        <v>-5.4884986299804872E-2</v>
      </c>
      <c r="AY1728" s="8">
        <f t="shared" si="246"/>
        <v>6.9761608952713772E-2</v>
      </c>
      <c r="AZ1728" s="8">
        <f t="shared" si="247"/>
        <v>1.48766226529089E-2</v>
      </c>
      <c r="BA1728" s="8">
        <f t="shared" si="248"/>
        <v>-0.12464659525251864</v>
      </c>
      <c r="BB1728" s="62">
        <f t="shared" si="249"/>
        <v>154</v>
      </c>
      <c r="BC1728" s="21">
        <f t="shared" si="250"/>
        <v>-142</v>
      </c>
      <c r="BD1728" s="21">
        <f t="shared" si="251"/>
        <v>-114</v>
      </c>
      <c r="BE1728" s="21">
        <f t="shared" si="252"/>
        <v>111</v>
      </c>
      <c r="BF1728" s="94">
        <f t="shared" ref="BF1728" si="356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IF(AT1728&gt;AT1729, 1-_xlpm.interp, _xlpm.interp)
)</f>
        <v>0.39295157832952221</v>
      </c>
      <c r="BG1728" s="22">
        <f t="shared" si="76"/>
        <v>0.58661975607853467</v>
      </c>
      <c r="BH1728" s="22">
        <f t="shared" si="76"/>
        <v>0.53360870192168453</v>
      </c>
      <c r="BI1728" s="22">
        <f t="shared" si="76"/>
        <v>0.47295967538787786</v>
      </c>
      <c r="BJ1728" s="21">
        <f t="shared" si="254"/>
        <v>168</v>
      </c>
      <c r="BK1728" s="21">
        <f t="shared" si="255"/>
        <v>-148</v>
      </c>
      <c r="BL1728" s="21">
        <f t="shared" si="256"/>
        <v>-120</v>
      </c>
      <c r="BM1728" s="21">
        <f t="shared" si="257"/>
        <v>106</v>
      </c>
      <c r="BN1728" s="22">
        <f t="shared" ref="BN1728" si="357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IF(AV1728&gt;AV1729, 1-_xlpm.interp, _xlpm.interp)
)</f>
        <v>0.37319496756641218</v>
      </c>
      <c r="BO1728" s="22">
        <f t="shared" si="82"/>
        <v>0.59749023730629913</v>
      </c>
      <c r="BP1728" s="22">
        <f t="shared" si="82"/>
        <v>0.54612781622332029</v>
      </c>
      <c r="BQ1728" s="22">
        <f t="shared" si="82"/>
        <v>0.4843181297639324</v>
      </c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34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11"/>
        <v>FLA Sergei Bobrovsky</v>
      </c>
      <c r="J1729" s="33" t="s">
        <v>165</v>
      </c>
      <c r="K1729" s="14">
        <v>2.96</v>
      </c>
      <c r="L1729" s="13">
        <v>0.15</v>
      </c>
      <c r="M1729" s="28">
        <v>0.1</v>
      </c>
      <c r="N1729">
        <f>IFERROR(_xlfn.XLOOKUP(A1729,Params!A:A,Params!D:D),0)</f>
        <v>3.3499999999999899</v>
      </c>
      <c r="O1729">
        <f t="shared" ref="O1729" si="358">N1728</f>
        <v>2.7999999999999901</v>
      </c>
      <c r="P1729" s="68">
        <f t="shared" si="231"/>
        <v>3.3499999999999899</v>
      </c>
      <c r="Q1729">
        <f t="shared" ref="Q1729" si="359">P1728</f>
        <v>2.7999999999999901</v>
      </c>
      <c r="R1729" s="5">
        <f t="shared" ref="R1729" si="360">N1729/W1729/X1729/Z1728/AB1728/AA1729</f>
        <v>2.9947207897400494</v>
      </c>
      <c r="S1729" s="5">
        <f t="shared" ref="S1729" si="361">O1729/W1728/Y1729/Z1729/AA1728/AB1729</f>
        <v>2.9706199047849324</v>
      </c>
      <c r="T1729" s="5">
        <f t="shared" ref="T1729" si="362">P1729/W1729/X1729/Z1728/AB1728</f>
        <v>2.9647735818426488</v>
      </c>
      <c r="U1729" s="5">
        <f t="shared" ref="U1729" si="363">Q1729/W1728/Y1729/Z1729/AA1728</f>
        <v>3.0894447009763297</v>
      </c>
      <c r="V1729" s="5">
        <f>_xlfn.XLOOKUP(H1729,'Rest - Home'!A:A,'Rest - Home'!B:B)</f>
        <v>1.05</v>
      </c>
      <c r="W1729" s="5">
        <f>_xlfn.XLOOKUP(H1729,'Rest - Home'!A:A,'Rest - Home'!C:C)</f>
        <v>1.0725047827848808</v>
      </c>
      <c r="X1729" s="5">
        <f t="shared" ref="X1729" si="364">AM1728/K1729</f>
        <v>1.0033783783783785</v>
      </c>
      <c r="Y1729" s="5">
        <f t="shared" ref="Y1729" si="365">AK1728/K1729</f>
        <v>1.0472972972972974</v>
      </c>
      <c r="Z1729" s="5">
        <f>IF(J1729="",1,(_xlfn.XLOOKUP(I1729,Goalies!B:B,Goalies!J:J)))</f>
        <v>1</v>
      </c>
      <c r="AA1729" s="23">
        <v>0.99</v>
      </c>
      <c r="AB1729" s="23">
        <v>1.04</v>
      </c>
      <c r="AC1729" s="23">
        <f>_xlfn.XLOOKUP(E1729,'Game Adjustments'!A:A,'Game Adjustments'!B:B)</f>
        <v>1</v>
      </c>
      <c r="AD1729" s="23">
        <f>_xlfn.XLOOKUP(E1729,'Game Adjustments'!A:A,'Game Adjustments'!C:C)</f>
        <v>1</v>
      </c>
      <c r="AE1729" s="23">
        <f>IF(D1729="A",_xlfn.XLOOKUP(E1729,'Rest - Home'!F:F,'Rest - Home'!J:J),_xlfn.XLOOKUP(E1729,'Rest - Home'!F:F,'Rest - Home'!I:I))</f>
        <v>1</v>
      </c>
      <c r="AF1729" s="23">
        <f>IF(D1729="A",_xlfn.XLOOKUP(E1729,'Rest - Home'!F:F,'Rest - Home'!L:L),_xlfn.XLOOKUP(E1729,'Rest - Home'!F:F,'Rest - Home'!K:K))</f>
        <v>1</v>
      </c>
      <c r="AG1729" s="26">
        <v>1</v>
      </c>
      <c r="AH1729" s="26">
        <v>1</v>
      </c>
      <c r="AI1729" s="53" cm="1">
        <f t="array" ref="AI1729">MAX(IF($E$63:E1728=E1729,ROW($E$63:E1728)-MIN(ROW($E$63:E1728))+1))</f>
        <v>1646</v>
      </c>
      <c r="AJ1729" s="53" cm="1">
        <f t="array" ref="AJ1729">MAX(IF($I$105:I1728=I1729,ROW($I$105:I1728)-MIN(ROW($I$105:I1728))+1))</f>
        <v>1592</v>
      </c>
      <c r="AK1729" s="23">
        <f>IF(AI1729=0,_xlfn.XLOOKUP(E1729,'Starting GF'!A:A,'Starting GF'!B:B),INDEX($AL$63:$AL1729,AI1729))</f>
        <v>3.15</v>
      </c>
      <c r="AL1729" s="23">
        <f t="shared" si="285"/>
        <v>3.1262589103425462</v>
      </c>
      <c r="AM1729" s="23">
        <f>IF(AI1729=0,_xlfn.XLOOKUP(E1729,'Starting GF'!A:A,'Starting GF'!C:C),INDEX($AN$63:$AN1729,AI1729))</f>
        <v>2.8064007840690137</v>
      </c>
      <c r="AN1729" s="23">
        <f t="shared" si="286"/>
        <v>2.8310336521764015</v>
      </c>
      <c r="AO1729" s="23">
        <f>IF(AJ1729=0,_xlfn.XLOOKUP(I1729,Goalies!B:B,Goalies!I:I),INDEX($AP$105:$AP1729,AJ1729))</f>
        <v>2.777947055059212</v>
      </c>
      <c r="AP1729" s="23">
        <f t="shared" si="239"/>
        <v>2.8068479825180699</v>
      </c>
      <c r="AQ1729" s="23">
        <f t="shared" si="240"/>
        <v>2.8064007840690137</v>
      </c>
      <c r="AR1729" s="66">
        <v>-0.03</v>
      </c>
      <c r="AS1729" s="96" t="s">
        <v>1589</v>
      </c>
      <c r="AT1729" s="20">
        <f t="shared" ref="AT1729" si="366">(AK1729*V1729*X1729*Z1728*AA1729*AB1728*AC1729*AD1728*AG1729*AH1728)+AR1729</f>
        <v>3.4197616089527036</v>
      </c>
      <c r="AU1729" s="20">
        <f t="shared" ref="AU1729" si="367">AT1728</f>
        <v>2.7451150137001852</v>
      </c>
      <c r="AV1729" s="12">
        <f t="shared" ref="AV1729" si="368">AK1729*W1729*X1729*Z1728*AA1729*AB1728</f>
        <v>3.5237007857804192</v>
      </c>
      <c r="AW1729" s="12">
        <f t="shared" ref="AW1729" si="369">AV1728</f>
        <v>2.7151150137001854</v>
      </c>
      <c r="AX1729" s="8">
        <f t="shared" si="245"/>
        <v>6.9761608952713772E-2</v>
      </c>
      <c r="AY1729" s="8">
        <f t="shared" si="246"/>
        <v>-5.4884986299804872E-2</v>
      </c>
      <c r="AZ1729" s="8">
        <f t="shared" si="247"/>
        <v>1.48766226529089E-2</v>
      </c>
      <c r="BA1729" s="8">
        <f t="shared" si="248"/>
        <v>0.12464659525251864</v>
      </c>
      <c r="BB1729" s="62">
        <f t="shared" si="249"/>
        <v>-154</v>
      </c>
      <c r="BC1729" s="21">
        <f t="shared" si="250"/>
        <v>142</v>
      </c>
      <c r="BD1729" s="21">
        <f t="shared" si="251"/>
        <v>114</v>
      </c>
      <c r="BE1729" s="21">
        <f t="shared" si="252"/>
        <v>-111</v>
      </c>
      <c r="BF1729" s="94">
        <f t="shared" si="38"/>
        <v>0.60704842167047779</v>
      </c>
      <c r="BG1729" s="22">
        <f t="shared" ref="BG1729" si="370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0.41338024392146533</v>
      </c>
      <c r="BH1729" s="22">
        <f t="shared" ref="BH1729" si="371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0.46639129807831547</v>
      </c>
      <c r="BI1729" s="22">
        <f t="shared" ref="BI1729" si="372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0.52704032461212214</v>
      </c>
      <c r="BJ1729" s="21">
        <f t="shared" si="254"/>
        <v>-168</v>
      </c>
      <c r="BK1729" s="21">
        <f t="shared" si="255"/>
        <v>148</v>
      </c>
      <c r="BL1729" s="21">
        <f t="shared" si="256"/>
        <v>120</v>
      </c>
      <c r="BM1729" s="21">
        <f t="shared" si="257"/>
        <v>-106</v>
      </c>
      <c r="BN1729" s="22">
        <f t="shared" si="46"/>
        <v>0.62680503243358787</v>
      </c>
      <c r="BO1729" s="22">
        <f t="shared" ref="BO1729" si="373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0.40250976269370092</v>
      </c>
      <c r="BP1729" s="22">
        <f t="shared" ref="BP1729" si="374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0.45387218377667965</v>
      </c>
      <c r="BQ1729" s="22">
        <f t="shared" ref="BQ1729" si="375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0.5156818702360676</v>
      </c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34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11"/>
        <v>VGK Akira Schmid</v>
      </c>
      <c r="J1730" s="33" t="s">
        <v>196</v>
      </c>
      <c r="K1730" s="14">
        <v>2.96</v>
      </c>
      <c r="L1730" s="13">
        <v>0.15</v>
      </c>
      <c r="M1730" s="28">
        <v>0.1</v>
      </c>
      <c r="N1730">
        <f>IFERROR(_xlfn.XLOOKUP(A1730,Params!A:A,Params!D:D),0)</f>
        <v>3.2499999999999898</v>
      </c>
      <c r="O1730">
        <f t="shared" ref="O1730" si="376">N1731</f>
        <v>3.1499999999999901</v>
      </c>
      <c r="P1730" s="68">
        <f t="shared" si="231"/>
        <v>3.2499999999999898</v>
      </c>
      <c r="Q1730">
        <f t="shared" ref="Q1730" si="377">P1731</f>
        <v>3.1499999999999901</v>
      </c>
      <c r="R1730" s="5">
        <f t="shared" ref="R1730" si="378">N1730/W1730/X1730/Z1731/AB1731/AA1730</f>
        <v>3.3456168805986874</v>
      </c>
      <c r="S1730" s="5">
        <f t="shared" ref="S1730" si="379">O1730/W1731/Y1730/Z1730/AA1731/AB1730</f>
        <v>2.9279753847528549</v>
      </c>
      <c r="T1730" s="5">
        <f t="shared" ref="T1730" si="380">P1730/W1730/X1730/Z1731/AB1731</f>
        <v>3.2619764585837201</v>
      </c>
      <c r="U1730" s="5">
        <f t="shared" ref="U1730" si="381">Q1730/W1731/Y1730/Z1730/AA1731</f>
        <v>2.9865348924479123</v>
      </c>
      <c r="V1730" s="5">
        <f>_xlfn.XLOOKUP(H1730,'Rest - Home'!A:A,'Rest - Home'!B:B)</f>
        <v>0.97</v>
      </c>
      <c r="W1730" s="5">
        <f>_xlfn.XLOOKUP(H1730,'Rest - Home'!A:A,'Rest - Home'!C:C)</f>
        <v>0.95751047349149665</v>
      </c>
      <c r="X1730" s="5">
        <f t="shared" ref="X1730" si="382">AM1731/K1730</f>
        <v>1.0405405405405406</v>
      </c>
      <c r="Y1730" s="5">
        <f t="shared" ref="Y1730" si="383">AK1731/K1730</f>
        <v>1.0454441909080614</v>
      </c>
      <c r="Z1730" s="5">
        <f>IF(J1730="",1,(_xlfn.XLOOKUP(I1730,Goalies!B:B,Goalies!J:J)))</f>
        <v>0.99</v>
      </c>
      <c r="AA1730" s="23">
        <v>0.97499999999999998</v>
      </c>
      <c r="AB1730" s="23">
        <v>1.02</v>
      </c>
      <c r="AC1730" s="23">
        <f>_xlfn.XLOOKUP(E1730,'Game Adjustments'!A:A,'Game Adjustments'!B:B)</f>
        <v>1</v>
      </c>
      <c r="AD1730" s="23">
        <f>_xlfn.XLOOKUP(E1730,'Game Adjustments'!A:A,'Game Adjustments'!C:C)</f>
        <v>1</v>
      </c>
      <c r="AE1730" s="23">
        <f>IF(D1730="A",_xlfn.XLOOKUP(E1730,'Rest - Home'!F:F,'Rest - Home'!J:J),_xlfn.XLOOKUP(E1730,'Rest - Home'!F:F,'Rest - Home'!I:I))</f>
        <v>1</v>
      </c>
      <c r="AF1730" s="23">
        <f>IF(D1730="A",_xlfn.XLOOKUP(E1730,'Rest - Home'!F:F,'Rest - Home'!L:L),_xlfn.XLOOKUP(E1730,'Rest - Home'!F:F,'Rest - Home'!K:K))</f>
        <v>1</v>
      </c>
      <c r="AG1730" s="26">
        <v>1</v>
      </c>
      <c r="AH1730" s="26">
        <v>1</v>
      </c>
      <c r="AI1730" s="53" cm="1">
        <f t="array" ref="AI1730">MAX(IF($E$63:E1729=E1730,ROW($E$63:E1729)-MIN(ROW($E$63:E1729))+1))</f>
        <v>1642</v>
      </c>
      <c r="AJ1730" s="53" cm="1">
        <f t="array" ref="AJ1730">MAX(IF($I$105:I1729=I1730,ROW($I$105:I1729)-MIN(ROW($I$105:I1729))+1))</f>
        <v>1552</v>
      </c>
      <c r="AK1730" s="23">
        <f>IF(AI1730=0,_xlfn.XLOOKUP(E1730,'Starting GF'!A:A,'Starting GF'!B:B),INDEX($AL$63:$AL1730,AI1730))</f>
        <v>3.23</v>
      </c>
      <c r="AL1730" s="23">
        <f t="shared" si="285"/>
        <v>3.2460879257595785</v>
      </c>
      <c r="AM1730" s="23">
        <f>IF(AI1730=0,_xlfn.XLOOKUP(E1730,'Starting GF'!A:A,'Starting GF'!C:C),INDEX($AN$63:$AN1730,AI1730))</f>
        <v>2.76</v>
      </c>
      <c r="AN1730" s="23">
        <f t="shared" si="286"/>
        <v>2.785196307712928</v>
      </c>
      <c r="AO1730" s="23">
        <f>IF(AJ1730=0,_xlfn.XLOOKUP(I1730,Goalies!B:B,Goalies!I:I),INDEX($AP$105:$AP1730,AJ1730))</f>
        <v>2.7575261490549692</v>
      </c>
      <c r="AP1730" s="23">
        <f t="shared" si="239"/>
        <v>2.7787015713325225</v>
      </c>
      <c r="AQ1730" s="23">
        <f t="shared" si="240"/>
        <v>2.7323999999999997</v>
      </c>
      <c r="AR1730" s="66">
        <v>-0.02</v>
      </c>
      <c r="AS1730" s="96" t="s">
        <v>1589</v>
      </c>
      <c r="AT1730" s="20">
        <f t="shared" ref="AT1730" si="384">(AK1730*V1730*X1730*Z1731*AA1730*AB1731*AC1730*AD1731*AG1730*AH1731)+AR1730</f>
        <v>3.1586146283783783</v>
      </c>
      <c r="AU1730" s="20">
        <f t="shared" ref="AU1730" si="385">AT1731</f>
        <v>3.0039233870892348</v>
      </c>
      <c r="AV1730" s="12">
        <f t="shared" ref="AV1730" si="386">AK1730*V1730*X1730*Z1731*AA1730*AB1731</f>
        <v>3.1786146283783783</v>
      </c>
      <c r="AW1730" s="12">
        <f t="shared" ref="AW1730" si="387">AV1731</f>
        <v>2.9692872574247469</v>
      </c>
      <c r="AX1730" s="8">
        <f t="shared" si="245"/>
        <v>-9.1385371621611533E-2</v>
      </c>
      <c r="AY1730" s="8">
        <f t="shared" si="246"/>
        <v>-0.14607661291075535</v>
      </c>
      <c r="AZ1730" s="8">
        <f t="shared" si="247"/>
        <v>-0.23746198453236689</v>
      </c>
      <c r="BA1730" s="8">
        <f t="shared" si="248"/>
        <v>5.4691241289143822E-2</v>
      </c>
      <c r="BB1730" s="62">
        <f t="shared" si="249"/>
        <v>-112</v>
      </c>
      <c r="BC1730" s="21">
        <f t="shared" si="250"/>
        <v>-142</v>
      </c>
      <c r="BD1730" s="21">
        <f t="shared" si="251"/>
        <v>-115</v>
      </c>
      <c r="BE1730" s="21">
        <f t="shared" si="252"/>
        <v>111</v>
      </c>
      <c r="BF1730" s="94">
        <f t="shared" ref="BF1730" si="388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IF(AT1730&gt;AT1731, 1-_xlpm.interp, _xlpm.interp)
)</f>
        <v>0.52873786494050967</v>
      </c>
      <c r="BG1730" s="22">
        <f t="shared" si="76"/>
        <v>0.58699259084653088</v>
      </c>
      <c r="BH1730" s="22">
        <f t="shared" si="76"/>
        <v>0.53463103645537824</v>
      </c>
      <c r="BI1730" s="22">
        <f t="shared" si="76"/>
        <v>0.47447382716836595</v>
      </c>
      <c r="BJ1730" s="21">
        <f t="shared" si="254"/>
        <v>-116</v>
      </c>
      <c r="BK1730" s="21">
        <f t="shared" si="255"/>
        <v>-141</v>
      </c>
      <c r="BL1730" s="21">
        <f t="shared" si="256"/>
        <v>-114</v>
      </c>
      <c r="BM1730" s="21">
        <f t="shared" si="257"/>
        <v>112</v>
      </c>
      <c r="BN1730" s="22">
        <f t="shared" ref="BN1730" si="389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IF(AV1730&gt;AV1731, 1-_xlpm.interp, _xlpm.interp)
)</f>
        <v>0.53701640799334238</v>
      </c>
      <c r="BO1730" s="22">
        <f t="shared" si="82"/>
        <v>0.58449079117519753</v>
      </c>
      <c r="BP1730" s="22">
        <f t="shared" si="82"/>
        <v>0.53181606416482519</v>
      </c>
      <c r="BQ1730" s="22">
        <f t="shared" si="82"/>
        <v>0.47197701585400331</v>
      </c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34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11"/>
        <v>MTL Jakub Dobes</v>
      </c>
      <c r="J1731" s="33" t="s">
        <v>171</v>
      </c>
      <c r="K1731" s="14">
        <v>2.96</v>
      </c>
      <c r="L1731" s="13">
        <v>0.15</v>
      </c>
      <c r="M1731" s="28">
        <v>0.1</v>
      </c>
      <c r="N1731">
        <f>IFERROR(_xlfn.XLOOKUP(A1731,Params!A:A,Params!D:D),0)</f>
        <v>3.1499999999999901</v>
      </c>
      <c r="O1731">
        <f t="shared" ref="O1731" si="390">N1730</f>
        <v>3.2499999999999898</v>
      </c>
      <c r="P1731" s="68">
        <f t="shared" si="231"/>
        <v>3.1499999999999901</v>
      </c>
      <c r="Q1731">
        <f t="shared" ref="Q1731" si="391">P1730</f>
        <v>3.2499999999999898</v>
      </c>
      <c r="R1731" s="5">
        <f t="shared" ref="R1731" si="392">N1731/W1731/X1731/Z1730/AB1730/AA1731</f>
        <v>3.2828489771922245</v>
      </c>
      <c r="S1731" s="5">
        <f t="shared" ref="S1731" si="393">O1731/W1730/Y1731/Z1731/AA1730/AB1731</f>
        <v>3.1902476756173241</v>
      </c>
      <c r="T1731" s="5">
        <f t="shared" ref="T1731" si="394">P1731/W1731/X1731/Z1730/AB1730</f>
        <v>3.21719199764838</v>
      </c>
      <c r="U1731" s="5">
        <f t="shared" ref="U1731" si="395">Q1731/W1730/Y1731/Z1731/AA1730</f>
        <v>3.1902476756173241</v>
      </c>
      <c r="V1731" s="5">
        <f>_xlfn.XLOOKUP(H1731,'Rest - Home'!A:A,'Rest - Home'!B:B)</f>
        <v>1.0449999999999999</v>
      </c>
      <c r="W1731" s="5">
        <f>_xlfn.XLOOKUP(H1731,'Rest - Home'!A:A,'Rest - Home'!C:C)</f>
        <v>1.0398742800952707</v>
      </c>
      <c r="X1731" s="5">
        <f t="shared" ref="X1731" si="396">AM1730/K1731</f>
        <v>0.93243243243243235</v>
      </c>
      <c r="Y1731" s="5">
        <f t="shared" ref="Y1731" si="397">AK1730/K1731</f>
        <v>1.0912162162162162</v>
      </c>
      <c r="Z1731" s="5">
        <f>IF(J1731="",1,(_xlfn.XLOOKUP(I1731,Goalies!B:B,Goalies!J:J)))</f>
        <v>1</v>
      </c>
      <c r="AA1731" s="23">
        <v>0.98</v>
      </c>
      <c r="AB1731" s="23">
        <v>1</v>
      </c>
      <c r="AC1731" s="23">
        <f>_xlfn.XLOOKUP(E1731,'Game Adjustments'!A:A,'Game Adjustments'!B:B)</f>
        <v>1</v>
      </c>
      <c r="AD1731" s="23">
        <f>_xlfn.XLOOKUP(E1731,'Game Adjustments'!A:A,'Game Adjustments'!C:C)</f>
        <v>1</v>
      </c>
      <c r="AE1731" s="23">
        <f>IF(D1731="A",_xlfn.XLOOKUP(E1731,'Rest - Home'!F:F,'Rest - Home'!J:J),_xlfn.XLOOKUP(E1731,'Rest - Home'!F:F,'Rest - Home'!I:I))</f>
        <v>1</v>
      </c>
      <c r="AF1731" s="23">
        <f>IF(D1731="A",_xlfn.XLOOKUP(E1731,'Rest - Home'!F:F,'Rest - Home'!L:L),_xlfn.XLOOKUP(E1731,'Rest - Home'!F:F,'Rest - Home'!K:K))</f>
        <v>1</v>
      </c>
      <c r="AG1731" s="26">
        <v>1</v>
      </c>
      <c r="AH1731" s="26">
        <v>1</v>
      </c>
      <c r="AI1731" s="53" cm="1">
        <f t="array" ref="AI1731">MAX(IF($E$63:E1730=E1731,ROW($E$63:E1730)-MIN(ROW($E$63:E1730))+1))</f>
        <v>1628</v>
      </c>
      <c r="AJ1731" s="53" cm="1">
        <f t="array" ref="AJ1731">MAX(IF($I$105:I1730=I1731,ROW($I$105:I1730)-MIN(ROW($I$105:I1730))+1))</f>
        <v>1519</v>
      </c>
      <c r="AK1731" s="23">
        <f>IF(AI1731=0,_xlfn.XLOOKUP(E1731,'Starting GF'!A:A,'Starting GF'!B:B),INDEX($AL$63:$AL1731,AI1731))</f>
        <v>3.0945148050878619</v>
      </c>
      <c r="AL1731" s="23">
        <f t="shared" si="285"/>
        <v>3.1217800762103582</v>
      </c>
      <c r="AM1731" s="23">
        <f>IF(AI1731=0,_xlfn.XLOOKUP(E1731,'Starting GF'!A:A,'Starting GF'!C:C),INDEX($AN$63:$AN1731,AI1731))</f>
        <v>3.08</v>
      </c>
      <c r="AN1731" s="23">
        <f t="shared" si="286"/>
        <v>3.0965371513425985</v>
      </c>
      <c r="AO1731" s="23">
        <f>IF(AJ1731=0,_xlfn.XLOOKUP(I1731,Goalies!B:B,Goalies!I:I),INDEX($AP$105:$AP1731,AJ1731))</f>
        <v>3.0926902792584126</v>
      </c>
      <c r="AP1731" s="23">
        <f t="shared" si="239"/>
        <v>3.1073238887122492</v>
      </c>
      <c r="AQ1731" s="23">
        <f t="shared" si="240"/>
        <v>3.08</v>
      </c>
      <c r="AR1731" s="66">
        <v>0.02</v>
      </c>
      <c r="AS1731" s="96" t="s">
        <v>1589</v>
      </c>
      <c r="AT1731" s="20">
        <f t="shared" ref="AT1731" si="398">(AK1731*V1731*X1731*Z1730*AA1731*AB1730*AC1731*AD1730*AG1731*AH1730)+AR1731</f>
        <v>3.0039233870892348</v>
      </c>
      <c r="AU1731" s="20">
        <f t="shared" ref="AU1731" si="399">AT1730</f>
        <v>3.1586146283783783</v>
      </c>
      <c r="AV1731" s="12">
        <f t="shared" ref="AV1731" si="400">AK1731*W1731*X1731*Z1730*AA1731*AB1730</f>
        <v>2.9692872574247469</v>
      </c>
      <c r="AW1731" s="12">
        <f t="shared" ref="AW1731" si="401">AV1730</f>
        <v>3.1786146283783783</v>
      </c>
      <c r="AX1731" s="8">
        <f t="shared" si="245"/>
        <v>-0.14607661291075535</v>
      </c>
      <c r="AY1731" s="8">
        <f t="shared" si="246"/>
        <v>-9.1385371621611533E-2</v>
      </c>
      <c r="AZ1731" s="8">
        <f t="shared" si="247"/>
        <v>-0.23746198453236689</v>
      </c>
      <c r="BA1731" s="8">
        <f t="shared" si="248"/>
        <v>-5.4691241289143822E-2</v>
      </c>
      <c r="BB1731" s="62">
        <f t="shared" si="249"/>
        <v>112</v>
      </c>
      <c r="BC1731" s="21">
        <f t="shared" si="250"/>
        <v>142</v>
      </c>
      <c r="BD1731" s="21">
        <f t="shared" si="251"/>
        <v>115</v>
      </c>
      <c r="BE1731" s="21">
        <f t="shared" si="252"/>
        <v>-111</v>
      </c>
      <c r="BF1731" s="94">
        <f t="shared" si="38"/>
        <v>0.47126213505949033</v>
      </c>
      <c r="BG1731" s="22">
        <f t="shared" ref="BG1731" si="402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0.41300740915346912</v>
      </c>
      <c r="BH1731" s="22">
        <f t="shared" ref="BH1731" si="403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0.46536896354462176</v>
      </c>
      <c r="BI1731" s="22">
        <f t="shared" ref="BI1731" si="404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0.52552617283163405</v>
      </c>
      <c r="BJ1731" s="21">
        <f t="shared" si="254"/>
        <v>116</v>
      </c>
      <c r="BK1731" s="21">
        <f t="shared" si="255"/>
        <v>141</v>
      </c>
      <c r="BL1731" s="21">
        <f t="shared" si="256"/>
        <v>114</v>
      </c>
      <c r="BM1731" s="21">
        <f t="shared" si="257"/>
        <v>-112</v>
      </c>
      <c r="BN1731" s="22">
        <f t="shared" si="46"/>
        <v>0.46298359200665762</v>
      </c>
      <c r="BO1731" s="22">
        <f t="shared" ref="BO1731" si="405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0.41550920882480247</v>
      </c>
      <c r="BP1731" s="22">
        <f t="shared" ref="BP1731" si="406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0.46818393583517481</v>
      </c>
      <c r="BQ1731" s="22">
        <f t="shared" ref="BQ1731" si="407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0.52802298414599669</v>
      </c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34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11"/>
        <v>WPG Connor Hellebuyck</v>
      </c>
      <c r="J1732" s="33" t="s">
        <v>199</v>
      </c>
      <c r="K1732" s="14">
        <v>2.96</v>
      </c>
      <c r="L1732" s="13">
        <v>0.15</v>
      </c>
      <c r="M1732" s="28">
        <v>0.1</v>
      </c>
      <c r="N1732">
        <f>IFERROR(_xlfn.XLOOKUP(A1732,Params!A:A,Params!D:D),0)</f>
        <v>2.6499999999999901</v>
      </c>
      <c r="O1732">
        <f t="shared" ref="O1732" si="408">N1733</f>
        <v>2.8499999999999899</v>
      </c>
      <c r="P1732" s="68">
        <f t="shared" si="231"/>
        <v>2.6499999999999901</v>
      </c>
      <c r="Q1732">
        <f t="shared" ref="Q1732" si="409">P1733</f>
        <v>2.8499999999999899</v>
      </c>
      <c r="R1732" s="5">
        <f t="shared" ref="R1732" si="410">N1732/W1732/X1732/Z1733/AB1733/AA1732</f>
        <v>2.75285897951807</v>
      </c>
      <c r="S1732" s="5">
        <f t="shared" ref="S1732" si="411">O1732/W1733/Y1732/Z1732/AA1733/AB1732</f>
        <v>2.8575838297120684</v>
      </c>
      <c r="T1732" s="5">
        <f t="shared" ref="T1732" si="412">P1732/W1732/X1732/Z1733/AB1733</f>
        <v>2.75285897951807</v>
      </c>
      <c r="U1732" s="5">
        <f t="shared" ref="U1732" si="413">Q1732/W1733/Y1732/Z1732/AA1733</f>
        <v>2.9147355063063096</v>
      </c>
      <c r="V1732" s="5">
        <f>_xlfn.XLOOKUP(H1732,'Rest - Home'!A:A,'Rest - Home'!B:B)</f>
        <v>0.96</v>
      </c>
      <c r="W1732" s="5">
        <f>_xlfn.XLOOKUP(H1732,'Rest - Home'!A:A,'Rest - Home'!C:C)</f>
        <v>0.96305398776725637</v>
      </c>
      <c r="X1732" s="5">
        <f t="shared" ref="X1732" si="414">AM1733/K1732</f>
        <v>0.98986486486486491</v>
      </c>
      <c r="Y1732" s="5">
        <f t="shared" ref="Y1732" si="415">AK1733/K1732</f>
        <v>0.99084501588583396</v>
      </c>
      <c r="Z1732" s="5">
        <f>IF(J1732="",1,(_xlfn.XLOOKUP(I1732,Goalies!B:B,Goalies!J:J)))</f>
        <v>0.96499999999999997</v>
      </c>
      <c r="AA1732" s="23">
        <v>1</v>
      </c>
      <c r="AB1732" s="23">
        <v>1.02</v>
      </c>
      <c r="AC1732" s="23">
        <f>_xlfn.XLOOKUP(E1732,'Game Adjustments'!A:A,'Game Adjustments'!B:B)</f>
        <v>1</v>
      </c>
      <c r="AD1732" s="23">
        <f>_xlfn.XLOOKUP(E1732,'Game Adjustments'!A:A,'Game Adjustments'!C:C)</f>
        <v>1</v>
      </c>
      <c r="AE1732" s="23">
        <f>IF(D1732="A",_xlfn.XLOOKUP(E1732,'Rest - Home'!F:F,'Rest - Home'!J:J),_xlfn.XLOOKUP(E1732,'Rest - Home'!F:F,'Rest - Home'!I:I))</f>
        <v>1</v>
      </c>
      <c r="AF1732" s="23">
        <f>IF(D1732="A",_xlfn.XLOOKUP(E1732,'Rest - Home'!F:F,'Rest - Home'!L:L),_xlfn.XLOOKUP(E1732,'Rest - Home'!F:F,'Rest - Home'!K:K))</f>
        <v>1</v>
      </c>
      <c r="AG1732" s="26">
        <v>1</v>
      </c>
      <c r="AH1732" s="26">
        <v>1</v>
      </c>
      <c r="AI1732" s="53" cm="1">
        <f t="array" ref="AI1732">MAX(IF($E$63:E1731=E1732,ROW($E$63:E1731)-MIN(ROW($E$63:E1731))+1))</f>
        <v>1627</v>
      </c>
      <c r="AJ1732" s="53" cm="1">
        <f t="array" ref="AJ1732">MAX(IF($I$105:I1731=I1732,ROW($I$105:I1731)-MIN(ROW($I$105:I1731))+1))</f>
        <v>1585</v>
      </c>
      <c r="AK1732" s="23">
        <f>IF(AI1732=0,_xlfn.XLOOKUP(E1732,'Starting GF'!A:A,'Starting GF'!B:B),INDEX($AL$63:$AL1732,AI1732))</f>
        <v>2.8437181515263266</v>
      </c>
      <c r="AL1732" s="23">
        <v>2.85</v>
      </c>
      <c r="AM1732" s="23">
        <f>IF(AI1732=0,_xlfn.XLOOKUP(E1732,'Starting GF'!A:A,'Starting GF'!C:C),INDEX($AN$63:$AN1732,AI1732))</f>
        <v>3.02</v>
      </c>
      <c r="AN1732" s="23">
        <f t="shared" si="286"/>
        <v>2.99563757445681</v>
      </c>
      <c r="AO1732" s="23">
        <f>IF(AJ1732=0,_xlfn.XLOOKUP(I1732,Goalies!B:B,Goalies!I:I),INDEX($AP$105:$AP1732,AJ1732))</f>
        <v>2.9122977068793525</v>
      </c>
      <c r="AP1732" s="23">
        <f t="shared" si="239"/>
        <v>2.8890883101982716</v>
      </c>
      <c r="AQ1732" s="23">
        <f t="shared" si="240"/>
        <v>2.9142999999999999</v>
      </c>
      <c r="AR1732" s="66">
        <v>0</v>
      </c>
      <c r="AS1732" s="96" t="s">
        <v>1591</v>
      </c>
      <c r="AT1732" s="20">
        <f t="shared" ref="AT1732" si="416">(AK1732*V1732*X1732*Z1733*AA1732*AB1733*AC1732*AD1733*AG1732*AH1733)+AR1732</f>
        <v>2.7287833644243449</v>
      </c>
      <c r="AU1732" s="20">
        <f t="shared" ref="AU1732" si="417">AT1733</f>
        <v>3.0179754427439707</v>
      </c>
      <c r="AV1732" s="12">
        <f t="shared" ref="AV1732" si="418">AK1732*V1732*X1732*Z1733*AA1732*AB1733</f>
        <v>2.7287833644243449</v>
      </c>
      <c r="AW1732" s="12">
        <f t="shared" ref="AW1732" si="419">AV1733</f>
        <v>3.0119851290127211</v>
      </c>
      <c r="AX1732" s="8">
        <f t="shared" si="245"/>
        <v>7.878336442435474E-2</v>
      </c>
      <c r="AY1732" s="8">
        <f t="shared" si="246"/>
        <v>0.1679754427439808</v>
      </c>
      <c r="AZ1732" s="8">
        <f t="shared" si="247"/>
        <v>0.24675880716833554</v>
      </c>
      <c r="BA1732" s="8">
        <f t="shared" si="248"/>
        <v>-8.9192078319626056E-2</v>
      </c>
      <c r="BB1732" s="62">
        <f t="shared" si="249"/>
        <v>123</v>
      </c>
      <c r="BC1732" s="21">
        <f t="shared" si="250"/>
        <v>-109</v>
      </c>
      <c r="BD1732" s="21">
        <f t="shared" si="251"/>
        <v>118</v>
      </c>
      <c r="BE1732" s="21">
        <f t="shared" si="252"/>
        <v>146</v>
      </c>
      <c r="BF1732" s="94">
        <f t="shared" ref="BF1732" si="420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IF(AT1732&gt;AT1733, 1-_xlpm.interp, _xlpm.interp)
)</f>
        <v>0.44935455296065363</v>
      </c>
      <c r="BG1732" s="22">
        <f t="shared" si="76"/>
        <v>0.52060422051774213</v>
      </c>
      <c r="BH1732" s="22">
        <f t="shared" si="76"/>
        <v>0.45914332976303363</v>
      </c>
      <c r="BI1732" s="22">
        <f t="shared" si="76"/>
        <v>0.40697308429268786</v>
      </c>
      <c r="BJ1732" s="21">
        <f t="shared" si="254"/>
        <v>122</v>
      </c>
      <c r="BK1732" s="21">
        <f t="shared" si="255"/>
        <v>-108</v>
      </c>
      <c r="BL1732" s="21">
        <f t="shared" si="256"/>
        <v>118</v>
      </c>
      <c r="BM1732" s="21">
        <f t="shared" si="257"/>
        <v>146</v>
      </c>
      <c r="BN1732" s="22">
        <f t="shared" ref="BN1732" si="421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IF(AV1732&gt;AV1733, 1-_xlpm.interp, _xlpm.interp)
)</f>
        <v>0.45041430140874383</v>
      </c>
      <c r="BO1732" s="22">
        <f t="shared" si="82"/>
        <v>0.51967890021353291</v>
      </c>
      <c r="BP1732" s="22">
        <f t="shared" si="82"/>
        <v>0.45806802330702667</v>
      </c>
      <c r="BQ1732" s="22">
        <f t="shared" si="82"/>
        <v>0.40599709686661789</v>
      </c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34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11"/>
        <v>NJD Jake Allen</v>
      </c>
      <c r="J1733" s="33" t="s">
        <v>174</v>
      </c>
      <c r="K1733" s="14">
        <v>2.96</v>
      </c>
      <c r="L1733" s="13">
        <v>0.15</v>
      </c>
      <c r="M1733" s="28">
        <v>0.1</v>
      </c>
      <c r="N1733">
        <f>IFERROR(_xlfn.XLOOKUP(A1733,Params!A:A,Params!D:D),0)</f>
        <v>2.8499999999999899</v>
      </c>
      <c r="O1733">
        <f t="shared" ref="O1733" si="422">N1732</f>
        <v>2.6499999999999901</v>
      </c>
      <c r="P1733" s="68">
        <f t="shared" si="231"/>
        <v>2.8499999999999899</v>
      </c>
      <c r="Q1733">
        <f t="shared" ref="Q1733" si="423">P1732</f>
        <v>2.6499999999999901</v>
      </c>
      <c r="R1733" s="5">
        <f t="shared" ref="R1733" si="424">N1733/W1733/X1733/Z1732/AB1732/AA1733</f>
        <v>2.7751692641167622</v>
      </c>
      <c r="S1733" s="5">
        <f t="shared" ref="S1733" si="425">O1733/W1732/Y1733/Z1733/AA1732/AB1733</f>
        <v>2.8363840508099218</v>
      </c>
      <c r="T1733" s="5">
        <f t="shared" ref="T1733" si="426">P1733/W1733/X1733/Z1732/AB1732</f>
        <v>2.7474175714755944</v>
      </c>
      <c r="U1733" s="5">
        <f t="shared" ref="U1733" si="427">Q1733/W1732/Y1733/Z1733/AA1732</f>
        <v>2.8931117318261204</v>
      </c>
      <c r="V1733" s="5">
        <f>_xlfn.XLOOKUP(H1733,'Rest - Home'!A:A,'Rest - Home'!B:B)</f>
        <v>1.0349999999999999</v>
      </c>
      <c r="W1733" s="5">
        <f>_xlfn.XLOOKUP(H1733,'Rest - Home'!A:A,'Rest - Home'!C:C)</f>
        <v>1.0329456510400874</v>
      </c>
      <c r="X1733" s="5">
        <f t="shared" ref="X1733" si="428">AM1732/K1733</f>
        <v>1.0202702702702704</v>
      </c>
      <c r="Y1733" s="5">
        <f t="shared" ref="Y1733" si="429">AK1732/K1733</f>
        <v>0.96071559173186705</v>
      </c>
      <c r="Z1733" s="5">
        <f>IF(J1733="",1,(_xlfn.XLOOKUP(I1733,Goalies!B:B,Goalies!J:J)))</f>
        <v>0.99</v>
      </c>
      <c r="AA1733" s="23">
        <v>0.99</v>
      </c>
      <c r="AB1733" s="23">
        <v>1.02</v>
      </c>
      <c r="AC1733" s="23">
        <f>_xlfn.XLOOKUP(E1733,'Game Adjustments'!A:A,'Game Adjustments'!B:B)</f>
        <v>1</v>
      </c>
      <c r="AD1733" s="23">
        <f>_xlfn.XLOOKUP(E1733,'Game Adjustments'!A:A,'Game Adjustments'!C:C)</f>
        <v>1</v>
      </c>
      <c r="AE1733" s="23">
        <f>IF(D1733="A",_xlfn.XLOOKUP(E1733,'Rest - Home'!F:F,'Rest - Home'!J:J),_xlfn.XLOOKUP(E1733,'Rest - Home'!F:F,'Rest - Home'!I:I))</f>
        <v>1</v>
      </c>
      <c r="AF1733" s="23">
        <f>IF(D1733="A",_xlfn.XLOOKUP(E1733,'Rest - Home'!F:F,'Rest - Home'!L:L),_xlfn.XLOOKUP(E1733,'Rest - Home'!F:F,'Rest - Home'!K:K))</f>
        <v>1</v>
      </c>
      <c r="AG1733" s="26">
        <v>1</v>
      </c>
      <c r="AH1733" s="26">
        <v>1</v>
      </c>
      <c r="AI1733" s="53" cm="1">
        <f t="array" ref="AI1733">MAX(IF($E$63:E1732=E1733,ROW($E$63:E1732)-MIN(ROW($E$63:E1732))+1))</f>
        <v>1640</v>
      </c>
      <c r="AJ1733" s="53" cm="1">
        <f t="array" ref="AJ1733">MAX(IF($I$105:I1732=I1733,ROW($I$105:I1732)-MIN(ROW($I$105:I1732))+1))</f>
        <v>1530</v>
      </c>
      <c r="AK1733" s="23">
        <f>IF(AI1733=0,_xlfn.XLOOKUP(E1733,'Starting GF'!A:A,'Starting GF'!B:B),INDEX($AL$63:$AL1733,AI1733))</f>
        <v>2.9329012470220683</v>
      </c>
      <c r="AL1733" s="23">
        <f t="shared" si="285"/>
        <v>2.9088251741966547</v>
      </c>
      <c r="AM1733" s="23">
        <f>IF(AI1733=0,_xlfn.XLOOKUP(E1733,'Starting GF'!A:A,'Starting GF'!C:C),INDEX($AN$63:$AN1733,AI1733))</f>
        <v>2.93</v>
      </c>
      <c r="AN1733" s="23">
        <v>2.93</v>
      </c>
      <c r="AO1733" s="23">
        <f>IF(AJ1733=0,_xlfn.XLOOKUP(I1733,Goalies!B:B,Goalies!I:I),INDEX($AP$105:$AP1733,AJ1733))</f>
        <v>2.9041558423095739</v>
      </c>
      <c r="AP1733" s="23">
        <f t="shared" si="239"/>
        <v>2.8897354975084109</v>
      </c>
      <c r="AQ1733" s="23">
        <f t="shared" si="240"/>
        <v>2.9007000000000001</v>
      </c>
      <c r="AR1733" s="66">
        <v>0</v>
      </c>
      <c r="AS1733" s="96" t="s">
        <v>1591</v>
      </c>
      <c r="AT1733" s="20">
        <f t="shared" ref="AT1733" si="430">(AK1733*V1733*X1733*Z1732*AA1733*AB1732*AC1733*AD1732*AG1733*AH1732)+AR1733</f>
        <v>3.0179754427439707</v>
      </c>
      <c r="AU1733" s="20">
        <f t="shared" ref="AU1733" si="431">AT1732</f>
        <v>2.7287833644243449</v>
      </c>
      <c r="AV1733" s="12">
        <f t="shared" ref="AV1733" si="432">AK1733*W1733*X1733*Z1732*AA1733*AB1732</f>
        <v>3.0119851290127211</v>
      </c>
      <c r="AW1733" s="12">
        <f t="shared" ref="AW1733" si="433">AV1732</f>
        <v>2.7287833644243449</v>
      </c>
      <c r="AX1733" s="8">
        <f t="shared" si="245"/>
        <v>0.1679754427439808</v>
      </c>
      <c r="AY1733" s="8">
        <f t="shared" si="246"/>
        <v>7.878336442435474E-2</v>
      </c>
      <c r="AZ1733" s="8">
        <f t="shared" si="247"/>
        <v>0.24675880716833554</v>
      </c>
      <c r="BA1733" s="8">
        <f t="shared" si="248"/>
        <v>8.9192078319626056E-2</v>
      </c>
      <c r="BB1733" s="62">
        <f t="shared" si="249"/>
        <v>-123</v>
      </c>
      <c r="BC1733" s="21">
        <f t="shared" si="250"/>
        <v>109</v>
      </c>
      <c r="BD1733" s="21">
        <f t="shared" si="251"/>
        <v>-118</v>
      </c>
      <c r="BE1733" s="21">
        <f t="shared" si="252"/>
        <v>-146</v>
      </c>
      <c r="BF1733" s="94">
        <f t="shared" si="38"/>
        <v>0.55064544703934637</v>
      </c>
      <c r="BG1733" s="22">
        <f t="shared" ref="BG1733" si="434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0.47939577948225781</v>
      </c>
      <c r="BH1733" s="22">
        <f t="shared" ref="BH1733" si="435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0.54085667023696637</v>
      </c>
      <c r="BI1733" s="22">
        <f t="shared" ref="BI1733" si="436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0.59302691570731214</v>
      </c>
      <c r="BJ1733" s="21">
        <f t="shared" si="254"/>
        <v>-122</v>
      </c>
      <c r="BK1733" s="21">
        <f t="shared" si="255"/>
        <v>108</v>
      </c>
      <c r="BL1733" s="21">
        <f t="shared" si="256"/>
        <v>-118</v>
      </c>
      <c r="BM1733" s="21">
        <f t="shared" si="257"/>
        <v>-146</v>
      </c>
      <c r="BN1733" s="22">
        <f t="shared" si="46"/>
        <v>0.54958569859125617</v>
      </c>
      <c r="BO1733" s="22">
        <f t="shared" ref="BO1733" si="437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0.48032109978646703</v>
      </c>
      <c r="BP1733" s="22">
        <f t="shared" ref="BP1733" si="438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0.54193197669297333</v>
      </c>
      <c r="BQ1733" s="22">
        <f t="shared" ref="BQ1733" si="439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0.59400290313338211</v>
      </c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34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11"/>
        <v>CHI Spencer Knight</v>
      </c>
      <c r="J1734" s="33" t="s">
        <v>155</v>
      </c>
      <c r="K1734" s="14">
        <v>2.96</v>
      </c>
      <c r="L1734" s="13">
        <v>0.15</v>
      </c>
      <c r="M1734" s="28">
        <v>0.1</v>
      </c>
      <c r="N1734">
        <f>IFERROR(_xlfn.XLOOKUP(A1734,Params!A:A,Params!D:D),0)</f>
        <v>2.5499999999999901</v>
      </c>
      <c r="O1734">
        <f t="shared" ref="O1734" si="440">N1735</f>
        <v>3.4999999999999898</v>
      </c>
      <c r="P1734" s="68">
        <f t="shared" si="231"/>
        <v>2.5499999999999901</v>
      </c>
      <c r="Q1734">
        <f t="shared" ref="Q1734" si="441">P1735</f>
        <v>3.4999999999999898</v>
      </c>
      <c r="R1734" s="5">
        <f t="shared" ref="R1734" si="442">N1734/W1734/X1734/Z1735/AB1735/AA1734</f>
        <v>2.6601607811375043</v>
      </c>
      <c r="S1734" s="5">
        <f t="shared" ref="S1734" si="443">O1734/W1735/Y1734/Z1734/AA1735/AB1734</f>
        <v>3.293417358416455</v>
      </c>
      <c r="T1734" s="5">
        <f t="shared" ref="T1734" si="444">P1734/W1734/X1734/Z1735/AB1735</f>
        <v>2.6202583694204415</v>
      </c>
      <c r="U1734" s="5">
        <f t="shared" ref="U1734" si="445">Q1734/W1735/Y1734/Z1734/AA1735</f>
        <v>3.293417358416455</v>
      </c>
      <c r="V1734" s="5">
        <f>_xlfn.XLOOKUP(H1734,'Rest - Home'!A:A,'Rest - Home'!B:B)</f>
        <v>0.97</v>
      </c>
      <c r="W1734" s="5">
        <f>_xlfn.XLOOKUP(H1734,'Rest - Home'!A:A,'Rest - Home'!C:C)</f>
        <v>0.95751047349149665</v>
      </c>
      <c r="X1734" s="5">
        <f t="shared" ref="X1734" si="446">AM1735/K1734</f>
        <v>0.96283783783783783</v>
      </c>
      <c r="Y1734" s="5">
        <f t="shared" ref="Y1734" si="447">AK1735/K1734</f>
        <v>1.0590418543512807</v>
      </c>
      <c r="Z1734" s="5">
        <f>IF(J1734="",1,(_xlfn.XLOOKUP(I1734,Goalies!B:B,Goalies!J:J)))</f>
        <v>0.96499999999999997</v>
      </c>
      <c r="AA1734" s="23">
        <v>0.98499999999999999</v>
      </c>
      <c r="AB1734" s="23">
        <v>1</v>
      </c>
      <c r="AC1734" s="23">
        <f>_xlfn.XLOOKUP(E1734,'Game Adjustments'!A:A,'Game Adjustments'!B:B)</f>
        <v>1</v>
      </c>
      <c r="AD1734" s="23">
        <f>_xlfn.XLOOKUP(E1734,'Game Adjustments'!A:A,'Game Adjustments'!C:C)</f>
        <v>1</v>
      </c>
      <c r="AE1734" s="23">
        <f>IF(D1734="A",_xlfn.XLOOKUP(E1734,'Rest - Home'!F:F,'Rest - Home'!J:J),_xlfn.XLOOKUP(E1734,'Rest - Home'!F:F,'Rest - Home'!I:I))</f>
        <v>1</v>
      </c>
      <c r="AF1734" s="23">
        <f>IF(D1734="A",_xlfn.XLOOKUP(E1734,'Rest - Home'!F:F,'Rest - Home'!L:L),_xlfn.XLOOKUP(E1734,'Rest - Home'!F:F,'Rest - Home'!K:K))</f>
        <v>1</v>
      </c>
      <c r="AG1734" s="26">
        <v>1</v>
      </c>
      <c r="AH1734" s="26">
        <v>1</v>
      </c>
      <c r="AI1734" s="53" cm="1">
        <f t="array" ref="AI1734">MAX(IF($E$63:E1733=E1734,ROW($E$63:E1733)-MIN(ROW($E$63:E1733))+1))</f>
        <v>1647</v>
      </c>
      <c r="AJ1734" s="53" cm="1">
        <f t="array" ref="AJ1734">MAX(IF($I$105:I1733=I1734,ROW($I$105:I1733)-MIN(ROW($I$105:I1733))+1))</f>
        <v>1605</v>
      </c>
      <c r="AK1734" s="23">
        <f>IF(AI1734=0,_xlfn.XLOOKUP(E1734,'Starting GF'!A:A,'Starting GF'!B:B),INDEX($AL$63:$AL1734,AI1734))</f>
        <v>2.681119315077674</v>
      </c>
      <c r="AL1734" s="23">
        <f t="shared" si="285"/>
        <v>2.6773769988108924</v>
      </c>
      <c r="AM1734" s="23">
        <f>IF(AI1734=0,_xlfn.XLOOKUP(E1734,'Starting GF'!A:A,'Starting GF'!C:C),INDEX($AN$63:$AN1734,AI1734))</f>
        <v>3.3282189382010956</v>
      </c>
      <c r="AN1734" s="23">
        <f t="shared" si="286"/>
        <v>3.3229987012333995</v>
      </c>
      <c r="AO1734" s="23">
        <f>IF(AJ1734=0,_xlfn.XLOOKUP(I1734,Goalies!B:B,Goalies!I:I),INDEX($AP$105:$AP1734,AJ1734))</f>
        <v>3.2645452440178637</v>
      </c>
      <c r="AP1734" s="23">
        <f t="shared" si="239"/>
        <v>3.2515856200459661</v>
      </c>
      <c r="AQ1734" s="23">
        <f t="shared" si="240"/>
        <v>3.2117312753640572</v>
      </c>
      <c r="AR1734" s="66">
        <v>-0.03</v>
      </c>
      <c r="AS1734" s="96" t="s">
        <v>1591</v>
      </c>
      <c r="AT1734" s="20">
        <f t="shared" ref="AT1734" si="448">(AK1734*V1734*X1734*Z1735*AA1734*AB1735*AC1734*AD1735*AG1734*AH1735)+AR1734</f>
        <v>2.5736142307690639</v>
      </c>
      <c r="AU1734" s="20">
        <f t="shared" ref="AU1734" si="449">AT1735</f>
        <v>3.5844189485888354</v>
      </c>
      <c r="AV1734" s="12">
        <f t="shared" ref="AV1734" si="450">AK1734*V1734*X1734*Z1735*AA1734*AB1735</f>
        <v>2.6036142307690637</v>
      </c>
      <c r="AW1734" s="12">
        <f t="shared" ref="AW1734" si="451">AV1735</f>
        <v>3.5369845409768463</v>
      </c>
      <c r="AX1734" s="8">
        <f t="shared" si="245"/>
        <v>2.3614230769073874E-2</v>
      </c>
      <c r="AY1734" s="8">
        <f t="shared" si="246"/>
        <v>8.4418948588845577E-2</v>
      </c>
      <c r="AZ1734" s="8">
        <f t="shared" si="247"/>
        <v>0.10803317935791945</v>
      </c>
      <c r="BA1734" s="8">
        <f t="shared" si="248"/>
        <v>-6.0804717819771703E-2</v>
      </c>
      <c r="BB1734" s="62">
        <f t="shared" si="249"/>
        <v>191</v>
      </c>
      <c r="BC1734" s="21">
        <f t="shared" si="250"/>
        <v>-142</v>
      </c>
      <c r="BD1734" s="21">
        <f t="shared" si="251"/>
        <v>-114</v>
      </c>
      <c r="BE1734" s="21">
        <f t="shared" si="252"/>
        <v>113</v>
      </c>
      <c r="BF1734" s="94">
        <f t="shared" ref="BF1734" si="452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IF(AT1734&gt;AT1735, 1-_xlpm.interp, _xlpm.interp)
)</f>
        <v>0.34364415779830004</v>
      </c>
      <c r="BG1734" s="22">
        <f t="shared" si="76"/>
        <v>0.58644960782842426</v>
      </c>
      <c r="BH1734" s="22">
        <f t="shared" si="76"/>
        <v>0.53179671857333488</v>
      </c>
      <c r="BI1734" s="22">
        <f t="shared" si="76"/>
        <v>0.46970932515432451</v>
      </c>
      <c r="BJ1734" s="21">
        <f t="shared" si="254"/>
        <v>183</v>
      </c>
      <c r="BK1734" s="21">
        <f t="shared" si="255"/>
        <v>-140</v>
      </c>
      <c r="BL1734" s="21">
        <f t="shared" si="256"/>
        <v>-112</v>
      </c>
      <c r="BM1734" s="21">
        <f t="shared" si="257"/>
        <v>114</v>
      </c>
      <c r="BN1734" s="22">
        <f t="shared" ref="BN1734" si="453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IF(AV1734&gt;AV1735, 1-_xlpm.interp, _xlpm.interp)
)</f>
        <v>0.35375304981294686</v>
      </c>
      <c r="BO1734" s="22">
        <f t="shared" si="82"/>
        <v>0.58383962314335791</v>
      </c>
      <c r="BP1734" s="22">
        <f t="shared" si="82"/>
        <v>0.52915768577540301</v>
      </c>
      <c r="BQ1734" s="22">
        <f t="shared" si="82"/>
        <v>0.4676974201791374</v>
      </c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34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11"/>
        <v>MIN Jesper Wallstedt</v>
      </c>
      <c r="J1735" s="33" t="s">
        <v>229</v>
      </c>
      <c r="K1735" s="14">
        <v>2.96</v>
      </c>
      <c r="L1735" s="13">
        <v>0.15</v>
      </c>
      <c r="M1735" s="28">
        <v>0.1</v>
      </c>
      <c r="N1735">
        <f>IFERROR(_xlfn.XLOOKUP(A1735,Params!A:A,Params!D:D),0)</f>
        <v>3.4999999999999898</v>
      </c>
      <c r="O1735">
        <f t="shared" ref="O1735" si="454">N1734</f>
        <v>2.5499999999999901</v>
      </c>
      <c r="P1735" s="68">
        <f t="shared" si="231"/>
        <v>3.4999999999999898</v>
      </c>
      <c r="Q1735">
        <f t="shared" ref="Q1735" si="455">P1734</f>
        <v>2.5499999999999901</v>
      </c>
      <c r="R1735" s="5">
        <f t="shared" ref="R1735" si="456">N1735/W1735/X1735/Z1734/AB1734/AA1735</f>
        <v>3.1019851752162522</v>
      </c>
      <c r="S1735" s="5">
        <f t="shared" ref="S1735" si="457">O1735/W1734/Y1735/Z1735/AA1734/AB1735</f>
        <v>2.8277213116202726</v>
      </c>
      <c r="T1735" s="5">
        <f t="shared" ref="T1735" si="458">P1735/W1735/X1735/Z1734/AB1734</f>
        <v>3.1019851752162522</v>
      </c>
      <c r="U1735" s="5">
        <f t="shared" ref="U1735" si="459">Q1735/W1734/Y1735/Z1735/AA1734</f>
        <v>2.9408301640850838</v>
      </c>
      <c r="V1735" s="5">
        <f>_xlfn.XLOOKUP(H1735,'Rest - Home'!A:A,'Rest - Home'!B:B)</f>
        <v>1.0449999999999999</v>
      </c>
      <c r="W1735" s="5">
        <f>_xlfn.XLOOKUP(H1735,'Rest - Home'!A:A,'Rest - Home'!C:C)</f>
        <v>1.0398742800952707</v>
      </c>
      <c r="X1735" s="5">
        <f t="shared" ref="X1735" si="460">AM1734/K1735</f>
        <v>1.1243982899328027</v>
      </c>
      <c r="Y1735" s="5">
        <f t="shared" ref="Y1735" si="461">AK1734/K1735</f>
        <v>0.90578355239110608</v>
      </c>
      <c r="Z1735" s="5">
        <f>IF(J1735="",1,(_xlfn.XLOOKUP(I1735,Goalies!B:B,Goalies!J:J)))</f>
        <v>1.0149999999999999</v>
      </c>
      <c r="AA1735" s="23">
        <v>1</v>
      </c>
      <c r="AB1735" s="23">
        <v>1.04</v>
      </c>
      <c r="AC1735" s="23">
        <f>_xlfn.XLOOKUP(E1735,'Game Adjustments'!A:A,'Game Adjustments'!B:B)</f>
        <v>1</v>
      </c>
      <c r="AD1735" s="23">
        <f>_xlfn.XLOOKUP(E1735,'Game Adjustments'!A:A,'Game Adjustments'!C:C)</f>
        <v>1</v>
      </c>
      <c r="AE1735" s="23">
        <f>IF(D1735="A",_xlfn.XLOOKUP(E1735,'Rest - Home'!F:F,'Rest - Home'!J:J),_xlfn.XLOOKUP(E1735,'Rest - Home'!F:F,'Rest - Home'!I:I))</f>
        <v>1</v>
      </c>
      <c r="AF1735" s="23">
        <f>IF(D1735="A",_xlfn.XLOOKUP(E1735,'Rest - Home'!F:F,'Rest - Home'!L:L),_xlfn.XLOOKUP(E1735,'Rest - Home'!F:F,'Rest - Home'!K:K))</f>
        <v>1</v>
      </c>
      <c r="AG1735" s="26">
        <v>1</v>
      </c>
      <c r="AH1735" s="26">
        <v>1</v>
      </c>
      <c r="AI1735" s="53" cm="1">
        <f t="array" ref="AI1735">MAX(IF($E$63:E1734=E1735,ROW($E$63:E1734)-MIN(ROW($E$63:E1734))+1))</f>
        <v>1635</v>
      </c>
      <c r="AJ1735" s="53" cm="1">
        <f t="array" ref="AJ1735">MAX(IF($I$105:I1734=I1735,ROW($I$105:I1734)-MIN(ROW($I$105:I1734))+1))</f>
        <v>1518</v>
      </c>
      <c r="AK1735" s="23">
        <f>IF(AI1735=0,_xlfn.XLOOKUP(E1735,'Starting GF'!A:A,'Starting GF'!B:B),INDEX($AL$63:$AL1735,AI1735))</f>
        <v>3.1347638888797911</v>
      </c>
      <c r="AL1735" s="23">
        <f t="shared" si="285"/>
        <v>3.1298470818302602</v>
      </c>
      <c r="AM1735" s="23">
        <f>IF(AI1735=0,_xlfn.XLOOKUP(E1735,'Starting GF'!A:A,'Starting GF'!C:C),INDEX($AN$63:$AN1735,AI1735))</f>
        <v>2.85</v>
      </c>
      <c r="AN1735" s="23">
        <f t="shared" si="286"/>
        <v>2.8466581967430407</v>
      </c>
      <c r="AO1735" s="23">
        <f>IF(AJ1735=0,_xlfn.XLOOKUP(I1735,Goalies!B:B,Goalies!I:I),INDEX($AP$105:$AP1735,AJ1735))</f>
        <v>2.9256307176243252</v>
      </c>
      <c r="AP1735" s="23">
        <f t="shared" si="239"/>
        <v>2.917306679674863</v>
      </c>
      <c r="AQ1735" s="23">
        <f t="shared" si="240"/>
        <v>2.8927499999999999</v>
      </c>
      <c r="AR1735" s="66">
        <v>0.03</v>
      </c>
      <c r="AS1735" s="96" t="s">
        <v>1591</v>
      </c>
      <c r="AT1735" s="20">
        <f t="shared" ref="AT1735" si="462">(AK1735*V1735*X1735*Z1734*AA1735*AB1734*AC1735*AD1734*AG1735*AH1734)+AR1735</f>
        <v>3.5844189485888354</v>
      </c>
      <c r="AU1735" s="20">
        <f t="shared" ref="AU1735" si="463">AT1734</f>
        <v>2.5736142307690639</v>
      </c>
      <c r="AV1735" s="12">
        <f t="shared" ref="AV1735" si="464">AK1735*W1735*X1735*Z1734*AA1735*AB1734</f>
        <v>3.5369845409768463</v>
      </c>
      <c r="AW1735" s="12">
        <f t="shared" ref="AW1735" si="465">AV1734</f>
        <v>2.6036142307690637</v>
      </c>
      <c r="AX1735" s="8">
        <f t="shared" si="245"/>
        <v>8.4418948588845577E-2</v>
      </c>
      <c r="AY1735" s="8">
        <f t="shared" si="246"/>
        <v>2.3614230769073874E-2</v>
      </c>
      <c r="AZ1735" s="8">
        <f t="shared" si="247"/>
        <v>0.10803317935791945</v>
      </c>
      <c r="BA1735" s="8">
        <f t="shared" si="248"/>
        <v>6.0804717819771703E-2</v>
      </c>
      <c r="BB1735" s="62">
        <f t="shared" si="249"/>
        <v>-191</v>
      </c>
      <c r="BC1735" s="21">
        <f t="shared" si="250"/>
        <v>142</v>
      </c>
      <c r="BD1735" s="21">
        <f t="shared" si="251"/>
        <v>114</v>
      </c>
      <c r="BE1735" s="21">
        <f t="shared" si="252"/>
        <v>-113</v>
      </c>
      <c r="BF1735" s="94">
        <f t="shared" si="38"/>
        <v>0.65635584220169996</v>
      </c>
      <c r="BG1735" s="22">
        <f t="shared" ref="BG1735" si="466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0.41355039217157574</v>
      </c>
      <c r="BH1735" s="22">
        <f t="shared" ref="BH1735" si="467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0.46820328142666512</v>
      </c>
      <c r="BI1735" s="22">
        <f t="shared" ref="BI1735" si="468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0.53029067484567549</v>
      </c>
      <c r="BJ1735" s="21">
        <f t="shared" si="254"/>
        <v>-183</v>
      </c>
      <c r="BK1735" s="21">
        <f t="shared" si="255"/>
        <v>140</v>
      </c>
      <c r="BL1735" s="21">
        <f t="shared" si="256"/>
        <v>112</v>
      </c>
      <c r="BM1735" s="21">
        <f t="shared" si="257"/>
        <v>-114</v>
      </c>
      <c r="BN1735" s="22">
        <f t="shared" si="46"/>
        <v>0.64624695018705314</v>
      </c>
      <c r="BO1735" s="22">
        <f t="shared" ref="BO1735" si="469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0.41616037685664209</v>
      </c>
      <c r="BP1735" s="22">
        <f t="shared" ref="BP1735" si="470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0.47084231422459705</v>
      </c>
      <c r="BQ1735" s="22">
        <f t="shared" ref="BQ1735" si="471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0.5323025798208626</v>
      </c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34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11"/>
        <v>DAL Jake Oettinger</v>
      </c>
      <c r="J1736" s="33" t="s">
        <v>160</v>
      </c>
      <c r="K1736" s="14">
        <v>2.96</v>
      </c>
      <c r="L1736" s="13">
        <v>0.15</v>
      </c>
      <c r="M1736" s="28">
        <v>0.1</v>
      </c>
      <c r="N1736">
        <f>IFERROR(_xlfn.XLOOKUP(A1736,Params!A:A,Params!D:D),0)</f>
        <v>3.1499999999999901</v>
      </c>
      <c r="O1736">
        <f t="shared" ref="O1736" si="472">N1737</f>
        <v>2.5499999999999901</v>
      </c>
      <c r="P1736" s="68">
        <f t="shared" si="231"/>
        <v>3.1499999999999901</v>
      </c>
      <c r="Q1736">
        <f t="shared" ref="Q1736" si="473">P1737</f>
        <v>2.5499999999999901</v>
      </c>
      <c r="R1736" s="5">
        <f t="shared" ref="R1736" si="474">N1736/W1736/X1736/Z1737/AB1737/AA1736</f>
        <v>3.0491344043869453</v>
      </c>
      <c r="S1736" s="5">
        <f t="shared" ref="S1736" si="475">O1736/W1737/Y1736/Z1736/AA1737/AB1736</f>
        <v>2.843318996330003</v>
      </c>
      <c r="T1736" s="5">
        <f t="shared" ref="T1736" si="476">P1736/W1736/X1736/Z1737/AB1737</f>
        <v>3.0491344043869453</v>
      </c>
      <c r="U1736" s="5">
        <f t="shared" ref="U1736" si="477">Q1736/W1737/Y1736/Z1736/AA1737</f>
        <v>2.843318996330003</v>
      </c>
      <c r="V1736" s="5">
        <f>_xlfn.XLOOKUP(H1736,'Rest - Home'!A:A,'Rest - Home'!B:B)</f>
        <v>0.96</v>
      </c>
      <c r="W1736" s="5">
        <f>_xlfn.XLOOKUP(H1736,'Rest - Home'!A:A,'Rest - Home'!C:C)</f>
        <v>0.95702751457800772</v>
      </c>
      <c r="X1736" s="5">
        <f t="shared" ref="X1736" si="478">AM1737/K1736</f>
        <v>1.0478232145531188</v>
      </c>
      <c r="Y1736" s="5">
        <f t="shared" ref="Y1736" si="479">AK1737/K1736</f>
        <v>0.92834497482911127</v>
      </c>
      <c r="Z1736" s="5">
        <f>IF(J1736="",1,(_xlfn.XLOOKUP(I1736,Goalies!B:B,Goalies!J:J)))</f>
        <v>0.995</v>
      </c>
      <c r="AA1736" s="23">
        <v>1</v>
      </c>
      <c r="AB1736" s="23">
        <v>1</v>
      </c>
      <c r="AC1736" s="23">
        <f>_xlfn.XLOOKUP(E1736,'Game Adjustments'!A:A,'Game Adjustments'!B:B)</f>
        <v>1</v>
      </c>
      <c r="AD1736" s="23">
        <f>_xlfn.XLOOKUP(E1736,'Game Adjustments'!A:A,'Game Adjustments'!C:C)</f>
        <v>1</v>
      </c>
      <c r="AE1736" s="23">
        <f>IF(D1736="A",_xlfn.XLOOKUP(E1736,'Rest - Home'!F:F,'Rest - Home'!J:J),_xlfn.XLOOKUP(E1736,'Rest - Home'!F:F,'Rest - Home'!I:I))</f>
        <v>1</v>
      </c>
      <c r="AF1736" s="23">
        <f>IF(D1736="A",_xlfn.XLOOKUP(E1736,'Rest - Home'!F:F,'Rest - Home'!L:L),_xlfn.XLOOKUP(E1736,'Rest - Home'!F:F,'Rest - Home'!K:K))</f>
        <v>1</v>
      </c>
      <c r="AG1736" s="26">
        <v>1</v>
      </c>
      <c r="AH1736" s="26">
        <v>1</v>
      </c>
      <c r="AI1736" s="53" cm="1">
        <f t="array" ref="AI1736">MAX(IF($E$63:E1735=E1736,ROW($E$63:E1735)-MIN(ROW($E$63:E1735))+1))</f>
        <v>1609</v>
      </c>
      <c r="AJ1736" s="53" cm="1">
        <f t="array" ref="AJ1736">MAX(IF($I$105:I1735=I1736,ROW($I$105:I1735)-MIN(ROW($I$105:I1735))+1))</f>
        <v>1567</v>
      </c>
      <c r="AK1736" s="23">
        <f>IF(AI1736=0,_xlfn.XLOOKUP(E1736,'Starting GF'!A:A,'Starting GF'!B:B),INDEX($AL$63:$AL1736,AI1736))</f>
        <v>3.07</v>
      </c>
      <c r="AL1736" s="23">
        <f t="shared" si="285"/>
        <v>3.0668701606580413</v>
      </c>
      <c r="AM1736" s="23">
        <f>IF(AI1736=0,_xlfn.XLOOKUP(E1736,'Starting GF'!A:A,'Starting GF'!C:C),INDEX($AN$63:$AN1736,AI1736))</f>
        <v>2.864462044918513</v>
      </c>
      <c r="AN1736" s="23">
        <f t="shared" si="286"/>
        <v>2.8612905876302364</v>
      </c>
      <c r="AO1736" s="23">
        <f>IF(AJ1736=0,_xlfn.XLOOKUP(I1736,Goalies!B:B,Goalies!I:I),INDEX($AP$105:$AP1736,AJ1736))</f>
        <v>2.859016583827271</v>
      </c>
      <c r="AP1736" s="23">
        <f t="shared" si="239"/>
        <v>2.8545294564554329</v>
      </c>
      <c r="AQ1736" s="23">
        <f t="shared" si="240"/>
        <v>2.8501397346939203</v>
      </c>
      <c r="AR1736" s="66">
        <v>0.03</v>
      </c>
      <c r="AS1736" s="96" t="s">
        <v>1591</v>
      </c>
      <c r="AT1736" s="20">
        <f t="shared" ref="AT1736" si="480">(AK1736*V1736*X1736*Z1737*AA1736*AB1737*AC1736*AD1737*AG1736*AH1737)+AR1736</f>
        <v>3.2114065441844661</v>
      </c>
      <c r="AU1736" s="20">
        <f t="shared" ref="AU1736" si="481">AT1737</f>
        <v>2.5255549747198662</v>
      </c>
      <c r="AV1736" s="12">
        <f t="shared" ref="AV1736" si="482">AK1736*V1736*X1736*Z1737*AA1736*AB1737</f>
        <v>3.1814065441844663</v>
      </c>
      <c r="AW1736" s="12">
        <f t="shared" ref="AW1736" si="483">AV1737</f>
        <v>2.5689619152723493</v>
      </c>
      <c r="AX1736" s="8">
        <f t="shared" si="245"/>
        <v>6.1406544184475997E-2</v>
      </c>
      <c r="AY1736" s="8">
        <f t="shared" si="246"/>
        <v>-2.4445025280123822E-2</v>
      </c>
      <c r="AZ1736" s="8">
        <f t="shared" si="247"/>
        <v>3.6961518904352175E-2</v>
      </c>
      <c r="BA1736" s="8">
        <f t="shared" si="248"/>
        <v>8.585156946459982E-2</v>
      </c>
      <c r="BB1736" s="62">
        <f t="shared" si="249"/>
        <v>-158</v>
      </c>
      <c r="BC1736" s="21">
        <f t="shared" si="250"/>
        <v>-107</v>
      </c>
      <c r="BD1736" s="21">
        <f t="shared" si="251"/>
        <v>119</v>
      </c>
      <c r="BE1736" s="21">
        <f t="shared" si="252"/>
        <v>148</v>
      </c>
      <c r="BF1736" s="94">
        <f t="shared" ref="BF1736" si="484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IF(AT1736&gt;AT1737, 1-_xlpm.interp, _xlpm.interp)
)</f>
        <v>0.61235603711838316</v>
      </c>
      <c r="BG1736" s="22">
        <f t="shared" si="76"/>
        <v>0.51780271438452397</v>
      </c>
      <c r="BH1736" s="22">
        <f t="shared" si="76"/>
        <v>0.4557312120464555</v>
      </c>
      <c r="BI1736" s="22">
        <f t="shared" si="76"/>
        <v>0.40375513512614436</v>
      </c>
      <c r="BJ1736" s="21">
        <f t="shared" si="254"/>
        <v>-150</v>
      </c>
      <c r="BK1736" s="21">
        <f t="shared" si="255"/>
        <v>-109</v>
      </c>
      <c r="BL1736" s="21">
        <f t="shared" si="256"/>
        <v>118</v>
      </c>
      <c r="BM1736" s="21">
        <f t="shared" si="257"/>
        <v>146</v>
      </c>
      <c r="BN1736" s="22">
        <f t="shared" ref="BN1736" si="485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IF(AV1736&gt;AV1737, 1-_xlpm.interp, _xlpm.interp)
)</f>
        <v>0.60070361768173763</v>
      </c>
      <c r="BO1736" s="22">
        <f t="shared" si="82"/>
        <v>0.52050102744924243</v>
      </c>
      <c r="BP1736" s="22">
        <f t="shared" si="82"/>
        <v>0.45890512597723521</v>
      </c>
      <c r="BQ1736" s="22">
        <f t="shared" si="82"/>
        <v>0.40666133732577181</v>
      </c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34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11"/>
        <v>STL Jordan Binnington</v>
      </c>
      <c r="J1737" s="33" t="s">
        <v>186</v>
      </c>
      <c r="K1737" s="14">
        <v>2.96</v>
      </c>
      <c r="L1737" s="13">
        <v>0.15</v>
      </c>
      <c r="M1737" s="28">
        <v>0.1</v>
      </c>
      <c r="N1737">
        <f>IFERROR(_xlfn.XLOOKUP(A1737,Params!A:A,Params!D:D),0)</f>
        <v>2.5499999999999901</v>
      </c>
      <c r="O1737">
        <f t="shared" ref="O1737" si="486">N1736</f>
        <v>3.1499999999999901</v>
      </c>
      <c r="P1737" s="68">
        <f t="shared" si="231"/>
        <v>2.5499999999999901</v>
      </c>
      <c r="Q1737">
        <f t="shared" ref="Q1737" si="487">P1736</f>
        <v>3.1499999999999901</v>
      </c>
      <c r="R1737" s="5">
        <f t="shared" ref="R1737" si="488">N1737/W1737/X1737/Z1736/AB1736/AA1737</f>
        <v>2.7276184315356962</v>
      </c>
      <c r="S1737" s="5">
        <f t="shared" ref="S1737" si="489">O1737/W1736/Y1737/Z1737/AA1736/AB1737</f>
        <v>3.0804766407489725</v>
      </c>
      <c r="T1737" s="5">
        <f t="shared" ref="T1737" si="490">P1737/W1737/X1737/Z1736/AB1736</f>
        <v>2.5639613256435543</v>
      </c>
      <c r="U1737" s="5">
        <f t="shared" ref="U1737" si="491">Q1737/W1736/Y1737/Z1737/AA1736</f>
        <v>3.1112814071564623</v>
      </c>
      <c r="V1737" s="5">
        <f>_xlfn.XLOOKUP(H1737,'Rest - Home'!A:A,'Rest - Home'!B:B)</f>
        <v>1.0275000000000001</v>
      </c>
      <c r="W1737" s="5">
        <f>_xlfn.XLOOKUP(H1737,'Rest - Home'!A:A,'Rest - Home'!C:C)</f>
        <v>1.0328904656929507</v>
      </c>
      <c r="X1737" s="5">
        <f t="shared" ref="X1737" si="492">AM1736/K1737</f>
        <v>0.96772366382382191</v>
      </c>
      <c r="Y1737" s="5">
        <f t="shared" ref="Y1737" si="493">AK1736/K1737</f>
        <v>1.0371621621621621</v>
      </c>
      <c r="Z1737" s="5">
        <f>IF(J1737="",1,(_xlfn.XLOOKUP(I1737,Goalies!B:B,Goalies!J:J)))</f>
        <v>1.02</v>
      </c>
      <c r="AA1737" s="23">
        <v>0.94</v>
      </c>
      <c r="AB1737" s="23">
        <v>1.01</v>
      </c>
      <c r="AC1737" s="23">
        <f>_xlfn.XLOOKUP(E1737,'Game Adjustments'!A:A,'Game Adjustments'!B:B)</f>
        <v>1</v>
      </c>
      <c r="AD1737" s="23">
        <f>_xlfn.XLOOKUP(E1737,'Game Adjustments'!A:A,'Game Adjustments'!C:C)</f>
        <v>1</v>
      </c>
      <c r="AE1737" s="23">
        <f>IF(D1737="A",_xlfn.XLOOKUP(E1737,'Rest - Home'!F:F,'Rest - Home'!J:J),_xlfn.XLOOKUP(E1737,'Rest - Home'!F:F,'Rest - Home'!I:I))</f>
        <v>1</v>
      </c>
      <c r="AF1737" s="23">
        <f>IF(D1737="A",_xlfn.XLOOKUP(E1737,'Rest - Home'!F:F,'Rest - Home'!L:L),_xlfn.XLOOKUP(E1737,'Rest - Home'!F:F,'Rest - Home'!K:K))</f>
        <v>1</v>
      </c>
      <c r="AG1737" s="26">
        <v>1</v>
      </c>
      <c r="AH1737" s="26">
        <v>1</v>
      </c>
      <c r="AI1737" s="53" cm="1">
        <f t="array" ref="AI1737">MAX(IF($E$63:E1736=E1737,ROW($E$63:E1736)-MIN(ROW($E$63:E1736))+1))</f>
        <v>1633</v>
      </c>
      <c r="AJ1737" s="53" cm="1">
        <f t="array" ref="AJ1737">MAX(IF($I$105:I1736=I1737,ROW($I$105:I1736)-MIN(ROW($I$105:I1736))+1))</f>
        <v>1566</v>
      </c>
      <c r="AK1737" s="23">
        <f>IF(AI1737=0,_xlfn.XLOOKUP(E1737,'Starting GF'!A:A,'Starting GF'!B:B),INDEX($AL$63:$AL1737,AI1737))</f>
        <v>2.7479011254941694</v>
      </c>
      <c r="AL1737" s="23">
        <f t="shared" si="285"/>
        <v>2.7424038648120161</v>
      </c>
      <c r="AM1737" s="23">
        <f>IF(AI1737=0,_xlfn.XLOOKUP(E1737,'Starting GF'!A:A,'Starting GF'!C:C),INDEX($AN$63:$AN1737,AI1737))</f>
        <v>3.1015567150772316</v>
      </c>
      <c r="AN1737" s="23">
        <f t="shared" si="286"/>
        <v>3.0983947039279927</v>
      </c>
      <c r="AO1737" s="23">
        <f>IF(AJ1737=0,_xlfn.XLOOKUP(I1737,Goalies!B:B,Goalies!I:I),INDEX($AP$105:$AP1737,AJ1737))</f>
        <v>3.0774034771664205</v>
      </c>
      <c r="AP1737" s="23">
        <f t="shared" si="239"/>
        <v>3.0871058816260502</v>
      </c>
      <c r="AQ1737" s="23">
        <f t="shared" si="240"/>
        <v>3.1635878493787764</v>
      </c>
      <c r="AR1737" s="66">
        <v>-0.03</v>
      </c>
      <c r="AS1737" s="96" t="s">
        <v>1591</v>
      </c>
      <c r="AT1737" s="20">
        <f t="shared" ref="AT1737" si="494">(AK1737*V1737*X1737*Z1736*AA1737*AB1736*AC1737*AD1736*AG1737*AH1736)+AR1737</f>
        <v>2.5255549747198662</v>
      </c>
      <c r="AU1737" s="20">
        <f t="shared" ref="AU1737" si="495">AT1736</f>
        <v>3.2114065441844661</v>
      </c>
      <c r="AV1737" s="12">
        <f t="shared" ref="AV1737" si="496">AK1737*W1737*X1737*Z1736*AA1737*AB1736</f>
        <v>2.5689619152723493</v>
      </c>
      <c r="AW1737" s="12">
        <f t="shared" ref="AW1737" si="497">AV1736</f>
        <v>3.1814065441844663</v>
      </c>
      <c r="AX1737" s="8">
        <f t="shared" si="245"/>
        <v>-2.4445025280123822E-2</v>
      </c>
      <c r="AY1737" s="8">
        <f t="shared" si="246"/>
        <v>6.1406544184475997E-2</v>
      </c>
      <c r="AZ1737" s="8">
        <f t="shared" si="247"/>
        <v>3.6961518904352175E-2</v>
      </c>
      <c r="BA1737" s="8">
        <f t="shared" si="248"/>
        <v>-8.585156946459982E-2</v>
      </c>
      <c r="BB1737" s="62">
        <f t="shared" si="249"/>
        <v>158</v>
      </c>
      <c r="BC1737" s="21">
        <f t="shared" si="250"/>
        <v>107</v>
      </c>
      <c r="BD1737" s="21">
        <f t="shared" si="251"/>
        <v>-119</v>
      </c>
      <c r="BE1737" s="21">
        <f t="shared" si="252"/>
        <v>-148</v>
      </c>
      <c r="BF1737" s="94">
        <f t="shared" si="38"/>
        <v>0.38764396288161684</v>
      </c>
      <c r="BG1737" s="22">
        <f t="shared" ref="BG1737" si="498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0.48219728561547603</v>
      </c>
      <c r="BH1737" s="22">
        <f t="shared" ref="BH1737" si="499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0.5442687879535445</v>
      </c>
      <c r="BI1737" s="22">
        <f t="shared" ref="BI1737" si="500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0.59624486487385564</v>
      </c>
      <c r="BJ1737" s="21">
        <f t="shared" si="254"/>
        <v>150</v>
      </c>
      <c r="BK1737" s="21">
        <f t="shared" si="255"/>
        <v>109</v>
      </c>
      <c r="BL1737" s="21">
        <f t="shared" si="256"/>
        <v>-118</v>
      </c>
      <c r="BM1737" s="21">
        <f t="shared" si="257"/>
        <v>-146</v>
      </c>
      <c r="BN1737" s="22">
        <f t="shared" si="46"/>
        <v>0.39929638231826237</v>
      </c>
      <c r="BO1737" s="22">
        <f t="shared" ref="BO1737" si="501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0.47949897255075757</v>
      </c>
      <c r="BP1737" s="22">
        <f t="shared" ref="BP1737" si="502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0.54109487402276479</v>
      </c>
      <c r="BQ1737" s="22">
        <f t="shared" ref="BQ1737" si="503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0.59333866267422819</v>
      </c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34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11"/>
        <v>SJS Yaroslav Askarov</v>
      </c>
      <c r="J1738" s="33" t="s">
        <v>183</v>
      </c>
      <c r="K1738" s="14">
        <v>2.96</v>
      </c>
      <c r="L1738" s="13">
        <v>0.15</v>
      </c>
      <c r="M1738" s="28">
        <v>0.1</v>
      </c>
      <c r="N1738">
        <f>IFERROR(_xlfn.XLOOKUP(A1738,Params!A:A,Params!D:D),0)</f>
        <v>3.3999999999999901</v>
      </c>
      <c r="O1738">
        <f t="shared" ref="O1738" si="504">N1739</f>
        <v>3.0999999999999899</v>
      </c>
      <c r="P1738" s="68">
        <f t="shared" si="231"/>
        <v>3.3999999999999901</v>
      </c>
      <c r="Q1738">
        <f t="shared" ref="Q1738" si="505">P1739</f>
        <v>3.0999999999999899</v>
      </c>
      <c r="R1738" s="5">
        <f t="shared" ref="R1738" si="506">N1738/W1738/X1738/Z1739/AB1739/AA1738</f>
        <v>3.0769059842961419</v>
      </c>
      <c r="S1738" s="5">
        <f t="shared" ref="S1738" si="507">O1738/W1739/Y1738/Z1738/AA1739/AB1738</f>
        <v>3.5270264653653598</v>
      </c>
      <c r="T1738" s="5">
        <f t="shared" ref="T1738" si="508">P1738/W1738/X1738/Z1739/AB1739</f>
        <v>3.0307523945316999</v>
      </c>
      <c r="U1738" s="5">
        <f t="shared" ref="U1738" si="509">Q1738/W1739/Y1738/Z1738/AA1739</f>
        <v>3.5270264653653598</v>
      </c>
      <c r="V1738" s="5">
        <f>_xlfn.XLOOKUP(H1738,'Rest - Home'!A:A,'Rest - Home'!B:B)</f>
        <v>0.96</v>
      </c>
      <c r="W1738" s="5">
        <f>_xlfn.XLOOKUP(H1738,'Rest - Home'!A:A,'Rest - Home'!C:C)</f>
        <v>0.96305398776725637</v>
      </c>
      <c r="X1738" s="5">
        <f t="shared" ref="X1738" si="510">AM1739/K1738</f>
        <v>1.0980026209514586</v>
      </c>
      <c r="Y1738" s="5">
        <f t="shared" ref="Y1738" si="511">AK1739/K1738</f>
        <v>0.91879287710123836</v>
      </c>
      <c r="Z1738" s="5">
        <f>IF(J1738="",1,(_xlfn.XLOOKUP(I1738,Goalies!B:B,Goalies!J:J)))</f>
        <v>0.98</v>
      </c>
      <c r="AA1738" s="23">
        <v>0.98499999999999999</v>
      </c>
      <c r="AB1738" s="23">
        <v>1</v>
      </c>
      <c r="AC1738" s="23">
        <f>_xlfn.XLOOKUP(E1738,'Game Adjustments'!A:A,'Game Adjustments'!B:B)</f>
        <v>1</v>
      </c>
      <c r="AD1738" s="23">
        <f>_xlfn.XLOOKUP(E1738,'Game Adjustments'!A:A,'Game Adjustments'!C:C)</f>
        <v>1</v>
      </c>
      <c r="AE1738" s="23">
        <f>IF(D1738="A",_xlfn.XLOOKUP(E1738,'Rest - Home'!F:F,'Rest - Home'!J:J),_xlfn.XLOOKUP(E1738,'Rest - Home'!F:F,'Rest - Home'!I:I))</f>
        <v>1</v>
      </c>
      <c r="AF1738" s="23">
        <f>IF(D1738="A",_xlfn.XLOOKUP(E1738,'Rest - Home'!F:F,'Rest - Home'!L:L),_xlfn.XLOOKUP(E1738,'Rest - Home'!F:F,'Rest - Home'!K:K))</f>
        <v>1</v>
      </c>
      <c r="AG1738" s="26">
        <v>1</v>
      </c>
      <c r="AH1738" s="26">
        <v>1</v>
      </c>
      <c r="AI1738" s="53" cm="1">
        <f t="array" ref="AI1738">MAX(IF($E$63:E1737=E1738,ROW($E$63:E1737)-MIN(ROW($E$63:E1737))+1))</f>
        <v>1619</v>
      </c>
      <c r="AJ1738" s="53" cm="1">
        <f t="array" ref="AJ1738">MAX(IF($I$105:I1737=I1738,ROW($I$105:I1737)-MIN(ROW($I$105:I1737))+1))</f>
        <v>1522</v>
      </c>
      <c r="AK1738" s="23">
        <f>IF(AI1738=0,_xlfn.XLOOKUP(E1738,'Starting GF'!A:A,'Starting GF'!B:B),INDEX($AL$63:$AL1738,AI1738))</f>
        <v>2.98</v>
      </c>
      <c r="AL1738" s="23">
        <v>3.02</v>
      </c>
      <c r="AM1738" s="23">
        <f>IF(AI1738=0,_xlfn.XLOOKUP(E1738,'Starting GF'!A:A,'Starting GF'!C:C),INDEX($AN$63:$AN1738,AI1738))</f>
        <v>3.35</v>
      </c>
      <c r="AN1738" s="23">
        <v>3.33</v>
      </c>
      <c r="AO1738" s="23">
        <f>IF(AJ1738=0,_xlfn.XLOOKUP(I1738,Goalies!B:B,Goalies!I:I),INDEX($AP$105:$AP1738,AJ1738))</f>
        <v>3.432648974779867</v>
      </c>
      <c r="AP1738" s="23">
        <f t="shared" si="239"/>
        <v>3.4362245189715948</v>
      </c>
      <c r="AQ1738" s="23">
        <f t="shared" si="240"/>
        <v>3.2829999999999999</v>
      </c>
      <c r="AR1738" s="66">
        <v>0.03</v>
      </c>
      <c r="AS1738" s="96" t="s">
        <v>1589</v>
      </c>
      <c r="AT1738" s="20">
        <f t="shared" ref="AT1738" si="512">(AK1738*V1738*X1738*Z1739*AA1738*AB1739*AC1738*AD1739*AG1738*AH1739)+AR1738</f>
        <v>3.3124759576891156</v>
      </c>
      <c r="AU1738" s="20">
        <f t="shared" ref="AU1738" si="513">AT1739</f>
        <v>2.9202625109580151</v>
      </c>
      <c r="AV1738" s="12">
        <f t="shared" ref="AV1738" si="514">AK1738*V1738*X1738*Z1739*AA1738*AB1739</f>
        <v>3.2824759576891158</v>
      </c>
      <c r="AW1738" s="12">
        <f t="shared" ref="AW1738" si="515">AV1739</f>
        <v>2.9444065991504251</v>
      </c>
      <c r="AX1738" s="8">
        <f t="shared" si="245"/>
        <v>-8.7524042310874517E-2</v>
      </c>
      <c r="AY1738" s="8">
        <f t="shared" si="246"/>
        <v>-0.17973748904197473</v>
      </c>
      <c r="AZ1738" s="8">
        <f t="shared" si="247"/>
        <v>-0.26726153135284925</v>
      </c>
      <c r="BA1738" s="8">
        <f t="shared" si="248"/>
        <v>9.2213446731100213E-2</v>
      </c>
      <c r="BB1738" s="62">
        <f t="shared" si="249"/>
        <v>-129</v>
      </c>
      <c r="BC1738" s="21">
        <f t="shared" si="250"/>
        <v>-150</v>
      </c>
      <c r="BD1738" s="21">
        <f t="shared" si="251"/>
        <v>-121</v>
      </c>
      <c r="BE1738" s="21">
        <f t="shared" si="252"/>
        <v>106</v>
      </c>
      <c r="BF1738" s="94">
        <f t="shared" ref="BF1738" si="516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IF(AT1738&gt;AT1739, 1-_xlpm.interp, _xlpm.interp)
)</f>
        <v>0.56382913504896059</v>
      </c>
      <c r="BG1738" s="22">
        <f t="shared" si="76"/>
        <v>0.59944493469322169</v>
      </c>
      <c r="BH1738" s="22">
        <f t="shared" si="76"/>
        <v>0.54839570941004667</v>
      </c>
      <c r="BI1738" s="22">
        <f t="shared" si="76"/>
        <v>0.48641760817019875</v>
      </c>
      <c r="BJ1738" s="21">
        <f t="shared" si="254"/>
        <v>-125</v>
      </c>
      <c r="BK1738" s="21">
        <f t="shared" si="255"/>
        <v>-150</v>
      </c>
      <c r="BL1738" s="21">
        <f t="shared" si="256"/>
        <v>-122</v>
      </c>
      <c r="BM1738" s="21">
        <f t="shared" si="257"/>
        <v>105</v>
      </c>
      <c r="BN1738" s="22">
        <f t="shared" ref="BN1738" si="517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IF(AV1738&gt;AV1739, 1-_xlpm.interp, _xlpm.interp)
)</f>
        <v>0.55652087492785707</v>
      </c>
      <c r="BO1738" s="22">
        <f t="shared" si="82"/>
        <v>0.5996217930358575</v>
      </c>
      <c r="BP1738" s="22">
        <f t="shared" si="82"/>
        <v>0.54912185264793334</v>
      </c>
      <c r="BQ1738" s="22">
        <f t="shared" si="82"/>
        <v>0.48763746657041074</v>
      </c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34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11"/>
        <v>VAN Kevin Lankinen</v>
      </c>
      <c r="J1739" s="33" t="s">
        <v>194</v>
      </c>
      <c r="K1739" s="14">
        <v>2.96</v>
      </c>
      <c r="L1739" s="13">
        <v>0.15</v>
      </c>
      <c r="M1739" s="28">
        <v>0.1</v>
      </c>
      <c r="N1739">
        <f>IFERROR(_xlfn.XLOOKUP(A1739,Params!A:A,Params!D:D),0)</f>
        <v>3.0999999999999899</v>
      </c>
      <c r="O1739">
        <f t="shared" ref="O1739" si="518">N1738</f>
        <v>3.3999999999999901</v>
      </c>
      <c r="P1739" s="68">
        <f t="shared" si="231"/>
        <v>3.0999999999999899</v>
      </c>
      <c r="Q1739">
        <f t="shared" ref="Q1739" si="519">P1738</f>
        <v>3.3999999999999901</v>
      </c>
      <c r="R1739" s="5">
        <f t="shared" ref="R1739" si="520">N1739/W1739/X1739/Z1738/AB1738/AA1739</f>
        <v>2.8633421222169382</v>
      </c>
      <c r="S1739" s="5">
        <f t="shared" ref="S1739" si="521">O1739/W1738/Y1739/Z1739/AA1738/AB1739</f>
        <v>3.3557766684993418</v>
      </c>
      <c r="T1739" s="5">
        <f t="shared" ref="T1739" si="522">P1739/W1739/X1739/Z1738/AB1738</f>
        <v>2.7058583054950063</v>
      </c>
      <c r="U1739" s="5">
        <f t="shared" ref="U1739" si="523">Q1739/W1738/Y1739/Z1739/AA1738</f>
        <v>3.4564499685543222</v>
      </c>
      <c r="V1739" s="5">
        <f>_xlfn.XLOOKUP(H1739,'Rest - Home'!A:A,'Rest - Home'!B:B)</f>
        <v>1.0349999999999999</v>
      </c>
      <c r="W1739" s="5">
        <f>_xlfn.XLOOKUP(H1739,'Rest - Home'!A:A,'Rest - Home'!C:C)</f>
        <v>1.0329456510400874</v>
      </c>
      <c r="X1739" s="5">
        <f t="shared" ref="X1739" si="524">AM1738/K1739</f>
        <v>1.1317567567567568</v>
      </c>
      <c r="Y1739" s="5">
        <f t="shared" ref="Y1739" si="525">AK1738/K1739</f>
        <v>1.0067567567567568</v>
      </c>
      <c r="Z1739" s="5">
        <f>IF(J1739="",1,(_xlfn.XLOOKUP(I1739,Goalies!B:B,Goalies!J:J)))</f>
        <v>1.03</v>
      </c>
      <c r="AA1739" s="23">
        <v>0.94499999999999995</v>
      </c>
      <c r="AB1739" s="23">
        <v>1.03</v>
      </c>
      <c r="AC1739" s="23">
        <f>_xlfn.XLOOKUP(E1739,'Game Adjustments'!A:A,'Game Adjustments'!B:B)</f>
        <v>1</v>
      </c>
      <c r="AD1739" s="23">
        <f>_xlfn.XLOOKUP(E1739,'Game Adjustments'!A:A,'Game Adjustments'!C:C)</f>
        <v>1</v>
      </c>
      <c r="AE1739" s="23">
        <f>IF(D1739="A",_xlfn.XLOOKUP(E1739,'Rest - Home'!F:F,'Rest - Home'!J:J),_xlfn.XLOOKUP(E1739,'Rest - Home'!F:F,'Rest - Home'!I:I))</f>
        <v>1</v>
      </c>
      <c r="AF1739" s="23">
        <f>IF(D1739="A",_xlfn.XLOOKUP(E1739,'Rest - Home'!F:F,'Rest - Home'!L:L),_xlfn.XLOOKUP(E1739,'Rest - Home'!F:F,'Rest - Home'!K:K))</f>
        <v>1</v>
      </c>
      <c r="AG1739" s="26">
        <v>1</v>
      </c>
      <c r="AH1739" s="26">
        <v>1</v>
      </c>
      <c r="AI1739" s="53" cm="1">
        <f t="array" ref="AI1739">MAX(IF($E$63:E1738=E1739,ROW($E$63:E1738)-MIN(ROW($E$63:E1738))+1))</f>
        <v>1645</v>
      </c>
      <c r="AJ1739" s="53" cm="1">
        <f t="array" ref="AJ1739">MAX(IF($I$105:I1738=I1739,ROW($I$105:I1738)-MIN(ROW($I$105:I1738))+1))</f>
        <v>1603</v>
      </c>
      <c r="AK1739" s="23">
        <f>IF(AI1739=0,_xlfn.XLOOKUP(E1739,'Starting GF'!A:A,'Starting GF'!B:B),INDEX($AL$63:$AL1739,AI1739))</f>
        <v>2.7196269162196653</v>
      </c>
      <c r="AL1739" s="23">
        <f t="shared" si="285"/>
        <v>2.7388219398684273</v>
      </c>
      <c r="AM1739" s="23">
        <f>IF(AI1739=0,_xlfn.XLOOKUP(E1739,'Starting GF'!A:A,'Starting GF'!C:C),INDEX($AN$63:$AN1739,AI1739))</f>
        <v>3.2500877580163174</v>
      </c>
      <c r="AN1739" s="23">
        <f t="shared" si="286"/>
        <v>3.2659410945887708</v>
      </c>
      <c r="AO1739" s="23">
        <f>IF(AJ1739=0,_xlfn.XLOOKUP(I1739,Goalies!B:B,Goalies!I:I),INDEX($AP$105:$AP1739,AJ1739))</f>
        <v>3.3465643915433794</v>
      </c>
      <c r="AP1739" s="23">
        <f t="shared" si="239"/>
        <v>3.363047228095021</v>
      </c>
      <c r="AQ1739" s="23">
        <f t="shared" si="240"/>
        <v>3.3475903907568072</v>
      </c>
      <c r="AR1739" s="66">
        <v>-0.03</v>
      </c>
      <c r="AS1739" s="96" t="s">
        <v>1589</v>
      </c>
      <c r="AT1739" s="20">
        <f t="shared" ref="AT1739" si="526">(AK1739*V1739*X1739*Z1738*AA1739*AB1738*AC1739*AD1738*AG1739*AH1738)+AR1739</f>
        <v>2.9202625109580151</v>
      </c>
      <c r="AU1739" s="20">
        <f t="shared" ref="AU1739" si="527">AT1738</f>
        <v>3.3124759576891156</v>
      </c>
      <c r="AV1739" s="12">
        <f t="shared" ref="AV1739" si="528">AK1739*W1739*X1739*Z1738*AA1739*AB1738</f>
        <v>2.9444065991504251</v>
      </c>
      <c r="AW1739" s="12">
        <f t="shared" ref="AW1739" si="529">AV1738</f>
        <v>3.2824759576891158</v>
      </c>
      <c r="AX1739" s="8">
        <f t="shared" si="245"/>
        <v>-0.17973748904197473</v>
      </c>
      <c r="AY1739" s="8">
        <f t="shared" si="246"/>
        <v>-8.7524042310874517E-2</v>
      </c>
      <c r="AZ1739" s="8">
        <f t="shared" si="247"/>
        <v>-0.26726153135284925</v>
      </c>
      <c r="BA1739" s="8">
        <f t="shared" si="248"/>
        <v>-9.2213446731100213E-2</v>
      </c>
      <c r="BB1739" s="62">
        <f t="shared" si="249"/>
        <v>129</v>
      </c>
      <c r="BC1739" s="21">
        <f t="shared" si="250"/>
        <v>150</v>
      </c>
      <c r="BD1739" s="21">
        <f t="shared" si="251"/>
        <v>121</v>
      </c>
      <c r="BE1739" s="21">
        <f t="shared" si="252"/>
        <v>-106</v>
      </c>
      <c r="BF1739" s="94">
        <f t="shared" si="38"/>
        <v>0.43617086495103941</v>
      </c>
      <c r="BG1739" s="22">
        <f t="shared" ref="BG1739" si="530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0.40055506530677831</v>
      </c>
      <c r="BH1739" s="22">
        <f t="shared" ref="BH1739" si="531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0.45160429058995338</v>
      </c>
      <c r="BI1739" s="22">
        <f t="shared" ref="BI1739" si="532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0.51358239182980125</v>
      </c>
      <c r="BJ1739" s="21">
        <f t="shared" si="254"/>
        <v>125</v>
      </c>
      <c r="BK1739" s="21">
        <f t="shared" si="255"/>
        <v>150</v>
      </c>
      <c r="BL1739" s="21">
        <f t="shared" si="256"/>
        <v>122</v>
      </c>
      <c r="BM1739" s="21">
        <f t="shared" si="257"/>
        <v>-105</v>
      </c>
      <c r="BN1739" s="22">
        <f t="shared" si="46"/>
        <v>0.44347912507214293</v>
      </c>
      <c r="BO1739" s="22">
        <f t="shared" ref="BO1739" si="533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0.4003782069641425</v>
      </c>
      <c r="BP1739" s="22">
        <f t="shared" ref="BP1739" si="534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0.45087814735206666</v>
      </c>
      <c r="BQ1739" s="22">
        <f t="shared" ref="BQ1739" si="535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0.51236253342958926</v>
      </c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34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11"/>
        <v>WSH Logan Thompson</v>
      </c>
      <c r="J1740" s="33" t="s">
        <v>197</v>
      </c>
      <c r="K1740" s="14">
        <v>2.96</v>
      </c>
      <c r="L1740" s="13">
        <v>0.15</v>
      </c>
      <c r="M1740" s="28">
        <v>0.1</v>
      </c>
      <c r="N1740">
        <f>IFERROR(_xlfn.XLOOKUP(A1740,Params!A:A,Params!D:D),0)</f>
        <v>3.1499999999999901</v>
      </c>
      <c r="O1740">
        <f t="shared" ref="O1740" si="536">N1741</f>
        <v>2.8499999999999899</v>
      </c>
      <c r="P1740" s="68">
        <f t="shared" si="231"/>
        <v>3.1499999999999901</v>
      </c>
      <c r="Q1740">
        <f t="shared" ref="Q1740" si="537">P1741</f>
        <v>2.8499999999999899</v>
      </c>
      <c r="R1740" s="5">
        <f t="shared" ref="R1740" si="538">N1740/W1740/X1740/Z1741/AB1741/AA1740</f>
        <v>3.0820719613378649</v>
      </c>
      <c r="S1740" s="5">
        <f t="shared" ref="S1740" si="539">O1740/W1741/Y1740/Z1740/AA1741/AB1740</f>
        <v>3.0830518602450767</v>
      </c>
      <c r="T1740" s="5">
        <f t="shared" ref="T1740" si="540">P1740/W1740/X1740/Z1741/AB1741</f>
        <v>3.0512512417244864</v>
      </c>
      <c r="U1740" s="5">
        <f t="shared" ref="U1740" si="541">Q1740/W1741/Y1740/Z1740/AA1741</f>
        <v>3.1138823788475274</v>
      </c>
      <c r="V1740" s="5">
        <f>_xlfn.XLOOKUP(H1740,'Rest - Home'!A:A,'Rest - Home'!B:B)</f>
        <v>0.96</v>
      </c>
      <c r="W1740" s="5">
        <f>_xlfn.XLOOKUP(H1740,'Rest - Home'!A:A,'Rest - Home'!C:C)</f>
        <v>0.96305398776725637</v>
      </c>
      <c r="X1740" s="5">
        <f t="shared" ref="X1740" si="542">AM1741/K1740</f>
        <v>1.0719683198663079</v>
      </c>
      <c r="Y1740" s="5">
        <f t="shared" ref="Y1740" si="543">AK1741/K1740</f>
        <v>0.90878378378378377</v>
      </c>
      <c r="Z1740" s="5">
        <f>IF(J1740="",1,(_xlfn.XLOOKUP(I1740,Goalies!B:B,Goalies!J:J)))</f>
        <v>0.97499999999999998</v>
      </c>
      <c r="AA1740" s="23">
        <v>0.99</v>
      </c>
      <c r="AB1740" s="23">
        <v>1.01</v>
      </c>
      <c r="AC1740" s="23">
        <f>_xlfn.XLOOKUP(E1740,'Game Adjustments'!A:A,'Game Adjustments'!B:B)</f>
        <v>1</v>
      </c>
      <c r="AD1740" s="23">
        <f>_xlfn.XLOOKUP(E1740,'Game Adjustments'!A:A,'Game Adjustments'!C:C)</f>
        <v>1</v>
      </c>
      <c r="AE1740" s="23">
        <f>IF(D1740="A",_xlfn.XLOOKUP(E1740,'Rest - Home'!F:F,'Rest - Home'!J:J),_xlfn.XLOOKUP(E1740,'Rest - Home'!F:F,'Rest - Home'!I:I))</f>
        <v>1</v>
      </c>
      <c r="AF1740" s="23">
        <f>IF(D1740="A",_xlfn.XLOOKUP(E1740,'Rest - Home'!F:F,'Rest - Home'!L:L),_xlfn.XLOOKUP(E1740,'Rest - Home'!F:F,'Rest - Home'!K:K))</f>
        <v>1</v>
      </c>
      <c r="AG1740" s="26">
        <v>1</v>
      </c>
      <c r="AH1740" s="26">
        <v>1</v>
      </c>
      <c r="AI1740" s="53" cm="1">
        <f t="array" ref="AI1740">MAX(IF($E$63:E1739=E1740,ROW($E$63:E1739)-MIN(ROW($E$63:E1739))+1))</f>
        <v>1636</v>
      </c>
      <c r="AJ1740" s="53" cm="1">
        <f t="array" ref="AJ1740">MAX(IF($I$105:I1739=I1740,ROW($I$105:I1739)-MIN(ROW($I$105:I1739))+1))</f>
        <v>1570</v>
      </c>
      <c r="AK1740" s="23">
        <f>IF(AI1740=0,_xlfn.XLOOKUP(E1740,'Starting GF'!A:A,'Starting GF'!B:B),INDEX($AL$63:$AL1740,AI1740))</f>
        <v>3.07</v>
      </c>
      <c r="AL1740" s="23">
        <f t="shared" si="285"/>
        <v>3.0713484834064788</v>
      </c>
      <c r="AM1740" s="23">
        <f>IF(AI1740=0,_xlfn.XLOOKUP(E1740,'Starting GF'!A:A,'Starting GF'!C:C),INDEX($AN$63:$AN1740,AI1740))</f>
        <v>3.02</v>
      </c>
      <c r="AN1740" s="23">
        <f t="shared" si="286"/>
        <v>3.0294577790367612</v>
      </c>
      <c r="AO1740" s="23">
        <f>IF(AJ1740=0,_xlfn.XLOOKUP(I1740,Goalies!B:B,Goalies!I:I),INDEX($AP$105:$AP1740,AJ1740))</f>
        <v>2.9680040122825937</v>
      </c>
      <c r="AP1740" s="23">
        <f t="shared" si="239"/>
        <v>2.9736997450010469</v>
      </c>
      <c r="AQ1740" s="23">
        <f t="shared" si="240"/>
        <v>2.9445000000000001</v>
      </c>
      <c r="AR1740" s="66">
        <v>0</v>
      </c>
      <c r="AS1740" s="96" t="s">
        <v>1591</v>
      </c>
      <c r="AT1740" s="20">
        <f t="shared" ref="AT1740" si="544">(AK1740*V1740*X1740*Z1741*AA1740*AB1741*AC1740*AD1741*AG1740*AH1741)+AR1740</f>
        <v>3.1277119819868822</v>
      </c>
      <c r="AU1740" s="20">
        <f t="shared" ref="AU1740" si="545">AT1741</f>
        <v>2.7972665445101352</v>
      </c>
      <c r="AV1740" s="12">
        <f t="shared" ref="AV1740" si="546">AK1740*V1740*X1740*Z1741*AA1740*AB1741</f>
        <v>3.1277119819868822</v>
      </c>
      <c r="AW1740" s="12">
        <f t="shared" ref="AW1740" si="547">AV1741</f>
        <v>2.7917143110644225</v>
      </c>
      <c r="AX1740" s="8">
        <f t="shared" si="245"/>
        <v>-2.228801801310798E-2</v>
      </c>
      <c r="AY1740" s="8">
        <f t="shared" si="246"/>
        <v>-5.2733455489854641E-2</v>
      </c>
      <c r="AZ1740" s="8">
        <f t="shared" si="247"/>
        <v>-7.5021473502962621E-2</v>
      </c>
      <c r="BA1740" s="8">
        <f t="shared" si="248"/>
        <v>3.0445437476746662E-2</v>
      </c>
      <c r="BB1740" s="62">
        <f t="shared" si="249"/>
        <v>-124</v>
      </c>
      <c r="BC1740" s="21">
        <f t="shared" si="250"/>
        <v>-121</v>
      </c>
      <c r="BD1740" s="21">
        <f t="shared" si="251"/>
        <v>104</v>
      </c>
      <c r="BE1740" s="21">
        <f t="shared" si="252"/>
        <v>130</v>
      </c>
      <c r="BF1740" s="94">
        <f t="shared" ref="BF1740" si="548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IF(AT1740&gt;AT1741, 1-_xlpm.interp, _xlpm.interp)
)</f>
        <v>0.55415421440781132</v>
      </c>
      <c r="BG1740" s="22">
        <f t="shared" si="76"/>
        <v>0.54792046324425869</v>
      </c>
      <c r="BH1740" s="22">
        <f t="shared" si="76"/>
        <v>0.48970762677306034</v>
      </c>
      <c r="BI1740" s="22">
        <f t="shared" si="76"/>
        <v>0.4338405454899702</v>
      </c>
      <c r="BJ1740" s="21">
        <f t="shared" si="254"/>
        <v>-125</v>
      </c>
      <c r="BK1740" s="21">
        <f t="shared" si="255"/>
        <v>-121</v>
      </c>
      <c r="BL1740" s="21">
        <f t="shared" si="256"/>
        <v>104</v>
      </c>
      <c r="BM1740" s="21">
        <f t="shared" si="257"/>
        <v>131</v>
      </c>
      <c r="BN1740" s="22">
        <f t="shared" ref="BN1740" si="549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IF(AV1740&gt;AV1741, 1-_xlpm.interp, _xlpm.interp)
)</f>
        <v>0.55542194579042747</v>
      </c>
      <c r="BO1740" s="22">
        <f t="shared" si="82"/>
        <v>0.54723789305707693</v>
      </c>
      <c r="BP1740" s="22">
        <f t="shared" si="82"/>
        <v>0.48904167690425937</v>
      </c>
      <c r="BQ1740" s="22">
        <f t="shared" si="82"/>
        <v>0.43333730481801358</v>
      </c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34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11"/>
        <v>SEA Joey Daccord</v>
      </c>
      <c r="J1741" s="33" t="s">
        <v>184</v>
      </c>
      <c r="K1741" s="14">
        <v>2.96</v>
      </c>
      <c r="L1741" s="13">
        <v>0.15</v>
      </c>
      <c r="M1741" s="28">
        <v>0.1</v>
      </c>
      <c r="N1741">
        <f>IFERROR(_xlfn.XLOOKUP(A1741,Params!A:A,Params!D:D),0)</f>
        <v>2.8499999999999899</v>
      </c>
      <c r="O1741">
        <f t="shared" ref="O1741" si="550">N1740</f>
        <v>3.1499999999999901</v>
      </c>
      <c r="P1741" s="68">
        <f t="shared" si="231"/>
        <v>2.8499999999999899</v>
      </c>
      <c r="Q1741">
        <f t="shared" ref="Q1741" si="551">P1740</f>
        <v>3.1499999999999901</v>
      </c>
      <c r="R1741" s="5">
        <f t="shared" ref="R1741" si="552">N1741/W1741/X1741/Z1740/AB1740/AA1741</f>
        <v>2.7461620874368391</v>
      </c>
      <c r="S1741" s="5">
        <f t="shared" ref="S1741" si="553">O1741/W1740/Y1741/Z1741/AA1740/AB1741</f>
        <v>3.1855033114733313</v>
      </c>
      <c r="T1741" s="5">
        <f t="shared" ref="T1741" si="554">P1741/W1741/X1741/Z1740/AB1740</f>
        <v>2.7461620874368391</v>
      </c>
      <c r="U1741" s="5">
        <f t="shared" ref="U1741" si="555">Q1741/W1740/Y1741/Z1741/AA1740</f>
        <v>3.1855033114733313</v>
      </c>
      <c r="V1741" s="5">
        <f>_xlfn.XLOOKUP(H1741,'Rest - Home'!A:A,'Rest - Home'!B:B)</f>
        <v>1.0349999999999999</v>
      </c>
      <c r="W1741" s="5">
        <f>_xlfn.XLOOKUP(H1741,'Rest - Home'!A:A,'Rest - Home'!C:C)</f>
        <v>1.0329456510400874</v>
      </c>
      <c r="X1741" s="5">
        <f t="shared" ref="X1741" si="556">AM1740/K1741</f>
        <v>1.0202702702702704</v>
      </c>
      <c r="Y1741" s="5">
        <f t="shared" ref="Y1741" si="557">AK1740/K1741</f>
        <v>1.0371621621621621</v>
      </c>
      <c r="Z1741" s="5">
        <f>IF(J1741="",1,(_xlfn.XLOOKUP(I1741,Goalies!B:B,Goalies!J:J)))</f>
        <v>1</v>
      </c>
      <c r="AA1741" s="23">
        <v>1</v>
      </c>
      <c r="AB1741" s="23">
        <v>1</v>
      </c>
      <c r="AC1741" s="23">
        <f>_xlfn.XLOOKUP(E1741,'Game Adjustments'!A:A,'Game Adjustments'!B:B)</f>
        <v>1</v>
      </c>
      <c r="AD1741" s="23">
        <f>_xlfn.XLOOKUP(E1741,'Game Adjustments'!A:A,'Game Adjustments'!C:C)</f>
        <v>1</v>
      </c>
      <c r="AE1741" s="23">
        <f>IF(D1741="A",_xlfn.XLOOKUP(E1741,'Rest - Home'!F:F,'Rest - Home'!J:J),_xlfn.XLOOKUP(E1741,'Rest - Home'!F:F,'Rest - Home'!I:I))</f>
        <v>1</v>
      </c>
      <c r="AF1741" s="23">
        <f>IF(D1741="A",_xlfn.XLOOKUP(E1741,'Rest - Home'!F:F,'Rest - Home'!L:L),_xlfn.XLOOKUP(E1741,'Rest - Home'!F:F,'Rest - Home'!K:K))</f>
        <v>1</v>
      </c>
      <c r="AG1741" s="26">
        <v>1</v>
      </c>
      <c r="AH1741" s="26">
        <v>1</v>
      </c>
      <c r="AI1741" s="53" cm="1">
        <f t="array" ref="AI1741">MAX(IF($E$63:E1740=E1741,ROW($E$63:E1740)-MIN(ROW($E$63:E1740))+1))</f>
        <v>1641</v>
      </c>
      <c r="AJ1741" s="53" cm="1">
        <f t="array" ref="AJ1741">MAX(IF($I$105:I1740=I1741,ROW($I$105:I1740)-MIN(ROW($I$105:I1740))+1))</f>
        <v>1599</v>
      </c>
      <c r="AK1741" s="23">
        <f>IF(AI1741=0,_xlfn.XLOOKUP(E1741,'Starting GF'!A:A,'Starting GF'!B:B),INDEX($AL$63:$AL1741,AI1741))</f>
        <v>2.69</v>
      </c>
      <c r="AL1741" s="23">
        <f t="shared" si="285"/>
        <v>2.6984243131155257</v>
      </c>
      <c r="AM1741" s="23">
        <f>IF(AI1741=0,_xlfn.XLOOKUP(E1741,'Starting GF'!A:A,'Starting GF'!C:C),INDEX($AN$63:$AN1741,AI1741))</f>
        <v>3.1730262268042715</v>
      </c>
      <c r="AN1741" s="23">
        <f t="shared" si="286"/>
        <v>3.1748977895046302</v>
      </c>
      <c r="AO1741" s="23">
        <f>IF(AJ1741=0,_xlfn.XLOOKUP(I1741,Goalies!B:B,Goalies!I:I),INDEX($AP$105:$AP1741,AJ1741))</f>
        <v>3.1935391060809</v>
      </c>
      <c r="AP1741" s="23">
        <f t="shared" si="239"/>
        <v>3.1923337368897644</v>
      </c>
      <c r="AQ1741" s="23">
        <f t="shared" si="240"/>
        <v>3.1730262268042715</v>
      </c>
      <c r="AR1741" s="66">
        <v>0</v>
      </c>
      <c r="AS1741" s="96" t="s">
        <v>1591</v>
      </c>
      <c r="AT1741" s="20">
        <f t="shared" ref="AT1741" si="558">(AK1741*V1741*X1741*Z1740*AA1741*AB1740*AC1741*AD1740*AG1741*AH1740)+AR1741</f>
        <v>2.7972665445101352</v>
      </c>
      <c r="AU1741" s="20">
        <f t="shared" ref="AU1741" si="559">AT1740</f>
        <v>3.1277119819868822</v>
      </c>
      <c r="AV1741" s="12">
        <f t="shared" ref="AV1741" si="560">AK1741*W1741*X1741*Z1740*AA1741*AB1740</f>
        <v>2.7917143110644225</v>
      </c>
      <c r="AW1741" s="12">
        <f t="shared" ref="AW1741" si="561">AV1740</f>
        <v>3.1277119819868822</v>
      </c>
      <c r="AX1741" s="8">
        <f t="shared" si="245"/>
        <v>-5.2733455489854641E-2</v>
      </c>
      <c r="AY1741" s="8">
        <f t="shared" si="246"/>
        <v>-2.228801801310798E-2</v>
      </c>
      <c r="AZ1741" s="8">
        <f t="shared" si="247"/>
        <v>-7.5021473502962621E-2</v>
      </c>
      <c r="BA1741" s="8">
        <f t="shared" si="248"/>
        <v>-3.0445437476746662E-2</v>
      </c>
      <c r="BB1741" s="62">
        <f t="shared" si="249"/>
        <v>124</v>
      </c>
      <c r="BC1741" s="21">
        <f t="shared" si="250"/>
        <v>121</v>
      </c>
      <c r="BD1741" s="21">
        <f t="shared" si="251"/>
        <v>-104</v>
      </c>
      <c r="BE1741" s="21">
        <f t="shared" si="252"/>
        <v>-130</v>
      </c>
      <c r="BF1741" s="94">
        <f t="shared" si="38"/>
        <v>0.44584578559218868</v>
      </c>
      <c r="BG1741" s="22">
        <f t="shared" ref="BG1741" si="562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H1741" s="22">
        <f t="shared" ref="BH1741" si="563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I1741" s="22">
        <f t="shared" ref="BI1741" si="564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  <c r="BJ1741" s="21">
        <f t="shared" si="254"/>
        <v>125</v>
      </c>
      <c r="BK1741" s="21">
        <f t="shared" si="255"/>
        <v>121</v>
      </c>
      <c r="BL1741" s="21">
        <f t="shared" si="256"/>
        <v>-104</v>
      </c>
      <c r="BM1741" s="21">
        <f t="shared" si="257"/>
        <v>-131</v>
      </c>
      <c r="BN1741" s="22">
        <f t="shared" si="46"/>
        <v>0.44457805420957253</v>
      </c>
      <c r="BO1741" s="22">
        <f t="shared" ref="BO1741" si="565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0.45276210694292313</v>
      </c>
      <c r="BP1741" s="22">
        <f t="shared" ref="BP1741" si="566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0.51095832309574063</v>
      </c>
      <c r="BQ1741" s="22">
        <f t="shared" ref="BQ1741" si="567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0.56666269518198642</v>
      </c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34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36</v>
      </c>
      <c r="I1742" t="str">
        <f t="shared" si="211"/>
        <v>PHI Samuel Ersson</v>
      </c>
      <c r="J1742" s="33" t="s">
        <v>231</v>
      </c>
      <c r="K1742" s="14">
        <v>2.96</v>
      </c>
      <c r="L1742" s="13">
        <v>0.15</v>
      </c>
      <c r="M1742" s="28">
        <v>0.1</v>
      </c>
      <c r="N1742">
        <v>3.05</v>
      </c>
      <c r="O1742">
        <f t="shared" ref="O1742" si="568">N1743</f>
        <v>3.15</v>
      </c>
      <c r="P1742" s="68">
        <f t="shared" ref="P1742:P1747" si="569">N1742</f>
        <v>3.05</v>
      </c>
      <c r="Q1742">
        <f t="shared" ref="Q1742" si="570">P1743</f>
        <v>3.15</v>
      </c>
      <c r="R1742" s="5">
        <f t="shared" ref="R1742" si="571">N1742/W1742/X1742/Z1743/AB1743/AA1742</f>
        <v>2.9765507776481761</v>
      </c>
      <c r="S1742" s="5">
        <f t="shared" ref="S1742" si="572">O1742/W1743/Y1742/Z1742/AA1743/AB1742</f>
        <v>2.7534505457056118</v>
      </c>
      <c r="T1742" s="5">
        <f t="shared" ref="T1742" si="573">P1742/W1742/X1742/Z1743/AB1743</f>
        <v>2.887254254318731</v>
      </c>
      <c r="U1742" s="5">
        <f t="shared" ref="U1742" si="574">Q1742/W1743/Y1742/Z1742/AA1743</f>
        <v>2.83605406207678</v>
      </c>
      <c r="V1742" s="5">
        <f>_xlfn.XLOOKUP(H1742,'Rest - Home'!A:A,'Rest - Home'!B:B)</f>
        <v>0.97</v>
      </c>
      <c r="W1742" s="5">
        <f>_xlfn.XLOOKUP(H1742,'Rest - Home'!A:A,'Rest - Home'!C:C)</f>
        <v>0.95751047349149665</v>
      </c>
      <c r="X1742" s="5">
        <f t="shared" ref="X1742" si="575">AM1743/K1742</f>
        <v>1.060810810810811</v>
      </c>
      <c r="Y1742" s="5">
        <f t="shared" ref="Y1742" si="576">AK1743/K1742</f>
        <v>1.027027027027027</v>
      </c>
      <c r="Z1742" s="5">
        <f>IF(J1742="",1,(_xlfn.XLOOKUP(I1742,Goalies!B:B,Goalies!J:J)))</f>
        <v>1.04</v>
      </c>
      <c r="AA1742" s="23">
        <f>_xlfn.XLOOKUP(E1742,Injuries!A:A,Injuries!B:B)</f>
        <v>0.97</v>
      </c>
      <c r="AB1742" s="23">
        <f>_xlfn.XLOOKUP(E1742,Injuries!A:A,Injuries!C:C)</f>
        <v>1.03</v>
      </c>
      <c r="AC1742" s="23">
        <f>_xlfn.XLOOKUP(E1742,'Game Adjustments'!A:A,'Game Adjustments'!B:B)</f>
        <v>1</v>
      </c>
      <c r="AD1742" s="23">
        <f>_xlfn.XLOOKUP(E1742,'Game Adjustments'!A:A,'Game Adjustments'!C:C)</f>
        <v>1</v>
      </c>
      <c r="AE1742" s="23">
        <f>IF(D1742="A",_xlfn.XLOOKUP(E1742,'Rest - Home'!F:F,'Rest - Home'!J:J),_xlfn.XLOOKUP(E1742,'Rest - Home'!F:F,'Rest - Home'!I:I))</f>
        <v>1</v>
      </c>
      <c r="AF1742" s="23">
        <f>IF(D1742="A",_xlfn.XLOOKUP(E1742,'Rest - Home'!F:F,'Rest - Home'!L:L),_xlfn.XLOOKUP(E1742,'Rest - Home'!F:F,'Rest - Home'!K:K))</f>
        <v>1</v>
      </c>
      <c r="AG1742" s="26">
        <v>1</v>
      </c>
      <c r="AH1742" s="26">
        <v>1</v>
      </c>
      <c r="AI1742" s="53" cm="1">
        <f t="array" ref="AI1742">MAX(IF($E$63:E1741=E1742,ROW($E$63:E1741)-MIN(ROW($E$63:E1741))+1))</f>
        <v>1655</v>
      </c>
      <c r="AJ1742" s="53" cm="1">
        <f t="array" ref="AJ1742">MAX(IF($I$105:I1741=I1742,ROW($I$105:I1741)-MIN(ROW($I$105:I1741))+1))</f>
        <v>1613</v>
      </c>
      <c r="AK1742" s="23">
        <f>IF(AI1742=0,_xlfn.XLOOKUP(E1742,'Starting GF'!A:A,'Starting GF'!B:B),INDEX($AL$63:$AL1742,AI1742))</f>
        <v>2.83</v>
      </c>
      <c r="AL1742" s="23">
        <v>2.82</v>
      </c>
      <c r="AM1742" s="23">
        <f>IF(AI1742=0,_xlfn.XLOOKUP(E1742,'Starting GF'!A:A,'Starting GF'!C:C),INDEX($AN$63:$AN1742,AI1742))</f>
        <v>3.05</v>
      </c>
      <c r="AN1742" s="23">
        <v>3.06</v>
      </c>
      <c r="AO1742" s="23">
        <f>IF(AJ1742=0,_xlfn.XLOOKUP(I1742,Goalies!B:B,Goalies!I:I),INDEX($AP$105:$AP1742,AJ1742))</f>
        <v>3.1409405927332861</v>
      </c>
      <c r="AP1742" s="23">
        <f t="shared" ref="AP1742:AP1747" si="577">IF(S1742=0,AO1742,S1742*L1742*Z1742+AO1742*(1-L1742))</f>
        <v>3.0993377889533686</v>
      </c>
      <c r="AQ1742" s="23">
        <f t="shared" ref="AQ1742:AQ1747" si="578">AM1742*Z1742</f>
        <v>3.1719999999999997</v>
      </c>
      <c r="AR1742" s="66">
        <v>2.5000000000000001E-2</v>
      </c>
      <c r="AS1742" s="96" t="s">
        <v>1591</v>
      </c>
      <c r="AT1742" s="20">
        <f t="shared" ref="AT1742" si="579">(AK1742*V1742*X1742*Z1743*AA1742*AB1743*AC1742*AD1743*AG1742*AH1743)+AR1742</f>
        <v>2.9626576362162167</v>
      </c>
      <c r="AU1742" s="20">
        <f t="shared" ref="AU1742" si="580">AT1743</f>
        <v>3.4814573945945941</v>
      </c>
      <c r="AV1742" s="12">
        <f t="shared" ref="AV1742" si="581">AK1742*V1742*X1742*Z1743*AA1742*AB1743</f>
        <v>2.9376576362162168</v>
      </c>
      <c r="AW1742" s="12">
        <f t="shared" ref="AW1742" si="582">AV1743</f>
        <v>3.4892582381710935</v>
      </c>
      <c r="AX1742" s="8">
        <f t="shared" ref="AX1742:AX1747" si="583">(AT1742-N1742)</f>
        <v>-8.7342363783783128E-2</v>
      </c>
      <c r="AY1742" s="8">
        <f t="shared" ref="AY1742:AY1747" si="584">(AU1742-O1742)</f>
        <v>0.33145739459459422</v>
      </c>
      <c r="AZ1742" s="8">
        <f t="shared" ref="AZ1742:AZ1747" si="585">SUM(AX1742:AY1742)</f>
        <v>0.2441150308108111</v>
      </c>
      <c r="BA1742" s="8">
        <f t="shared" ref="BA1742:BA1747" si="586">AX1742-AY1742</f>
        <v>-0.41879975837837735</v>
      </c>
      <c r="BB1742" s="62">
        <f t="shared" ref="BB1742:BB1747" si="587">IF(BF1742=0.5,100,IF(BF1742&gt;0.5,-ROUND(100*BF1742/(1-BF1742),0),ROUND(100*(1-BF1742)/BF1742,0)))</f>
        <v>139</v>
      </c>
      <c r="BC1742" s="21">
        <f t="shared" ref="BC1742:BC1747" si="588">IF(BG1742=0.5,100,IF(BG1742&gt;0.5,-ROUND(100*BG1742/(1-BG1742),0),ROUND(100*(1-BG1742)/BG1742,0)))</f>
        <v>-169</v>
      </c>
      <c r="BD1742" s="21">
        <f t="shared" ref="BD1742:BD1747" si="589">IF(BH1742=0.5,100,IF(BH1742&gt;0.5,-ROUND(100*BH1742/(1-BH1742),0),ROUND(100*(1-BH1742)/BH1742,0)))</f>
        <v>-139</v>
      </c>
      <c r="BE1742" s="21">
        <f t="shared" ref="BE1742:BE1747" si="590">IF(BI1742=0.5,100,IF(BI1742&gt;0.5,-ROUND(100*BI1742/(1-BI1742),0),ROUND(100*(1-BI1742)/BI1742,0)))</f>
        <v>-107</v>
      </c>
      <c r="BF1742" s="94">
        <f t="shared" ref="BF1742" si="59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IF(AT1742&gt;AT1743, 1-_xlpm.interp, _xlpm.interp)
)</f>
        <v>0.41754851460932929</v>
      </c>
      <c r="BG1742" s="22">
        <f t="shared" si="76"/>
        <v>0.62875534250851695</v>
      </c>
      <c r="BH1742" s="22">
        <f t="shared" si="76"/>
        <v>0.58204358787046706</v>
      </c>
      <c r="BI1742" s="22">
        <f t="shared" si="76"/>
        <v>0.51699395462749154</v>
      </c>
      <c r="BJ1742" s="21">
        <f t="shared" ref="BJ1742:BJ1747" si="592">IF(BN1742=0.5,100,IF(BN1742&gt;0.5,-ROUND(100*BN1742/(1-BN1742),0),ROUND(100*(1-BN1742)/BN1742,0)))</f>
        <v>142</v>
      </c>
      <c r="BK1742" s="21">
        <f t="shared" ref="BK1742:BK1747" si="593">IF(BO1742=0.5,100,IF(BO1742&gt;0.5,-ROUND(100*BO1742/(1-BO1742),0),ROUND(100*(1-BO1742)/BO1742,0)))</f>
        <v>-167</v>
      </c>
      <c r="BL1742" s="21">
        <f t="shared" ref="BL1742:BL1747" si="594">IF(BP1742=0.5,100,IF(BP1742&gt;0.5,-ROUND(100*BP1742/(1-BP1742),0),ROUND(100*(1-BP1742)/BP1742,0)))</f>
        <v>-137</v>
      </c>
      <c r="BM1742" s="21">
        <f t="shared" ref="BM1742:BM1747" si="595">IF(BQ1742=0.5,100,IF(BQ1742&gt;0.5,-ROUND(100*BQ1742/(1-BQ1742),0),ROUND(100*(1-BQ1742)/BQ1742,0)))</f>
        <v>-105</v>
      </c>
      <c r="BN1742" s="22">
        <f t="shared" ref="BN1742" si="596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IF(AV1742&gt;AV1743, 1-_xlpm.interp, _xlpm.interp)
)</f>
        <v>0.41275920437396324</v>
      </c>
      <c r="BO1742" s="22">
        <f t="shared" si="82"/>
        <v>0.62496155683171328</v>
      </c>
      <c r="BP1742" s="22">
        <f t="shared" si="82"/>
        <v>0.57785052895350486</v>
      </c>
      <c r="BQ1742" s="22">
        <f t="shared" si="82"/>
        <v>0.5133618785071894</v>
      </c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34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38</v>
      </c>
      <c r="I1743" t="str">
        <f t="shared" si="211"/>
        <v>CBJ Elvis Merzlikins</v>
      </c>
      <c r="J1743" t="s">
        <v>159</v>
      </c>
      <c r="K1743" s="14">
        <v>2.96</v>
      </c>
      <c r="L1743" s="13">
        <v>0.15</v>
      </c>
      <c r="M1743" s="28">
        <v>0.1</v>
      </c>
      <c r="N1743">
        <v>3.15</v>
      </c>
      <c r="O1743">
        <f t="shared" ref="O1743" si="597">N1742</f>
        <v>3.05</v>
      </c>
      <c r="P1743" s="68">
        <f t="shared" si="569"/>
        <v>3.15</v>
      </c>
      <c r="Q1743">
        <f t="shared" ref="Q1743" si="598">P1742</f>
        <v>3.05</v>
      </c>
      <c r="R1743" s="5">
        <f t="shared" ref="R1743" si="599">N1743/W1743/X1743/Z1742/AB1742/AA1743</f>
        <v>2.7444228389983807</v>
      </c>
      <c r="S1743" s="5">
        <f t="shared" ref="S1743" si="600">O1743/W1742/Y1743/Z1743/AA1742/AB1743</f>
        <v>3.3026040430442669</v>
      </c>
      <c r="T1743" s="5">
        <f t="shared" ref="T1743" si="601">P1743/W1743/X1743/Z1742/AB1742</f>
        <v>2.7444228389983807</v>
      </c>
      <c r="U1743" s="5">
        <f t="shared" ref="U1743" si="602">Q1743/W1742/Y1743/Z1743/AA1742</f>
        <v>3.3026040430442669</v>
      </c>
      <c r="V1743" s="5">
        <f>_xlfn.XLOOKUP(H1743,'Rest - Home'!A:A,'Rest - Home'!B:B)</f>
        <v>1.0449999999999999</v>
      </c>
      <c r="W1743" s="5">
        <f>_xlfn.XLOOKUP(H1743,'Rest - Home'!A:A,'Rest - Home'!C:C)</f>
        <v>1.0398742800952707</v>
      </c>
      <c r="X1743" s="5">
        <f t="shared" ref="X1743" si="603">AM1742/K1743</f>
        <v>1.0304054054054053</v>
      </c>
      <c r="Y1743" s="5">
        <f t="shared" ref="Y1743" si="604">AK1742/K1743</f>
        <v>0.95608108108108114</v>
      </c>
      <c r="Z1743" s="5">
        <f>IF(J1743="",1,(_xlfn.XLOOKUP(I1743,Goalies!B:B,Goalies!J:J)))</f>
        <v>1.04</v>
      </c>
      <c r="AA1743" s="23">
        <f>_xlfn.XLOOKUP(E1743,Injuries!A:A,Injuries!B:B)</f>
        <v>1</v>
      </c>
      <c r="AB1743" s="23">
        <f>_xlfn.XLOOKUP(E1743,Injuries!A:A,Injuries!C:C)</f>
        <v>1</v>
      </c>
      <c r="AC1743" s="23">
        <f>_xlfn.XLOOKUP(E1743,'Game Adjustments'!A:A,'Game Adjustments'!B:B)</f>
        <v>1</v>
      </c>
      <c r="AD1743" s="23">
        <f>_xlfn.XLOOKUP(E1743,'Game Adjustments'!A:A,'Game Adjustments'!C:C)</f>
        <v>1</v>
      </c>
      <c r="AE1743" s="23">
        <f>IF(D1743="A",_xlfn.XLOOKUP(E1743,'Rest - Home'!F:F,'Rest - Home'!J:J),_xlfn.XLOOKUP(E1743,'Rest - Home'!F:F,'Rest - Home'!I:I))</f>
        <v>1</v>
      </c>
      <c r="AF1743" s="23">
        <f>IF(D1743="A",_xlfn.XLOOKUP(E1743,'Rest - Home'!F:F,'Rest - Home'!L:L),_xlfn.XLOOKUP(E1743,'Rest - Home'!F:F,'Rest - Home'!K:K))</f>
        <v>1</v>
      </c>
      <c r="AG1743" s="26">
        <v>1</v>
      </c>
      <c r="AH1743" s="26">
        <v>1</v>
      </c>
      <c r="AI1743" s="53" cm="1">
        <f t="array" ref="AI1743">MAX(IF($E$63:E1742=E1743,ROW($E$63:E1742)-MIN(ROW($E$63:E1742))+1))</f>
        <v>1653</v>
      </c>
      <c r="AJ1743" s="53" cm="1">
        <f t="array" ref="AJ1743">MAX(IF($I$105:I1742=I1743,ROW($I$105:I1742)-MIN(ROW($I$105:I1742))+1))</f>
        <v>1521</v>
      </c>
      <c r="AK1743" s="23">
        <f>IF(AI1743=0,_xlfn.XLOOKUP(E1743,'Starting GF'!A:A,'Starting GF'!B:B),INDEX($AL$63:$AL1743,AI1743))</f>
        <v>3.04</v>
      </c>
      <c r="AL1743" s="23">
        <v>3.04</v>
      </c>
      <c r="AM1743" s="23">
        <f>IF(AI1743=0,_xlfn.XLOOKUP(E1743,'Starting GF'!A:A,'Starting GF'!C:C),INDEX($AN$63:$AN1743,AI1743))</f>
        <v>3.14</v>
      </c>
      <c r="AN1743" s="23">
        <v>3.14</v>
      </c>
      <c r="AO1743" s="23">
        <f>IF(AJ1743=0,_xlfn.XLOOKUP(I1743,Goalies!B:B,Goalies!I:I),INDEX($AP$105:$AP1743,AJ1743))</f>
        <v>3.273615581085306</v>
      </c>
      <c r="AP1743" s="23">
        <f t="shared" si="577"/>
        <v>3.2977794746374158</v>
      </c>
      <c r="AQ1743" s="23">
        <f t="shared" si="578"/>
        <v>3.2656000000000001</v>
      </c>
      <c r="AR1743" s="66">
        <v>-2.5000000000000001E-2</v>
      </c>
      <c r="AS1743" s="96" t="s">
        <v>1591</v>
      </c>
      <c r="AT1743" s="20">
        <f t="shared" ref="AT1743" si="605">(AK1743*V1743*X1743*Z1742*AA1743*AB1742*AC1743*AD1742*AG1743*AH1742)+AR1743</f>
        <v>3.4814573945945941</v>
      </c>
      <c r="AU1743" s="20">
        <f t="shared" ref="AU1743" si="606">AT1742</f>
        <v>2.9626576362162167</v>
      </c>
      <c r="AV1743" s="12">
        <f t="shared" ref="AV1743" si="607">AK1743*W1743*X1743*Z1742*AA1743*AB1742</f>
        <v>3.4892582381710935</v>
      </c>
      <c r="AW1743" s="12">
        <f t="shared" ref="AW1743" si="608">AV1742</f>
        <v>2.9376576362162168</v>
      </c>
      <c r="AX1743" s="8">
        <f t="shared" si="583"/>
        <v>0.33145739459459422</v>
      </c>
      <c r="AY1743" s="8">
        <f t="shared" si="584"/>
        <v>-8.7342363783783128E-2</v>
      </c>
      <c r="AZ1743" s="8">
        <f t="shared" si="585"/>
        <v>0.2441150308108111</v>
      </c>
      <c r="BA1743" s="8">
        <f t="shared" si="586"/>
        <v>0.41879975837837735</v>
      </c>
      <c r="BB1743" s="62">
        <f t="shared" si="587"/>
        <v>-139</v>
      </c>
      <c r="BC1743" s="21">
        <f t="shared" si="588"/>
        <v>169</v>
      </c>
      <c r="BD1743" s="21">
        <f t="shared" si="589"/>
        <v>139</v>
      </c>
      <c r="BE1743" s="21">
        <f t="shared" si="590"/>
        <v>107</v>
      </c>
      <c r="BF1743" s="94">
        <f t="shared" si="38"/>
        <v>0.58245148539067071</v>
      </c>
      <c r="BG1743" s="22">
        <f t="shared" ref="BG1743" si="609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0.37124465749148305</v>
      </c>
      <c r="BH1743" s="22">
        <f t="shared" ref="BH1743" si="610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0.41795641212953288</v>
      </c>
      <c r="BI1743" s="22">
        <f t="shared" ref="BI1743" si="61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0.48300604537250846</v>
      </c>
      <c r="BJ1743" s="21">
        <f t="shared" si="592"/>
        <v>-142</v>
      </c>
      <c r="BK1743" s="21">
        <f t="shared" si="593"/>
        <v>167</v>
      </c>
      <c r="BL1743" s="21">
        <f t="shared" si="594"/>
        <v>137</v>
      </c>
      <c r="BM1743" s="21">
        <f t="shared" si="595"/>
        <v>105</v>
      </c>
      <c r="BN1743" s="22">
        <f t="shared" si="46"/>
        <v>0.58724079562603682</v>
      </c>
      <c r="BO1743" s="22">
        <f t="shared" ref="BO1743" si="612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0.37503844316828672</v>
      </c>
      <c r="BP1743" s="22">
        <f t="shared" ref="BP1743" si="613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0.42214947104649514</v>
      </c>
      <c r="BQ1743" s="22">
        <f t="shared" ref="BQ1743" si="614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0.48663812149281066</v>
      </c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34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11"/>
        <v>COL Mackenzie Blackwood</v>
      </c>
      <c r="J1744" s="33" t="s">
        <v>157</v>
      </c>
      <c r="K1744" s="14">
        <v>2.96</v>
      </c>
      <c r="L1744" s="13">
        <v>0.15</v>
      </c>
      <c r="M1744" s="28">
        <v>0.1</v>
      </c>
      <c r="N1744">
        <f>IFERROR(_xlfn.XLOOKUP(A1744,Params!A:A,Params!D:D),0)</f>
        <v>3.44999999999999</v>
      </c>
      <c r="O1744">
        <f t="shared" ref="O1744" si="615">N1745</f>
        <v>2.9999999999999898</v>
      </c>
      <c r="P1744" s="68">
        <f t="shared" si="569"/>
        <v>3.44999999999999</v>
      </c>
      <c r="Q1744">
        <f t="shared" ref="Q1744" si="616">P1745</f>
        <v>2.9999999999999898</v>
      </c>
      <c r="R1744" s="5">
        <f t="shared" ref="R1744" si="617">N1744/W1744/X1744/Z1745/AB1745/AA1744</f>
        <v>3.5015776345293541</v>
      </c>
      <c r="S1744" s="5">
        <f t="shared" ref="S1744" si="618">O1744/W1745/Y1744/Z1744/AA1745/AB1744</f>
        <v>2.7232286990386245</v>
      </c>
      <c r="T1744" s="5">
        <f t="shared" ref="T1744" si="619">P1744/W1744/X1744/Z1745/AB1745</f>
        <v>3.3965303054934735</v>
      </c>
      <c r="U1744" s="5">
        <f t="shared" ref="U1744" si="620">Q1744/W1745/Y1744/Z1744/AA1745</f>
        <v>2.79130941651459</v>
      </c>
      <c r="V1744" s="5">
        <f>_xlfn.XLOOKUP(H1744,'Rest - Home'!A:A,'Rest - Home'!B:B)</f>
        <v>0.96</v>
      </c>
      <c r="W1744" s="5">
        <f>_xlfn.XLOOKUP(H1744,'Rest - Home'!A:A,'Rest - Home'!C:C)</f>
        <v>0.95702751457800772</v>
      </c>
      <c r="X1744" s="5">
        <f t="shared" ref="X1744" si="621">AM1745/K1744</f>
        <v>1.0405405405405406</v>
      </c>
      <c r="Y1744" s="5">
        <f t="shared" ref="Y1744" si="622">AK1745/K1744</f>
        <v>1.0405405405405406</v>
      </c>
      <c r="Z1744" s="5">
        <f>IF(J1744="",1,(_xlfn.XLOOKUP(I1744,Goalies!B:B,Goalies!J:J)))</f>
        <v>1</v>
      </c>
      <c r="AA1744" s="23">
        <f>_xlfn.XLOOKUP(E1744,Injuries!A:A,Injuries!B:B)</f>
        <v>0.97</v>
      </c>
      <c r="AB1744" s="23">
        <f>_xlfn.XLOOKUP(E1744,Injuries!A:A,Injuries!C:C)</f>
        <v>1.0249999999999999</v>
      </c>
      <c r="AC1744" s="23">
        <f>_xlfn.XLOOKUP(E1744,'Game Adjustments'!A:A,'Game Adjustments'!B:B)</f>
        <v>1</v>
      </c>
      <c r="AD1744" s="23">
        <f>_xlfn.XLOOKUP(E1744,'Game Adjustments'!A:A,'Game Adjustments'!C:C)</f>
        <v>1</v>
      </c>
      <c r="AE1744" s="23">
        <f>IF(D1744="A",_xlfn.XLOOKUP(E1744,'Rest - Home'!F:F,'Rest - Home'!J:J),_xlfn.XLOOKUP(E1744,'Rest - Home'!F:F,'Rest - Home'!I:I))</f>
        <v>1</v>
      </c>
      <c r="AF1744" s="23">
        <f>IF(D1744="A",_xlfn.XLOOKUP(E1744,'Rest - Home'!F:F,'Rest - Home'!L:L),_xlfn.XLOOKUP(E1744,'Rest - Home'!F:F,'Rest - Home'!K:K))</f>
        <v>1</v>
      </c>
      <c r="AG1744" s="26">
        <v>1</v>
      </c>
      <c r="AH1744" s="26">
        <v>1</v>
      </c>
      <c r="AI1744" s="53" cm="1">
        <f t="array" ref="AI1744">MAX(IF($E$63:E1743=E1744,ROW($E$63:E1743)-MIN(ROW($E$63:E1743))+1))</f>
        <v>1638</v>
      </c>
      <c r="AJ1744" s="53" cm="1">
        <f t="array" ref="AJ1744">MAX(IF($I$105:I1743=I1744,ROW($I$105:I1743)-MIN(ROW($I$105:I1743))+1))</f>
        <v>1596</v>
      </c>
      <c r="AK1744" s="23">
        <f>IF(AI1744=0,_xlfn.XLOOKUP(E1744,'Starting GF'!A:A,'Starting GF'!B:B),INDEX($AL$63:$AL1744,AI1744))</f>
        <v>3.58</v>
      </c>
      <c r="AL1744" s="23">
        <f t="shared" ref="AL1744:AL1747" si="623">IF(R1744=0,AK1744,R1744*L1744*(1-M1744)+T1744*L1744*M1744+AK1744*(1-L1744))</f>
        <v>3.5666609352438652</v>
      </c>
      <c r="AM1744" s="23">
        <f>IF(AI1744=0,_xlfn.XLOOKUP(E1744,'Starting GF'!A:A,'Starting GF'!C:C),INDEX($AN$63:$AN1744,AI1744))</f>
        <v>2.65</v>
      </c>
      <c r="AN1744" s="23">
        <f t="shared" ref="AN1744:AN1747" si="624">IF(S1744=0,AM1744,S1744*L1744+AM1744*(1-L1744))</f>
        <v>2.6609843048557935</v>
      </c>
      <c r="AO1744" s="23">
        <f>IF(AJ1744=0,_xlfn.XLOOKUP(I1744,Goalies!B:B,Goalies!I:I),INDEX($AP$105:$AP1744,AJ1744))</f>
        <v>2.6681587947319216</v>
      </c>
      <c r="AP1744" s="23">
        <f t="shared" si="577"/>
        <v>2.6764192803779268</v>
      </c>
      <c r="AQ1744" s="23">
        <f t="shared" si="578"/>
        <v>2.65</v>
      </c>
      <c r="AR1744" s="66">
        <v>7.0000000000000007E-2</v>
      </c>
      <c r="AS1744" s="96" t="s">
        <v>1591</v>
      </c>
      <c r="AT1744" s="20">
        <f t="shared" ref="AT1744" si="625">(AK1744*V1744*X1744*Z1745*AA1744*AB1745*AC1744*AD1745*AG1744*AH1745)+AR1744</f>
        <v>3.6082227545945948</v>
      </c>
      <c r="AU1744" s="20">
        <f t="shared" ref="AU1744" si="626">AT1745</f>
        <v>2.8340933699324324</v>
      </c>
      <c r="AV1744" s="12">
        <f t="shared" ref="AV1744" si="627">AK1744*V1744*X1744*Z1745*AA1744*AB1745</f>
        <v>3.538222754594595</v>
      </c>
      <c r="AW1744" s="12">
        <f t="shared" ref="AW1744" si="628">AV1745</f>
        <v>2.9193288109832802</v>
      </c>
      <c r="AX1744" s="8">
        <f t="shared" si="583"/>
        <v>0.15822275459460489</v>
      </c>
      <c r="AY1744" s="8">
        <f t="shared" si="584"/>
        <v>-0.16590663006755735</v>
      </c>
      <c r="AZ1744" s="8">
        <f t="shared" si="585"/>
        <v>-7.6838754729524616E-3</v>
      </c>
      <c r="BA1744" s="8">
        <f t="shared" si="586"/>
        <v>0.32412938466216223</v>
      </c>
      <c r="BB1744" s="62">
        <f t="shared" si="587"/>
        <v>-162</v>
      </c>
      <c r="BC1744" s="21">
        <f t="shared" si="588"/>
        <v>-170</v>
      </c>
      <c r="BD1744" s="21">
        <f t="shared" si="589"/>
        <v>-140</v>
      </c>
      <c r="BE1744" s="21">
        <f t="shared" si="590"/>
        <v>-107</v>
      </c>
      <c r="BF1744" s="94">
        <f t="shared" ref="BF1744" si="629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IF(AT1744&gt;AT1745, 1-_xlpm.interp, _xlpm.interp)
)</f>
        <v>0.61881348541484282</v>
      </c>
      <c r="BG1744" s="22">
        <f t="shared" si="76"/>
        <v>0.63018046967131425</v>
      </c>
      <c r="BH1744" s="22">
        <f t="shared" si="76"/>
        <v>0.58303074267623411</v>
      </c>
      <c r="BI1744" s="22">
        <f t="shared" si="76"/>
        <v>0.51711659100364848</v>
      </c>
      <c r="BJ1744" s="21">
        <f t="shared" si="592"/>
        <v>-148</v>
      </c>
      <c r="BK1744" s="21">
        <f t="shared" si="593"/>
        <v>-170</v>
      </c>
      <c r="BL1744" s="21">
        <f t="shared" si="594"/>
        <v>-140</v>
      </c>
      <c r="BM1744" s="21">
        <f t="shared" si="595"/>
        <v>-107</v>
      </c>
      <c r="BN1744" s="22">
        <f t="shared" ref="BN1744" si="630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IF(AV1744&gt;AV1745, 1-_xlpm.interp, _xlpm.interp)
)</f>
        <v>0.59680381484573464</v>
      </c>
      <c r="BO1744" s="22">
        <f t="shared" si="82"/>
        <v>0.62944747919197686</v>
      </c>
      <c r="BP1744" s="22">
        <f t="shared" si="82"/>
        <v>0.58285278893354819</v>
      </c>
      <c r="BQ1744" s="22">
        <f t="shared" si="82"/>
        <v>0.5177479648385408</v>
      </c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34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11"/>
        <v>OTT James Reimer</v>
      </c>
      <c r="J1745" s="33" t="s">
        <v>1931</v>
      </c>
      <c r="K1745" s="14">
        <v>2.96</v>
      </c>
      <c r="L1745" s="13">
        <v>0.15</v>
      </c>
      <c r="M1745" s="28">
        <v>0.1</v>
      </c>
      <c r="N1745">
        <f>IFERROR(_xlfn.XLOOKUP(A1745,Params!A:A,Params!D:D),0)</f>
        <v>2.9999999999999898</v>
      </c>
      <c r="O1745">
        <f t="shared" ref="O1745" si="631">N1744</f>
        <v>3.44999999999999</v>
      </c>
      <c r="P1745" s="68">
        <f t="shared" si="569"/>
        <v>2.9999999999999898</v>
      </c>
      <c r="Q1745">
        <f t="shared" ref="Q1745" si="632">P1744</f>
        <v>3.44999999999999</v>
      </c>
      <c r="R1745" s="5">
        <f t="shared" ref="R1745" si="633">N1745/W1745/X1745/Z1744/AB1744/AA1745</f>
        <v>3.1651110917128165</v>
      </c>
      <c r="S1745" s="5">
        <f t="shared" ref="S1745" si="634">O1745/W1744/Y1745/Z1745/AA1744/AB1745</f>
        <v>3.0125304788688294</v>
      </c>
      <c r="T1745" s="5">
        <f t="shared" ref="T1745" si="635">P1745/W1745/X1745/Z1744/AB1744</f>
        <v>3.1651110917128165</v>
      </c>
      <c r="U1745" s="5">
        <f t="shared" ref="U1745" si="636">Q1745/W1744/Y1745/Z1745/AA1744</f>
        <v>3.0125304788688294</v>
      </c>
      <c r="V1745" s="5">
        <f>_xlfn.XLOOKUP(H1745,'Rest - Home'!A:A,'Rest - Home'!B:B)</f>
        <v>1.0275000000000001</v>
      </c>
      <c r="W1745" s="5">
        <f>_xlfn.XLOOKUP(H1745,'Rest - Home'!A:A,'Rest - Home'!C:C)</f>
        <v>1.0328904656929507</v>
      </c>
      <c r="X1745" s="5">
        <f t="shared" ref="X1745" si="637">AM1744/K1745</f>
        <v>0.89527027027027029</v>
      </c>
      <c r="Y1745" s="5">
        <f t="shared" ref="Y1745" si="638">AK1744/K1745</f>
        <v>1.2094594594594594</v>
      </c>
      <c r="Z1745" s="5">
        <f>IF(J1745="",1,(_xlfn.XLOOKUP(I1745,Goalies!B:B,Goalies!J:J)))</f>
        <v>1.02</v>
      </c>
      <c r="AA1745" s="23">
        <f>_xlfn.XLOOKUP(E1745,Injuries!A:A,Injuries!B:B)</f>
        <v>1</v>
      </c>
      <c r="AB1745" s="23">
        <f>_xlfn.XLOOKUP(E1745,Injuries!A:A,Injuries!C:C)</f>
        <v>1</v>
      </c>
      <c r="AC1745" s="23">
        <f>_xlfn.XLOOKUP(E1745,'Game Adjustments'!A:A,'Game Adjustments'!B:B)</f>
        <v>1</v>
      </c>
      <c r="AD1745" s="23">
        <f>_xlfn.XLOOKUP(E1745,'Game Adjustments'!A:A,'Game Adjustments'!C:C)</f>
        <v>1</v>
      </c>
      <c r="AE1745" s="23">
        <f>IF(D1745="A",_xlfn.XLOOKUP(E1745,'Rest - Home'!F:F,'Rest - Home'!J:J),_xlfn.XLOOKUP(E1745,'Rest - Home'!F:F,'Rest - Home'!I:I))</f>
        <v>1</v>
      </c>
      <c r="AF1745" s="23">
        <f>IF(D1745="A",_xlfn.XLOOKUP(E1745,'Rest - Home'!F:F,'Rest - Home'!L:L),_xlfn.XLOOKUP(E1745,'Rest - Home'!F:F,'Rest - Home'!K:K))</f>
        <v>1</v>
      </c>
      <c r="AG1745" s="26">
        <v>1</v>
      </c>
      <c r="AH1745" s="26">
        <v>1</v>
      </c>
      <c r="AI1745" s="53" cm="1">
        <f t="array" ref="AI1745">MAX(IF($E$63:E1744=E1745,ROW($E$63:E1744)-MIN(ROW($E$63:E1744))+1))</f>
        <v>1643</v>
      </c>
      <c r="AJ1745" s="53" cm="1">
        <f t="array" ref="AJ1745">MAX(IF($I$105:I1744=I1745,ROW($I$105:I1744)-MIN(ROW($I$105:I1744))+1))</f>
        <v>1583</v>
      </c>
      <c r="AK1745" s="23">
        <f>IF(AI1745=0,_xlfn.XLOOKUP(E1745,'Starting GF'!A:A,'Starting GF'!B:B),INDEX($AL$63:$AL1745,AI1745))</f>
        <v>3.08</v>
      </c>
      <c r="AL1745" s="23">
        <f t="shared" si="623"/>
        <v>3.0927666637569224</v>
      </c>
      <c r="AM1745" s="23">
        <f>IF(AI1745=0,_xlfn.XLOOKUP(E1745,'Starting GF'!A:A,'Starting GF'!C:C),INDEX($AN$63:$AN1745,AI1745))</f>
        <v>3.08</v>
      </c>
      <c r="AN1745" s="23">
        <f t="shared" si="624"/>
        <v>3.0698795718303242</v>
      </c>
      <c r="AO1745" s="23">
        <f>IF(AJ1745=0,_xlfn.XLOOKUP(I1745,Goalies!B:B,Goalies!I:I),INDEX($AP$105:$AP1745,AJ1745))</f>
        <v>3.0450107819813774</v>
      </c>
      <c r="AP1745" s="23">
        <f t="shared" si="577"/>
        <v>3.0491763279511015</v>
      </c>
      <c r="AQ1745" s="23">
        <f t="shared" si="578"/>
        <v>3.1415999999999999</v>
      </c>
      <c r="AR1745" s="66">
        <v>-7.0000000000000007E-2</v>
      </c>
      <c r="AS1745" s="96" t="s">
        <v>1591</v>
      </c>
      <c r="AT1745" s="20">
        <f t="shared" ref="AT1745" si="639">(AK1745*V1745*X1745*Z1744*AA1745*AB1744*AC1745*AD1744*AG1745*AH1744)+AR1745</f>
        <v>2.8340933699324324</v>
      </c>
      <c r="AU1745" s="20">
        <f t="shared" ref="AU1745" si="640">AT1744</f>
        <v>3.6082227545945948</v>
      </c>
      <c r="AV1745" s="12">
        <f t="shared" ref="AV1745" si="641">AK1745*W1745*X1745*Z1744*AA1745*AB1744</f>
        <v>2.9193288109832802</v>
      </c>
      <c r="AW1745" s="12">
        <f t="shared" ref="AW1745" si="642">AV1744</f>
        <v>3.538222754594595</v>
      </c>
      <c r="AX1745" s="8">
        <f t="shared" si="583"/>
        <v>-0.16590663006755735</v>
      </c>
      <c r="AY1745" s="8">
        <f t="shared" si="584"/>
        <v>0.15822275459460489</v>
      </c>
      <c r="AZ1745" s="8">
        <f t="shared" si="585"/>
        <v>-7.6838754729524616E-3</v>
      </c>
      <c r="BA1745" s="8">
        <f t="shared" si="586"/>
        <v>-0.32412938466216223</v>
      </c>
      <c r="BB1745" s="62">
        <f t="shared" si="587"/>
        <v>162</v>
      </c>
      <c r="BC1745" s="21">
        <f t="shared" si="588"/>
        <v>170</v>
      </c>
      <c r="BD1745" s="21">
        <f t="shared" si="589"/>
        <v>140</v>
      </c>
      <c r="BE1745" s="21">
        <f t="shared" si="590"/>
        <v>107</v>
      </c>
      <c r="BF1745" s="94">
        <f t="shared" si="38"/>
        <v>0.38118651458515718</v>
      </c>
      <c r="BG1745" s="22">
        <f t="shared" ref="BG1745" si="643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0.36981953032868581</v>
      </c>
      <c r="BH1745" s="22">
        <f t="shared" ref="BH1745" si="644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0.41696925732376589</v>
      </c>
      <c r="BI1745" s="22">
        <f t="shared" ref="BI1745" si="645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0.48288340899635152</v>
      </c>
      <c r="BJ1745" s="21">
        <f t="shared" si="592"/>
        <v>148</v>
      </c>
      <c r="BK1745" s="21">
        <f t="shared" si="593"/>
        <v>170</v>
      </c>
      <c r="BL1745" s="21">
        <f t="shared" si="594"/>
        <v>140</v>
      </c>
      <c r="BM1745" s="21">
        <f t="shared" si="595"/>
        <v>107</v>
      </c>
      <c r="BN1745" s="22">
        <f t="shared" si="46"/>
        <v>0.40319618515426536</v>
      </c>
      <c r="BO1745" s="22">
        <f t="shared" ref="BO1745" si="646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0.3705525208080232</v>
      </c>
      <c r="BP1745" s="22">
        <f t="shared" ref="BP1745" si="647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0.41714721106645186</v>
      </c>
      <c r="BQ1745" s="22">
        <f t="shared" ref="BQ1745" si="648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0.48225203516145926</v>
      </c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34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11"/>
        <v>NYR Spencer Martin</v>
      </c>
      <c r="J1746" s="33" t="s">
        <v>1168</v>
      </c>
      <c r="K1746" s="14">
        <v>2.96</v>
      </c>
      <c r="L1746" s="13">
        <v>0.15</v>
      </c>
      <c r="M1746" s="28">
        <v>0.1</v>
      </c>
      <c r="N1746">
        <f>IFERROR(_xlfn.XLOOKUP(A1746,Params!A:A,Params!D:D),0)</f>
        <v>2.8999999999999901</v>
      </c>
      <c r="O1746">
        <f t="shared" ref="O1746" si="649">N1747</f>
        <v>3.2999999999999901</v>
      </c>
      <c r="P1746" s="68">
        <f t="shared" si="569"/>
        <v>2.8999999999999901</v>
      </c>
      <c r="Q1746">
        <f t="shared" ref="Q1746" si="650">P1747</f>
        <v>3.2999999999999901</v>
      </c>
      <c r="R1746" s="5">
        <f t="shared" ref="R1746" si="651">N1746/W1746/X1746/Z1747/AB1747/AA1746</f>
        <v>3.0236858533324513</v>
      </c>
      <c r="S1746" s="5">
        <f t="shared" ref="S1746" si="652">O1746/W1747/Y1746/Z1746/AA1747/AB1746</f>
        <v>2.9635091564810692</v>
      </c>
      <c r="T1746" s="5">
        <f t="shared" ref="T1746" si="653">P1746/W1746/X1746/Z1747/AB1747</f>
        <v>2.8422647021325043</v>
      </c>
      <c r="U1746" s="5">
        <f t="shared" ref="U1746" si="654">Q1746/W1747/Y1746/Z1746/AA1747</f>
        <v>3.1116846143051227</v>
      </c>
      <c r="V1746" s="5">
        <f>_xlfn.XLOOKUP(H1746,'Rest - Home'!A:A,'Rest - Home'!B:B)</f>
        <v>0.95</v>
      </c>
      <c r="W1746" s="5">
        <f>_xlfn.XLOOKUP(H1746,'Rest - Home'!A:A,'Rest - Home'!C:C)</f>
        <v>0.95302926576458757</v>
      </c>
      <c r="X1746" s="5">
        <f t="shared" ref="X1746" si="655">AM1747/K1746</f>
        <v>1</v>
      </c>
      <c r="Y1746" s="5">
        <f t="shared" ref="Y1746" si="656">AK1747/K1746</f>
        <v>0.98310810810810811</v>
      </c>
      <c r="Z1746" s="5">
        <f>IF(J1746="",1,(_xlfn.XLOOKUP(I1746,Goalies!B:B,Goalies!J:J)))</f>
        <v>1.06</v>
      </c>
      <c r="AA1746" s="23">
        <f>_xlfn.XLOOKUP(E1746,Injuries!A:A,Injuries!B:B)</f>
        <v>0.94</v>
      </c>
      <c r="AB1746" s="23">
        <f>_xlfn.XLOOKUP(E1746,Injuries!A:A,Injuries!C:C)</f>
        <v>1.05</v>
      </c>
      <c r="AC1746" s="23">
        <f>_xlfn.XLOOKUP(E1746,'Game Adjustments'!A:A,'Game Adjustments'!B:B)</f>
        <v>1</v>
      </c>
      <c r="AD1746" s="23">
        <f>_xlfn.XLOOKUP(E1746,'Game Adjustments'!A:A,'Game Adjustments'!C:C)</f>
        <v>1</v>
      </c>
      <c r="AE1746" s="23">
        <f>IF(D1746="A",_xlfn.XLOOKUP(E1746,'Rest - Home'!F:F,'Rest - Home'!J:J),_xlfn.XLOOKUP(E1746,'Rest - Home'!F:F,'Rest - Home'!I:I))</f>
        <v>1</v>
      </c>
      <c r="AF1746" s="23">
        <f>IF(D1746="A",_xlfn.XLOOKUP(E1746,'Rest - Home'!F:F,'Rest - Home'!L:L),_xlfn.XLOOKUP(E1746,'Rest - Home'!F:F,'Rest - Home'!K:K))</f>
        <v>1</v>
      </c>
      <c r="AG1746" s="26">
        <v>1</v>
      </c>
      <c r="AH1746" s="26">
        <v>1</v>
      </c>
      <c r="AI1746" s="53" cm="1">
        <f t="array" ref="AI1746">MAX(IF($E$63:E1745=E1746,ROW($E$63:E1745)-MIN(ROW($E$63:E1745))+1))</f>
        <v>1651</v>
      </c>
      <c r="AJ1746" s="53" cm="1">
        <f t="array" ref="AJ1746">MAX(IF($I$105:I1745=I1746,ROW($I$105:I1745)-MIN(ROW($I$105:I1745))+1))</f>
        <v>1576</v>
      </c>
      <c r="AK1746" s="23">
        <f>IF(AI1746=0,_xlfn.XLOOKUP(E1746,'Starting GF'!A:A,'Starting GF'!B:B),INDEX($AL$63:$AL1746,AI1746))</f>
        <v>2.7921235227581174</v>
      </c>
      <c r="AL1746" s="23">
        <f t="shared" si="623"/>
        <v>2.8241365550762683</v>
      </c>
      <c r="AM1746" s="23">
        <f>IF(AI1746=0,_xlfn.XLOOKUP(E1746,'Starting GF'!A:A,'Starting GF'!C:C),INDEX($AN$63:$AN1746,AI1746))</f>
        <v>3.0689431780822356</v>
      </c>
      <c r="AN1746" s="23">
        <f t="shared" si="624"/>
        <v>3.0531280748420606</v>
      </c>
      <c r="AO1746" s="23">
        <f>IF(AJ1746=0,_xlfn.XLOOKUP(I1746,Goalies!B:B,Goalies!I:I),INDEX($AP$105:$AP1746,AJ1746))</f>
        <v>3.2685534370464882</v>
      </c>
      <c r="AP1746" s="23">
        <f t="shared" si="577"/>
        <v>3.2494683773700048</v>
      </c>
      <c r="AQ1746" s="23">
        <f t="shared" si="578"/>
        <v>3.25307976876717</v>
      </c>
      <c r="AR1746" s="66">
        <v>0.04</v>
      </c>
      <c r="AS1746" s="96" t="s">
        <v>1591</v>
      </c>
      <c r="AT1746" s="20">
        <f t="shared" ref="AT1746" si="657">(AK1746*V1746*X1746*Z1747*AA1746*AB1747*AC1746*AD1747*AG1746*AH1747)+AR1746</f>
        <v>2.7093979670141022</v>
      </c>
      <c r="AU1746" s="20">
        <f t="shared" ref="AU1746" si="658">AT1747</f>
        <v>3.3736446205859192</v>
      </c>
      <c r="AV1746" s="12">
        <f t="shared" ref="AV1746" si="659">AK1746*V1746*X1746*Z1747*AA1746*AB1747</f>
        <v>2.6693979670141021</v>
      </c>
      <c r="AW1746" s="12">
        <f t="shared" ref="AW1746" si="660">AV1747</f>
        <v>3.4174054989919322</v>
      </c>
      <c r="AX1746" s="8">
        <f t="shared" si="583"/>
        <v>-0.19060203298588796</v>
      </c>
      <c r="AY1746" s="8">
        <f t="shared" si="584"/>
        <v>7.3644620585929133E-2</v>
      </c>
      <c r="AZ1746" s="8">
        <f t="shared" si="585"/>
        <v>-0.11695741239995883</v>
      </c>
      <c r="BA1746" s="8">
        <f t="shared" si="586"/>
        <v>-0.26424665357181709</v>
      </c>
      <c r="BB1746" s="62">
        <f t="shared" si="587"/>
        <v>155</v>
      </c>
      <c r="BC1746" s="21">
        <f t="shared" si="588"/>
        <v>-136</v>
      </c>
      <c r="BD1746" s="21">
        <f t="shared" si="589"/>
        <v>-109</v>
      </c>
      <c r="BE1746" s="21">
        <f t="shared" si="590"/>
        <v>117</v>
      </c>
      <c r="BF1746" s="94">
        <f t="shared" ref="BF1746" si="661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IF(AT1746&gt;AT1747, 1-_xlpm.interp, _xlpm.interp)
)</f>
        <v>0.39282114130061779</v>
      </c>
      <c r="BG1746" s="22">
        <f t="shared" si="76"/>
        <v>0.57595276572219345</v>
      </c>
      <c r="BH1746" s="22">
        <f t="shared" si="76"/>
        <v>0.52065232149429597</v>
      </c>
      <c r="BI1746" s="22">
        <f t="shared" si="76"/>
        <v>0.46058814249801694</v>
      </c>
      <c r="BJ1746" s="21">
        <f t="shared" si="592"/>
        <v>162</v>
      </c>
      <c r="BK1746" s="21">
        <f t="shared" si="593"/>
        <v>-135</v>
      </c>
      <c r="BL1746" s="21">
        <f t="shared" si="594"/>
        <v>-108</v>
      </c>
      <c r="BM1746" s="21">
        <f t="shared" si="595"/>
        <v>118</v>
      </c>
      <c r="BN1746" s="22">
        <f t="shared" ref="BN1746" si="662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IF(AV1746&gt;AV1747, 1-_xlpm.interp, _xlpm.interp)
)</f>
        <v>0.38138293813664809</v>
      </c>
      <c r="BO1746" s="22">
        <f t="shared" si="82"/>
        <v>0.57449538056036897</v>
      </c>
      <c r="BP1746" s="22">
        <f t="shared" si="82"/>
        <v>0.51905701846781038</v>
      </c>
      <c r="BQ1746" s="22">
        <f t="shared" si="82"/>
        <v>0.45921536945851926</v>
      </c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34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11"/>
        <v>NYI David Rittich</v>
      </c>
      <c r="J1747" s="33" t="s">
        <v>176</v>
      </c>
      <c r="K1747" s="14">
        <v>2.96</v>
      </c>
      <c r="L1747" s="13">
        <v>0.15</v>
      </c>
      <c r="M1747" s="28">
        <v>0.1</v>
      </c>
      <c r="N1747">
        <f>IFERROR(_xlfn.XLOOKUP(A1747,Params!A:A,Params!D:D),0)</f>
        <v>3.2999999999999901</v>
      </c>
      <c r="O1747">
        <f t="shared" ref="O1747" si="663">N1746</f>
        <v>2.8999999999999901</v>
      </c>
      <c r="P1747" s="68">
        <f t="shared" si="569"/>
        <v>3.2999999999999901</v>
      </c>
      <c r="Q1747">
        <f t="shared" ref="Q1747" si="664">P1746</f>
        <v>2.8999999999999901</v>
      </c>
      <c r="R1747" s="5">
        <f t="shared" ref="R1747" si="665">N1747/W1747/X1747/Z1746/AB1746/AA1747</f>
        <v>2.8100264960750692</v>
      </c>
      <c r="S1747" s="5">
        <f t="shared" ref="S1747" si="666">O1747/W1746/Y1747/Z1747/AA1746/AB1747</f>
        <v>3.2054850198829858</v>
      </c>
      <c r="T1747" s="5">
        <f t="shared" ref="T1747" si="667">P1747/W1747/X1747/Z1746/AB1746</f>
        <v>2.7257257011928169</v>
      </c>
      <c r="U1747" s="5">
        <f t="shared" ref="U1747" si="668">Q1747/W1746/Y1747/Z1747/AA1746</f>
        <v>3.2375398700818159</v>
      </c>
      <c r="V1747" s="5">
        <f>_xlfn.XLOOKUP(H1747,'Rest - Home'!A:A,'Rest - Home'!B:B)</f>
        <v>1.048</v>
      </c>
      <c r="W1747" s="5">
        <f>_xlfn.XLOOKUP(H1747,'Rest - Home'!A:A,'Rest - Home'!C:C)</f>
        <v>1.0491546019013618</v>
      </c>
      <c r="X1747" s="5">
        <f t="shared" ref="X1747" si="669">AM1746/K1747</f>
        <v>1.0368051277304851</v>
      </c>
      <c r="Y1747" s="5">
        <f t="shared" ref="Y1747" si="670">AK1746/K1747</f>
        <v>0.9432849739047694</v>
      </c>
      <c r="Z1747" s="5">
        <f>IF(J1747="",1,(_xlfn.XLOOKUP(I1747,Goalies!B:B,Goalies!J:J)))</f>
        <v>1.06</v>
      </c>
      <c r="AA1747" s="23">
        <f>_xlfn.XLOOKUP(E1747,Injuries!A:A,Injuries!B:B)</f>
        <v>0.97</v>
      </c>
      <c r="AB1747" s="23">
        <f>_xlfn.XLOOKUP(E1747,Injuries!A:A,Injuries!C:C)</f>
        <v>1.01</v>
      </c>
      <c r="AC1747" s="23">
        <f>_xlfn.XLOOKUP(E1747,'Game Adjustments'!A:A,'Game Adjustments'!B:B)</f>
        <v>1</v>
      </c>
      <c r="AD1747" s="23">
        <f>_xlfn.XLOOKUP(E1747,'Game Adjustments'!A:A,'Game Adjustments'!C:C)</f>
        <v>1</v>
      </c>
      <c r="AE1747" s="23">
        <f>IF(D1747="A",_xlfn.XLOOKUP(E1747,'Rest - Home'!F:F,'Rest - Home'!J:J),_xlfn.XLOOKUP(E1747,'Rest - Home'!F:F,'Rest - Home'!I:I))</f>
        <v>1</v>
      </c>
      <c r="AF1747" s="23">
        <f>IF(D1747="A",_xlfn.XLOOKUP(E1747,'Rest - Home'!F:F,'Rest - Home'!L:L),_xlfn.XLOOKUP(E1747,'Rest - Home'!F:F,'Rest - Home'!K:K))</f>
        <v>1</v>
      </c>
      <c r="AG1747" s="26">
        <v>1</v>
      </c>
      <c r="AH1747" s="26">
        <v>1</v>
      </c>
      <c r="AI1747" s="53" cm="1">
        <f t="array" ref="AI1747">MAX(IF($E$63:E1746=E1747,ROW($E$63:E1746)-MIN(ROW($E$63:E1746))+1))</f>
        <v>1654</v>
      </c>
      <c r="AJ1747" s="53" cm="1">
        <f t="array" ref="AJ1747">MAX(IF($I$105:I1746=I1747,ROW($I$105:I1746)-MIN(ROW($I$105:I1746))+1))</f>
        <v>1579</v>
      </c>
      <c r="AK1747" s="23">
        <f>IF(AI1747=0,_xlfn.XLOOKUP(E1747,'Starting GF'!A:A,'Starting GF'!B:B),INDEX($AL$63:$AL1747,AI1747))</f>
        <v>2.91</v>
      </c>
      <c r="AL1747" s="23">
        <f t="shared" si="623"/>
        <v>2.8937394624880266</v>
      </c>
      <c r="AM1747" s="23">
        <f>IF(AI1747=0,_xlfn.XLOOKUP(E1747,'Starting GF'!A:A,'Starting GF'!C:C),INDEX($AN$63:$AN1747,AI1747))</f>
        <v>2.96</v>
      </c>
      <c r="AN1747" s="23">
        <f t="shared" si="624"/>
        <v>2.9968227529824478</v>
      </c>
      <c r="AO1747" s="23">
        <f>IF(AJ1747=0,_xlfn.XLOOKUP(I1747,Goalies!B:B,Goalies!I:I),INDEX($AP$105:$AP1747,AJ1747))</f>
        <v>3.133417893544852</v>
      </c>
      <c r="AP1747" s="23">
        <f t="shared" si="577"/>
        <v>3.1730773276745188</v>
      </c>
      <c r="AQ1747" s="23">
        <f t="shared" si="578"/>
        <v>3.1375999999999999</v>
      </c>
      <c r="AR1747" s="66">
        <v>-0.04</v>
      </c>
      <c r="AS1747" s="96" t="s">
        <v>1591</v>
      </c>
      <c r="AT1747" s="20">
        <f t="shared" ref="AT1747" si="671">(AK1747*V1747*X1747*Z1746*AA1747*AB1746*AC1747*AD1746*AG1747*AH1746)+AR1747</f>
        <v>3.3736446205859192</v>
      </c>
      <c r="AU1747" s="20">
        <f t="shared" ref="AU1747" si="672">AT1746</f>
        <v>2.7093979670141022</v>
      </c>
      <c r="AV1747" s="12">
        <f t="shared" ref="AV1747" si="673">AK1747*W1747*X1747*Z1746*AA1747*AB1746</f>
        <v>3.4174054989919322</v>
      </c>
      <c r="AW1747" s="12">
        <f t="shared" ref="AW1747" si="674">AV1746</f>
        <v>2.6693979670141021</v>
      </c>
      <c r="AX1747" s="8">
        <f t="shared" si="583"/>
        <v>7.3644620585929133E-2</v>
      </c>
      <c r="AY1747" s="8">
        <f t="shared" si="584"/>
        <v>-0.19060203298588796</v>
      </c>
      <c r="AZ1747" s="8">
        <f t="shared" si="585"/>
        <v>-0.11695741239995883</v>
      </c>
      <c r="BA1747" s="8">
        <f t="shared" si="586"/>
        <v>0.26424665357181709</v>
      </c>
      <c r="BB1747" s="62">
        <f t="shared" si="587"/>
        <v>-155</v>
      </c>
      <c r="BC1747" s="21">
        <f t="shared" si="588"/>
        <v>136</v>
      </c>
      <c r="BD1747" s="21">
        <f t="shared" si="589"/>
        <v>109</v>
      </c>
      <c r="BE1747" s="21">
        <f t="shared" si="590"/>
        <v>-117</v>
      </c>
      <c r="BF1747" s="94">
        <f t="shared" si="38"/>
        <v>0.60717885869938226</v>
      </c>
      <c r="BG1747" s="22">
        <f t="shared" ref="BG1747" si="675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0.4240472342778065</v>
      </c>
      <c r="BH1747" s="22">
        <f t="shared" ref="BH1747" si="676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0.47934767850570403</v>
      </c>
      <c r="BI1747" s="22">
        <f t="shared" ref="BI1747" si="677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0.53941185750198306</v>
      </c>
      <c r="BJ1747" s="21">
        <f t="shared" si="592"/>
        <v>-162</v>
      </c>
      <c r="BK1747" s="21">
        <f t="shared" si="593"/>
        <v>135</v>
      </c>
      <c r="BL1747" s="21">
        <f t="shared" si="594"/>
        <v>108</v>
      </c>
      <c r="BM1747" s="21">
        <f t="shared" si="595"/>
        <v>-118</v>
      </c>
      <c r="BN1747" s="22">
        <f t="shared" si="46"/>
        <v>0.61861706186335197</v>
      </c>
      <c r="BO1747" s="22">
        <f t="shared" ref="BO1747" si="678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0.42550461943963108</v>
      </c>
      <c r="BP1747" s="22">
        <f t="shared" ref="BP1747" si="679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0.48094298153218962</v>
      </c>
      <c r="BQ1747" s="22">
        <f t="shared" ref="BQ1747" si="680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0.54078463054148074</v>
      </c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34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11"/>
        <v>CHI Arvid Soderblom</v>
      </c>
      <c r="J1748" s="33" t="s">
        <v>303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0</v>
      </c>
      <c r="O1748">
        <f t="shared" ref="O1748" si="681">N1749</f>
        <v>0</v>
      </c>
      <c r="P1748" s="68">
        <f t="shared" ref="P1748:P1777" si="682">N1748</f>
        <v>0</v>
      </c>
      <c r="Q1748">
        <f t="shared" ref="Q1748" si="683">P1749</f>
        <v>0</v>
      </c>
      <c r="R1748" s="5">
        <f t="shared" ref="R1748" si="684">N1748/W1748/X1748/Z1749/AB1749/AA1748</f>
        <v>0</v>
      </c>
      <c r="S1748" s="5">
        <f t="shared" ref="S1748" si="685">O1748/W1749/Y1748/Z1748/AA1749/AB1748</f>
        <v>0</v>
      </c>
      <c r="T1748" s="5">
        <f t="shared" ref="T1748" si="686">P1748/W1748/X1748/Z1749/AB1749</f>
        <v>0</v>
      </c>
      <c r="U1748" s="5">
        <f t="shared" ref="U1748" si="687">Q1748/W1749/Y1748/Z1748/AA1749</f>
        <v>0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688">AM1749/K1748</f>
        <v>1.0474760028117447</v>
      </c>
      <c r="Y1748" s="5">
        <f t="shared" ref="Y1748" si="689">AK1749/K1748</f>
        <v>1.0304054054054053</v>
      </c>
      <c r="Z1748" s="5">
        <f>IF(J1748="",1,(_xlfn.XLOOKUP(I1748,Goalies!B:B,Goalies!J:J)))</f>
        <v>1.05</v>
      </c>
      <c r="AA1748" s="23">
        <f>_xlfn.XLOOKUP(E1748,Injuries!A:A,Injuries!B:B)</f>
        <v>0.98499999999999999</v>
      </c>
      <c r="AB1748" s="23">
        <f>_xlfn.XLOOKUP(E1748,Injuries!A:A,Injuries!C:C)</f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1563</v>
      </c>
      <c r="AK1748" s="23">
        <f>IF(AI1748=0,_xlfn.XLOOKUP(E1748,'Starting GF'!A:A,'Starting GF'!B:B),INDEX($AL$63:$AL1748,AI1748))</f>
        <v>2.6773769988108924</v>
      </c>
      <c r="AL1748" s="23">
        <f t="shared" ref="AL1748:AL1777" si="690">IF(R1748=0,AK1748,R1748*L1748*(1-M1748)+T1748*L1748*M1748+AK1748*(1-L1748))</f>
        <v>2.6773769988108924</v>
      </c>
      <c r="AM1748" s="23">
        <f>IF(AI1748=0,_xlfn.XLOOKUP(E1748,'Starting GF'!A:A,'Starting GF'!C:C),INDEX($AN$63:$AN1748,AI1748))</f>
        <v>3.3229987012333995</v>
      </c>
      <c r="AN1748" s="23">
        <f t="shared" ref="AN1748:AN1777" si="691">IF(S1748=0,AM1748,S1748*L1748+AM1748*(1-L1748))</f>
        <v>3.3229987012333995</v>
      </c>
      <c r="AO1748" s="23">
        <f>IF(AJ1748=0,_xlfn.XLOOKUP(I1748,Goalies!B:B,Goalies!I:I),INDEX($AP$105:$AP1748,AJ1748))</f>
        <v>3.4604196818253712</v>
      </c>
      <c r="AP1748" s="23">
        <f t="shared" ref="AP1748:AP1777" si="692">IF(S1748=0,AO1748,S1748*L1748*Z1748+AO1748*(1-L1748))</f>
        <v>3.4604196818253712</v>
      </c>
      <c r="AQ1748" s="23">
        <f t="shared" ref="AQ1748:AQ1777" si="693">AM1748*Z1748</f>
        <v>3.4891486362950697</v>
      </c>
      <c r="AR1748" s="66">
        <v>-0.05</v>
      </c>
      <c r="AS1748" s="96" t="s">
        <v>1591</v>
      </c>
      <c r="AT1748" s="20">
        <f t="shared" ref="AT1748" si="694">(AK1748*V1748*X1748*Z1749*AA1748*AB1749*AC1748*AD1749*AG1748*AH1749)+AR1748</f>
        <v>2.7375340021889016</v>
      </c>
      <c r="AU1748" s="20">
        <f t="shared" ref="AU1748" si="695">AT1749</f>
        <v>3.7506679581641849</v>
      </c>
      <c r="AV1748" s="12">
        <f t="shared" ref="AV1748" si="696">AK1748*V1748*X1748*Z1749*AA1748*AB1749</f>
        <v>2.7875340021889015</v>
      </c>
      <c r="AW1748" s="12">
        <f t="shared" ref="AW1748" si="697">AV1749</f>
        <v>3.682516199873318</v>
      </c>
      <c r="AX1748" s="8">
        <f t="shared" ref="AX1748:AX1777" si="698">(AT1748-N1748)</f>
        <v>2.7375340021889016</v>
      </c>
      <c r="AY1748" s="8">
        <f t="shared" ref="AY1748:AY1777" si="699">(AU1748-O1748)</f>
        <v>3.7506679581641849</v>
      </c>
      <c r="AZ1748" s="8">
        <f t="shared" ref="AZ1748:AZ1777" si="700">SUM(AX1748:AY1748)</f>
        <v>6.4882019603530861</v>
      </c>
      <c r="BA1748" s="8">
        <f t="shared" ref="BA1748:BA1777" si="701">AX1748-AY1748</f>
        <v>-1.0131339559752832</v>
      </c>
      <c r="BB1748" s="62">
        <f t="shared" ref="BB1748:BB1777" si="702">IF(BF1748=0.5,100,IF(BF1748&gt;0.5,-ROUND(100*BF1748/(1-BF1748),0),ROUND(100*(1-BF1748)/BF1748,0)))</f>
        <v>187</v>
      </c>
      <c r="BC1748" s="21">
        <f t="shared" ref="BC1748:BC1777" si="703">IF(BG1748=0.5,100,IF(BG1748&gt;0.5,-ROUND(100*BG1748/(1-BG1748),0),ROUND(100*(1-BG1748)/BG1748,0)))</f>
        <v>-172</v>
      </c>
      <c r="BD1748" s="21">
        <f t="shared" ref="BD1748:BD1777" si="704">IF(BH1748=0.5,100,IF(BH1748&gt;0.5,-ROUND(100*BH1748/(1-BH1748),0),ROUND(100*(1-BH1748)/BH1748,0)))</f>
        <v>-142</v>
      </c>
      <c r="BE1748" s="21">
        <f t="shared" ref="BE1748:BE1777" si="705">IF(BI1748=0.5,100,IF(BI1748&gt;0.5,-ROUND(100*BI1748/(1-BI1748),0),ROUND(100*(1-BI1748)/BI1748,0)))</f>
        <v>-108</v>
      </c>
      <c r="BF1748" s="94">
        <f t="shared" ref="BF1748" si="70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0.34825046912156965</v>
      </c>
      <c r="BG1748" s="22">
        <f t="shared" si="76"/>
        <v>0.6328839911552373</v>
      </c>
      <c r="BH1748" s="22">
        <f t="shared" si="76"/>
        <v>0.58630853501208624</v>
      </c>
      <c r="BI1748" s="22">
        <f t="shared" si="76"/>
        <v>0.52030416441048133</v>
      </c>
      <c r="BJ1748" s="21">
        <f t="shared" ref="BJ1748:BJ1777" si="707">IF(BN1748=0.5,100,IF(BN1748&gt;0.5,-ROUND(100*BN1748/(1-BN1748),0),ROUND(100*(1-BN1748)/BN1748,0)))</f>
        <v>174</v>
      </c>
      <c r="BK1748" s="21">
        <f t="shared" ref="BK1748:BK1777" si="708">IF(BO1748=0.5,100,IF(BO1748&gt;0.5,-ROUND(100*BO1748/(1-BO1748),0),ROUND(100*(1-BO1748)/BO1748,0)))</f>
        <v>-172</v>
      </c>
      <c r="BL1748" s="21">
        <f t="shared" ref="BL1748:BL1777" si="709">IF(BP1748=0.5,100,IF(BP1748&gt;0.5,-ROUND(100*BP1748/(1-BP1748),0),ROUND(100*(1-BP1748)/BP1748,0)))</f>
        <v>-142</v>
      </c>
      <c r="BM1748" s="21">
        <f t="shared" ref="BM1748:BM1777" si="710">IF(BQ1748=0.5,100,IF(BQ1748&gt;0.5,-ROUND(100*BQ1748/(1-BQ1748),0),ROUND(100*(1-BQ1748)/BQ1748,0)))</f>
        <v>-109</v>
      </c>
      <c r="BN1748" s="22">
        <f t="shared" ref="BN1748" si="711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0.36449689935434482</v>
      </c>
      <c r="BO1748" s="22">
        <f t="shared" si="82"/>
        <v>0.63296497708467836</v>
      </c>
      <c r="BP1748" s="22">
        <f t="shared" si="82"/>
        <v>0.58648697404018879</v>
      </c>
      <c r="BQ1748" s="22">
        <f t="shared" si="82"/>
        <v>0.520572010963814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34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11"/>
        <v>PIT Arturs Silovs</v>
      </c>
      <c r="J1749" s="33" t="s">
        <v>232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0</v>
      </c>
      <c r="O1749">
        <f t="shared" ref="O1749" si="712">N1748</f>
        <v>0</v>
      </c>
      <c r="P1749" s="68">
        <f t="shared" si="682"/>
        <v>0</v>
      </c>
      <c r="Q1749">
        <f t="shared" ref="Q1749" si="713">P1748</f>
        <v>0</v>
      </c>
      <c r="R1749" s="5">
        <f t="shared" ref="R1749" si="714">N1749/W1749/X1749/Z1748/AB1748/AA1749</f>
        <v>0</v>
      </c>
      <c r="S1749" s="5">
        <f t="shared" ref="S1749" si="715">O1749/W1748/Y1749/Z1749/AA1748/AB1749</f>
        <v>0</v>
      </c>
      <c r="T1749" s="5">
        <f t="shared" ref="T1749" si="716">P1749/W1749/X1749/Z1748/AB1748</f>
        <v>0</v>
      </c>
      <c r="U1749" s="5">
        <f t="shared" ref="U1749" si="717">Q1749/W1748/Y1749/Z1749/AA1748</f>
        <v>0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718">AM1748/K1749</f>
        <v>1.122634696362635</v>
      </c>
      <c r="Y1749" s="5">
        <f t="shared" ref="Y1749" si="719">AK1748/K1749</f>
        <v>0.90451925635503128</v>
      </c>
      <c r="Z1749" s="5">
        <f>IF(J1749="",1,(_xlfn.XLOOKUP(I1749,Goalies!B:B,Goalies!J:J)))</f>
        <v>1.03</v>
      </c>
      <c r="AA1749" s="23">
        <f>_xlfn.XLOOKUP(E1749,Injuries!A:A,Injuries!B:B)</f>
        <v>0.98499999999999999</v>
      </c>
      <c r="AB1749" s="23">
        <f>_xlfn.XLOOKUP(E1749,Injuries!A:A,Injuries!C:C)</f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1558</v>
      </c>
      <c r="AK1749" s="23">
        <f>IF(AI1749=0,_xlfn.XLOOKUP(E1749,'Starting GF'!A:A,'Starting GF'!B:B),INDEX($AL$63:$AL1749,AI1749))</f>
        <v>3.05</v>
      </c>
      <c r="AL1749" s="23">
        <f t="shared" si="690"/>
        <v>3.05</v>
      </c>
      <c r="AM1749" s="23">
        <f>IF(AI1749=0,_xlfn.XLOOKUP(E1749,'Starting GF'!A:A,'Starting GF'!C:C),INDEX($AN$63:$AN1749,AI1749))</f>
        <v>3.1005289683227644</v>
      </c>
      <c r="AN1749" s="23">
        <f t="shared" si="691"/>
        <v>3.1005289683227644</v>
      </c>
      <c r="AO1749" s="23">
        <f>IF(AJ1749=0,_xlfn.XLOOKUP(I1749,Goalies!B:B,Goalies!I:I),INDEX($AP$105:$AP1749,AJ1749))</f>
        <v>3.2569262626871502</v>
      </c>
      <c r="AP1749" s="23">
        <f t="shared" si="692"/>
        <v>3.2569262626871502</v>
      </c>
      <c r="AQ1749" s="23">
        <f t="shared" si="693"/>
        <v>3.1935448373724475</v>
      </c>
      <c r="AR1749" s="66">
        <v>0.05</v>
      </c>
      <c r="AS1749" s="96" t="s">
        <v>1591</v>
      </c>
      <c r="AT1749" s="20">
        <f t="shared" ref="AT1749" si="720">(AK1749*V1749*X1749*Z1748*AA1749*AB1748*AC1749*AD1748*AG1749*AH1748)+AR1749</f>
        <v>3.7506679581641849</v>
      </c>
      <c r="AU1749" s="20">
        <f t="shared" ref="AU1749" si="721">AT1748</f>
        <v>2.7375340021889016</v>
      </c>
      <c r="AV1749" s="12">
        <f t="shared" ref="AV1749" si="722">AK1749*W1749*X1749*Z1748*AA1749*AB1748</f>
        <v>3.682516199873318</v>
      </c>
      <c r="AW1749" s="12">
        <f t="shared" ref="AW1749" si="723">AV1748</f>
        <v>2.7875340021889015</v>
      </c>
      <c r="AX1749" s="8">
        <f t="shared" si="698"/>
        <v>3.7506679581641849</v>
      </c>
      <c r="AY1749" s="8">
        <f t="shared" si="699"/>
        <v>2.7375340021889016</v>
      </c>
      <c r="AZ1749" s="8">
        <f t="shared" si="700"/>
        <v>6.4882019603530861</v>
      </c>
      <c r="BA1749" s="8">
        <f t="shared" si="701"/>
        <v>1.0131339559752832</v>
      </c>
      <c r="BB1749" s="62">
        <f t="shared" si="702"/>
        <v>-187</v>
      </c>
      <c r="BC1749" s="21">
        <f t="shared" si="703"/>
        <v>172</v>
      </c>
      <c r="BD1749" s="21">
        <f t="shared" si="704"/>
        <v>142</v>
      </c>
      <c r="BE1749" s="21">
        <f t="shared" si="705"/>
        <v>108</v>
      </c>
      <c r="BF1749" s="94">
        <f t="shared" si="38"/>
        <v>0.65174953087843035</v>
      </c>
      <c r="BG1749" s="22">
        <f t="shared" ref="BG1749" si="724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0.3671160088447627</v>
      </c>
      <c r="BH1749" s="22">
        <f t="shared" ref="BH1749" si="725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0.41369146498791382</v>
      </c>
      <c r="BI1749" s="22">
        <f t="shared" ref="BI1749" si="72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0.47969583558951867</v>
      </c>
      <c r="BJ1749" s="21">
        <f t="shared" si="707"/>
        <v>-174</v>
      </c>
      <c r="BK1749" s="21">
        <f t="shared" si="708"/>
        <v>172</v>
      </c>
      <c r="BL1749" s="21">
        <f t="shared" si="709"/>
        <v>142</v>
      </c>
      <c r="BM1749" s="21">
        <f t="shared" si="710"/>
        <v>109</v>
      </c>
      <c r="BN1749" s="22">
        <f t="shared" si="46"/>
        <v>0.63550310064565518</v>
      </c>
      <c r="BO1749" s="22">
        <f t="shared" ref="BO1749" si="727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0.36703502291532164</v>
      </c>
      <c r="BP1749" s="22">
        <f t="shared" ref="BP1749" si="728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0.41351302595981121</v>
      </c>
      <c r="BQ1749" s="22">
        <f t="shared" ref="BQ1749" si="729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0.479427989036186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34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11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0</v>
      </c>
      <c r="O1750">
        <f t="shared" ref="O1750" si="730">N1751</f>
        <v>0</v>
      </c>
      <c r="P1750" s="68">
        <f t="shared" si="682"/>
        <v>0</v>
      </c>
      <c r="Q1750">
        <f t="shared" ref="Q1750" si="731">P1751</f>
        <v>0</v>
      </c>
      <c r="R1750" s="5">
        <f t="shared" ref="R1750" si="732">N1750/W1750/X1750/Z1751/AB1751/AA1750</f>
        <v>0</v>
      </c>
      <c r="S1750" s="5">
        <f t="shared" ref="S1750" si="733">O1750/W1751/Y1750/Z1750/AA1751/AB1750</f>
        <v>0</v>
      </c>
      <c r="T1750" s="5">
        <f t="shared" ref="T1750" si="734">P1750/W1750/X1750/Z1751/AB1751</f>
        <v>0</v>
      </c>
      <c r="U1750" s="5">
        <f t="shared" ref="U1750" si="735">Q1750/W1751/Y1750/Z1750/AA1751</f>
        <v>0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36">AM1751/K1750</f>
        <v>1.0461274159941212</v>
      </c>
      <c r="Y1750" s="5">
        <f t="shared" ref="Y1750" si="737">AK1751/K1750</f>
        <v>1.0546554311521481</v>
      </c>
      <c r="Z1750" s="5">
        <f>IF(J1750="",1,(_xlfn.XLOOKUP(I1750,Goalies!B:B,Goalies!J:J)))</f>
        <v>1</v>
      </c>
      <c r="AA1750" s="23">
        <f>_xlfn.XLOOKUP(E1750,Injuries!A:A,Injuries!B:B)</f>
        <v>0.97</v>
      </c>
      <c r="AB1750" s="23">
        <f>_xlfn.XLOOKUP(E1750,Injuries!A:A,Injuries!C:C)</f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f t="shared" si="690"/>
        <v>3.5666609352438652</v>
      </c>
      <c r="AM1750" s="23">
        <f>IF(AI1750=0,_xlfn.XLOOKUP(E1750,'Starting GF'!A:A,'Starting GF'!C:C),INDEX($AN$63:$AN1750,AI1750))</f>
        <v>2.6609843048557935</v>
      </c>
      <c r="AN1750" s="23">
        <f t="shared" si="691"/>
        <v>2.6609843048557935</v>
      </c>
      <c r="AO1750" s="23">
        <f>IF(AJ1750=0,_xlfn.XLOOKUP(I1750,Goalies!B:B,Goalies!I:I),INDEX($AP$105:$AP1750,AJ1750))</f>
        <v>2.657334421382326</v>
      </c>
      <c r="AP1750" s="23">
        <f t="shared" si="692"/>
        <v>2.657334421382326</v>
      </c>
      <c r="AQ1750" s="23">
        <f t="shared" si="693"/>
        <v>2.6609843048557935</v>
      </c>
      <c r="AR1750" s="66">
        <v>-0.04</v>
      </c>
      <c r="AS1750" s="96" t="s">
        <v>1591</v>
      </c>
      <c r="AT1750" s="20">
        <f t="shared" ref="AT1750" si="738">(AK1750*V1750*X1750*Z1751*AA1750*AB1751*AC1750*AD1751*AG1750*AH1751)+AR1750</f>
        <v>3.3982840175626037</v>
      </c>
      <c r="AU1750" s="20">
        <f t="shared" ref="AU1750" si="739">AT1751</f>
        <v>3.000002968613694</v>
      </c>
      <c r="AV1750" s="12">
        <f t="shared" ref="AV1750" si="740">AK1750*V1750*X1750*Z1751*AA1750*AB1751</f>
        <v>3.4382840175626037</v>
      </c>
      <c r="AW1750" s="12">
        <f t="shared" ref="AW1750" si="741">AV1751</f>
        <v>3.0234450865672682</v>
      </c>
      <c r="AX1750" s="8">
        <f t="shared" si="698"/>
        <v>3.3982840175626037</v>
      </c>
      <c r="AY1750" s="8">
        <f t="shared" si="699"/>
        <v>3.000002968613694</v>
      </c>
      <c r="AZ1750" s="8">
        <f t="shared" si="700"/>
        <v>6.3982869861762977</v>
      </c>
      <c r="BA1750" s="8">
        <f t="shared" si="701"/>
        <v>0.3982810489489097</v>
      </c>
      <c r="BB1750" s="62">
        <f t="shared" si="702"/>
        <v>-130</v>
      </c>
      <c r="BC1750" s="21">
        <f t="shared" si="703"/>
        <v>-166</v>
      </c>
      <c r="BD1750" s="21">
        <f t="shared" si="704"/>
        <v>-136</v>
      </c>
      <c r="BE1750" s="21">
        <f t="shared" si="705"/>
        <v>-105</v>
      </c>
      <c r="BF1750" s="94">
        <f t="shared" ref="BF1750" si="74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0.56476036970638943</v>
      </c>
      <c r="BG1750" s="22">
        <f t="shared" si="76"/>
        <v>0.62370834773009798</v>
      </c>
      <c r="BH1750" s="22">
        <f t="shared" si="76"/>
        <v>0.5761578645002563</v>
      </c>
      <c r="BI1750" s="22">
        <f t="shared" si="76"/>
        <v>0.51151898237707316</v>
      </c>
      <c r="BJ1750" s="21">
        <f t="shared" si="707"/>
        <v>-130</v>
      </c>
      <c r="BK1750" s="21">
        <f t="shared" si="708"/>
        <v>-172</v>
      </c>
      <c r="BL1750" s="21">
        <f t="shared" si="709"/>
        <v>-142</v>
      </c>
      <c r="BM1750" s="21">
        <f t="shared" si="710"/>
        <v>-109</v>
      </c>
      <c r="BN1750" s="22">
        <f t="shared" ref="BN1750" si="743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0.56576003297512156</v>
      </c>
      <c r="BO1750" s="22">
        <f t="shared" si="82"/>
        <v>0.63230829571105251</v>
      </c>
      <c r="BP1750" s="22">
        <f t="shared" si="82"/>
        <v>0.58625719091261974</v>
      </c>
      <c r="BQ1750" s="22">
        <f t="shared" si="82"/>
        <v>0.52101517459911451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34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11"/>
        <v>MTL Jakub Dobes</v>
      </c>
      <c r="J1751" s="33" t="s">
        <v>171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0</v>
      </c>
      <c r="O1751">
        <f t="shared" ref="O1751" si="744">N1750</f>
        <v>0</v>
      </c>
      <c r="P1751" s="68">
        <f t="shared" si="682"/>
        <v>0</v>
      </c>
      <c r="Q1751">
        <f t="shared" ref="Q1751" si="745">P1750</f>
        <v>0</v>
      </c>
      <c r="R1751" s="5">
        <f t="shared" ref="R1751" si="746">N1751/W1751/X1751/Z1750/AB1750/AA1751</f>
        <v>0</v>
      </c>
      <c r="S1751" s="5">
        <f t="shared" ref="S1751" si="747">O1751/W1750/Y1751/Z1751/AA1750/AB1751</f>
        <v>0</v>
      </c>
      <c r="T1751" s="5">
        <f t="shared" ref="T1751" si="748">P1751/W1751/X1751/Z1750/AB1750</f>
        <v>0</v>
      </c>
      <c r="U1751" s="5">
        <f t="shared" ref="U1751" si="749">Q1751/W1750/Y1751/Z1751/AA1750</f>
        <v>0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750">AM1750/K1751</f>
        <v>0.89898118407290317</v>
      </c>
      <c r="Y1751" s="5">
        <f t="shared" ref="Y1751" si="751">AK1750/K1751</f>
        <v>1.204953018663468</v>
      </c>
      <c r="Z1751" s="5">
        <f>IF(J1751="",1,(_xlfn.XLOOKUP(I1751,Goalies!B:B,Goalies!J:J)))</f>
        <v>1</v>
      </c>
      <c r="AA1751" s="23">
        <f>_xlfn.XLOOKUP(E1751,Injuries!A:A,Injuries!B:B)</f>
        <v>0.98</v>
      </c>
      <c r="AB1751" s="23">
        <f>_xlfn.XLOOKUP(E1751,Injuries!A:A,Injuries!C:C)</f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1627</v>
      </c>
      <c r="AK1751" s="23">
        <f>IF(AI1751=0,_xlfn.XLOOKUP(E1751,'Starting GF'!A:A,'Starting GF'!B:B),INDEX($AL$63:$AL1751,AI1751))</f>
        <v>3.1217800762103582</v>
      </c>
      <c r="AL1751" s="23">
        <f t="shared" si="690"/>
        <v>3.1217800762103582</v>
      </c>
      <c r="AM1751" s="23">
        <f>IF(AI1751=0,_xlfn.XLOOKUP(E1751,'Starting GF'!A:A,'Starting GF'!C:C),INDEX($AN$63:$AN1751,AI1751))</f>
        <v>3.0965371513425985</v>
      </c>
      <c r="AN1751" s="23">
        <f t="shared" si="691"/>
        <v>3.0965371513425985</v>
      </c>
      <c r="AO1751" s="23">
        <f>IF(AJ1751=0,_xlfn.XLOOKUP(I1751,Goalies!B:B,Goalies!I:I),INDEX($AP$105:$AP1751,AJ1751))</f>
        <v>3.1073238887122492</v>
      </c>
      <c r="AP1751" s="23">
        <f t="shared" si="692"/>
        <v>3.1073238887122492</v>
      </c>
      <c r="AQ1751" s="23">
        <f t="shared" si="693"/>
        <v>3.0965371513425985</v>
      </c>
      <c r="AR1751" s="66">
        <v>0.04</v>
      </c>
      <c r="AS1751" s="96" t="s">
        <v>1591</v>
      </c>
      <c r="AT1751" s="20">
        <f t="shared" ref="AT1751" si="752">(AK1751*V1751*X1751*Z1750*AA1751*AB1750*AC1751*AD1750*AG1751*AH1750)+AR1751</f>
        <v>3.000002968613694</v>
      </c>
      <c r="AU1751" s="20">
        <f t="shared" ref="AU1751" si="753">AT1750</f>
        <v>3.3982840175626037</v>
      </c>
      <c r="AV1751" s="12">
        <f t="shared" ref="AV1751" si="754">AK1751*W1751*X1751*Z1750*AA1751*AB1750</f>
        <v>3.0234450865672682</v>
      </c>
      <c r="AW1751" s="12">
        <f t="shared" ref="AW1751" si="755">AV1750</f>
        <v>3.4382840175626037</v>
      </c>
      <c r="AX1751" s="8">
        <f t="shared" si="698"/>
        <v>3.000002968613694</v>
      </c>
      <c r="AY1751" s="8">
        <f t="shared" si="699"/>
        <v>3.3982840175626037</v>
      </c>
      <c r="AZ1751" s="8">
        <f t="shared" si="700"/>
        <v>6.3982869861762977</v>
      </c>
      <c r="BA1751" s="8">
        <f t="shared" si="701"/>
        <v>-0.3982810489489097</v>
      </c>
      <c r="BB1751" s="62">
        <f t="shared" si="702"/>
        <v>130</v>
      </c>
      <c r="BC1751" s="21">
        <f t="shared" si="703"/>
        <v>166</v>
      </c>
      <c r="BD1751" s="21">
        <f t="shared" si="704"/>
        <v>136</v>
      </c>
      <c r="BE1751" s="21">
        <f t="shared" si="705"/>
        <v>105</v>
      </c>
      <c r="BF1751" s="94">
        <f t="shared" si="38"/>
        <v>0.43523963029361057</v>
      </c>
      <c r="BG1751" s="22">
        <f t="shared" ref="BG1751" si="756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0.37629165226990208</v>
      </c>
      <c r="BH1751" s="22">
        <f t="shared" ref="BH1751" si="757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0.42384213549974364</v>
      </c>
      <c r="BI1751" s="22">
        <f t="shared" ref="BI1751" si="75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0.48848101762292684</v>
      </c>
      <c r="BJ1751" s="21">
        <f t="shared" si="707"/>
        <v>130</v>
      </c>
      <c r="BK1751" s="21">
        <f t="shared" si="708"/>
        <v>172</v>
      </c>
      <c r="BL1751" s="21">
        <f t="shared" si="709"/>
        <v>142</v>
      </c>
      <c r="BM1751" s="21">
        <f t="shared" si="710"/>
        <v>109</v>
      </c>
      <c r="BN1751" s="22">
        <f t="shared" si="46"/>
        <v>0.43423996702487844</v>
      </c>
      <c r="BO1751" s="22">
        <f t="shared" ref="BO1751" si="75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0.36769170428894749</v>
      </c>
      <c r="BP1751" s="22">
        <f t="shared" ref="BP1751" si="760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0.41374280908738026</v>
      </c>
      <c r="BQ1751" s="22">
        <f t="shared" ref="BQ1751" si="761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0.47898482540088555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34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11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0</v>
      </c>
      <c r="O1752">
        <f t="shared" ref="O1752" si="762">N1753</f>
        <v>0</v>
      </c>
      <c r="P1752" s="68">
        <f t="shared" si="682"/>
        <v>0</v>
      </c>
      <c r="Q1752">
        <f t="shared" ref="Q1752" si="763">P1753</f>
        <v>0</v>
      </c>
      <c r="R1752" s="5">
        <f t="shared" ref="R1752" si="764">N1752/W1752/X1752/Z1753/AB1753/AA1752</f>
        <v>0</v>
      </c>
      <c r="S1752" s="5">
        <f t="shared" ref="S1752" si="765">O1752/W1753/Y1752/Z1752/AA1753/AB1752</f>
        <v>0</v>
      </c>
      <c r="T1752" s="5">
        <f t="shared" ref="T1752" si="766">P1752/W1752/X1752/Z1753/AB1753</f>
        <v>0</v>
      </c>
      <c r="U1752" s="5">
        <f t="shared" ref="U1752" si="767">Q1752/W1753/Y1752/Z1752/AA1753</f>
        <v>0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768">AM1753/K1752</f>
        <v>1.0287162162162162</v>
      </c>
      <c r="Y1752" s="5">
        <f t="shared" ref="Y1752" si="769">AK1753/K1752</f>
        <v>1.0743243243243243</v>
      </c>
      <c r="Z1752" s="5">
        <f>IF(J1752="",1,(_xlfn.XLOOKUP(I1752,Goalies!B:B,Goalies!J:J)))</f>
        <v>0.97499999999999998</v>
      </c>
      <c r="AA1752" s="23">
        <f>_xlfn.XLOOKUP(E1752,Injuries!A:A,Injuries!B:B)</f>
        <v>0.96</v>
      </c>
      <c r="AB1752" s="23">
        <f>_xlfn.XLOOKUP(E1752,Injuries!A:A,Injuries!C:C)</f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f t="shared" si="690"/>
        <v>2.8440038891111614</v>
      </c>
      <c r="AM1752" s="23">
        <f>IF(AI1752=0,_xlfn.XLOOKUP(E1752,'Starting GF'!A:A,'Starting GF'!C:C),INDEX($AN$63:$AN1752,AI1752))</f>
        <v>2.7700745894885248</v>
      </c>
      <c r="AN1752" s="23">
        <f t="shared" si="691"/>
        <v>2.7700745894885248</v>
      </c>
      <c r="AO1752" s="23">
        <f>IF(AJ1752=0,_xlfn.XLOOKUP(I1752,Goalies!B:B,Goalies!I:I),INDEX($AP$105:$AP1752,AJ1752))</f>
        <v>2.7735085344756891</v>
      </c>
      <c r="AP1752" s="23">
        <f t="shared" si="692"/>
        <v>2.7735085344756891</v>
      </c>
      <c r="AQ1752" s="23">
        <f t="shared" si="693"/>
        <v>2.7008227247513115</v>
      </c>
      <c r="AR1752" s="66">
        <v>0</v>
      </c>
      <c r="AS1752" s="96" t="s">
        <v>1591</v>
      </c>
      <c r="AT1752" s="20">
        <f t="shared" ref="AT1752" si="770">(AK1752*V1752*X1752*Z1753*AA1752*AB1753*AC1752*AD1753*AG1752*AH1753)+AR1752</f>
        <v>2.6415315657483398</v>
      </c>
      <c r="AU1752" s="20">
        <f t="shared" ref="AU1752" si="771">AT1753</f>
        <v>2.9944616825245376</v>
      </c>
      <c r="AV1752" s="12">
        <f t="shared" ref="AV1752" si="772">AK1752*V1752*X1752*Z1753*AA1752*AB1753</f>
        <v>2.6415315657483398</v>
      </c>
      <c r="AW1752" s="12">
        <f t="shared" ref="AW1752" si="773">AV1753</f>
        <v>2.9977607389674743</v>
      </c>
      <c r="AX1752" s="8">
        <f t="shared" si="698"/>
        <v>2.6415315657483398</v>
      </c>
      <c r="AY1752" s="8">
        <f t="shared" si="699"/>
        <v>2.9944616825245376</v>
      </c>
      <c r="AZ1752" s="8">
        <f t="shared" si="700"/>
        <v>5.635993248272877</v>
      </c>
      <c r="BA1752" s="8">
        <f t="shared" si="701"/>
        <v>-0.35293011677619779</v>
      </c>
      <c r="BB1752" s="62">
        <f t="shared" si="702"/>
        <v>129</v>
      </c>
      <c r="BC1752" s="21">
        <f t="shared" si="703"/>
        <v>-101</v>
      </c>
      <c r="BD1752" s="21">
        <f t="shared" si="704"/>
        <v>128</v>
      </c>
      <c r="BE1752" s="21">
        <f t="shared" si="705"/>
        <v>157</v>
      </c>
      <c r="BF1752" s="94">
        <f t="shared" ref="BF1752" si="77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76"/>
        <v>0.50162298807440442</v>
      </c>
      <c r="BH1752" s="22">
        <f t="shared" si="76"/>
        <v>0.43799085444564856</v>
      </c>
      <c r="BI1752" s="22">
        <f t="shared" si="76"/>
        <v>0.38840188617919258</v>
      </c>
      <c r="BJ1752" s="21">
        <f t="shared" si="707"/>
        <v>129</v>
      </c>
      <c r="BK1752" s="21">
        <f t="shared" si="708"/>
        <v>-101</v>
      </c>
      <c r="BL1752" s="21">
        <f t="shared" si="709"/>
        <v>128</v>
      </c>
      <c r="BM1752" s="21">
        <f t="shared" si="710"/>
        <v>157</v>
      </c>
      <c r="BN1752" s="22">
        <f t="shared" ref="BN1752" si="775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82"/>
        <v>0.50214022550713111</v>
      </c>
      <c r="BP1752" s="22">
        <f t="shared" si="82"/>
        <v>0.43858978785356273</v>
      </c>
      <c r="BQ1752" s="22">
        <f t="shared" si="82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34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11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0</v>
      </c>
      <c r="O1753">
        <f t="shared" ref="O1753" si="776">N1752</f>
        <v>0</v>
      </c>
      <c r="P1753" s="68">
        <f t="shared" si="682"/>
        <v>0</v>
      </c>
      <c r="Q1753">
        <f t="shared" ref="Q1753" si="777">P1752</f>
        <v>0</v>
      </c>
      <c r="R1753" s="5">
        <f t="shared" ref="R1753" si="778">N1753/W1753/X1753/Z1752/AB1752/AA1753</f>
        <v>0</v>
      </c>
      <c r="S1753" s="5">
        <f t="shared" ref="S1753" si="779">O1753/W1752/Y1753/Z1753/AA1752/AB1753</f>
        <v>0</v>
      </c>
      <c r="T1753" s="5">
        <f t="shared" ref="T1753" si="780">P1753/W1753/X1753/Z1752/AB1752</f>
        <v>0</v>
      </c>
      <c r="U1753" s="5">
        <f t="shared" ref="U1753" si="781">Q1753/W1752/Y1753/Z1753/AA1752</f>
        <v>0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782">AM1752/K1753</f>
        <v>0.93583600996233951</v>
      </c>
      <c r="Y1753" s="5">
        <f t="shared" ref="Y1753" si="783">AK1752/K1753</f>
        <v>0.96081212469971666</v>
      </c>
      <c r="Z1753" s="5">
        <f>IF(J1753="",1,(_xlfn.XLOOKUP(I1753,Goalies!B:B,Goalies!J:J)))</f>
        <v>0.99</v>
      </c>
      <c r="AA1753" s="23">
        <f>_xlfn.XLOOKUP(E1753,Injuries!A:A,Injuries!B:B)</f>
        <v>0.97499999999999998</v>
      </c>
      <c r="AB1753" s="23">
        <f>_xlfn.XLOOKUP(E1753,Injuries!A:A,Injuries!C:C)</f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f t="shared" si="690"/>
        <v>3.18</v>
      </c>
      <c r="AM1753" s="23">
        <f>IF(AI1753=0,_xlfn.XLOOKUP(E1753,'Starting GF'!A:A,'Starting GF'!C:C),INDEX($AN$63:$AN1753,AI1753))</f>
        <v>3.0449999999999999</v>
      </c>
      <c r="AN1753" s="23">
        <f t="shared" si="691"/>
        <v>3.0449999999999999</v>
      </c>
      <c r="AO1753" s="23">
        <f>IF(AJ1753=0,_xlfn.XLOOKUP(I1753,Goalies!B:B,Goalies!I:I),INDEX($AP$105:$AP1753,AJ1753))</f>
        <v>3.166694039304808</v>
      </c>
      <c r="AP1753" s="23">
        <f t="shared" si="692"/>
        <v>3.166694039304808</v>
      </c>
      <c r="AQ1753" s="23">
        <f t="shared" si="693"/>
        <v>3.0145499999999998</v>
      </c>
      <c r="AR1753" s="66">
        <v>0</v>
      </c>
      <c r="AS1753" s="96" t="s">
        <v>1591</v>
      </c>
      <c r="AT1753" s="20">
        <f t="shared" ref="AT1753" si="784">(AK1753*V1753*X1753*Z1752*AA1753*AB1752*AC1753*AD1752*AG1753*AH1752)+AR1753</f>
        <v>2.9944616825245376</v>
      </c>
      <c r="AU1753" s="20">
        <f t="shared" ref="AU1753" si="785">AT1752</f>
        <v>2.6415315657483398</v>
      </c>
      <c r="AV1753" s="12">
        <f t="shared" ref="AV1753" si="786">AK1753*W1753*X1753*Z1752*AA1753*AB1752</f>
        <v>2.9977607389674743</v>
      </c>
      <c r="AW1753" s="12">
        <f t="shared" ref="AW1753" si="787">AV1752</f>
        <v>2.6415315657483398</v>
      </c>
      <c r="AX1753" s="8">
        <f t="shared" si="698"/>
        <v>2.9944616825245376</v>
      </c>
      <c r="AY1753" s="8">
        <f t="shared" si="699"/>
        <v>2.6415315657483398</v>
      </c>
      <c r="AZ1753" s="8">
        <f t="shared" si="700"/>
        <v>5.635993248272877</v>
      </c>
      <c r="BA1753" s="8">
        <f t="shared" si="701"/>
        <v>0.35293011677619779</v>
      </c>
      <c r="BB1753" s="62">
        <f t="shared" si="702"/>
        <v>-129</v>
      </c>
      <c r="BC1753" s="21">
        <f t="shared" si="703"/>
        <v>101</v>
      </c>
      <c r="BD1753" s="21">
        <f t="shared" si="704"/>
        <v>-128</v>
      </c>
      <c r="BE1753" s="21">
        <f t="shared" si="705"/>
        <v>-157</v>
      </c>
      <c r="BF1753" s="94">
        <f t="shared" si="38"/>
        <v>0.56310311475818142</v>
      </c>
      <c r="BG1753" s="22">
        <f t="shared" ref="BG1753" si="788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789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79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707"/>
        <v>-129</v>
      </c>
      <c r="BK1753" s="21">
        <f t="shared" si="708"/>
        <v>101</v>
      </c>
      <c r="BL1753" s="21">
        <f t="shared" si="709"/>
        <v>-128</v>
      </c>
      <c r="BM1753" s="21">
        <f t="shared" si="710"/>
        <v>-157</v>
      </c>
      <c r="BN1753" s="22">
        <f t="shared" si="46"/>
        <v>0.56383654905654235</v>
      </c>
      <c r="BO1753" s="22">
        <f t="shared" ref="BO1753" si="79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792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793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34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11"/>
        <v>NSH Juuse Saros</v>
      </c>
      <c r="J1754" s="33" t="s">
        <v>172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0</v>
      </c>
      <c r="O1754">
        <f t="shared" ref="O1754" si="794">N1755</f>
        <v>0</v>
      </c>
      <c r="P1754" s="68">
        <f t="shared" si="682"/>
        <v>0</v>
      </c>
      <c r="Q1754">
        <f t="shared" ref="Q1754" si="795">P1755</f>
        <v>0</v>
      </c>
      <c r="R1754" s="5">
        <f t="shared" ref="R1754" si="796">N1754/W1754/X1754/Z1755/AB1755/AA1754</f>
        <v>0</v>
      </c>
      <c r="S1754" s="5">
        <f t="shared" ref="S1754" si="797">O1754/W1755/Y1754/Z1754/AA1755/AB1754</f>
        <v>0</v>
      </c>
      <c r="T1754" s="5">
        <f t="shared" ref="T1754" si="798">P1754/W1754/X1754/Z1755/AB1755</f>
        <v>0</v>
      </c>
      <c r="U1754" s="5">
        <f t="shared" ref="U1754" si="799">Q1754/W1755/Y1754/Z1754/AA1755</f>
        <v>0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800">AM1755/K1754</f>
        <v>0.98986486486486491</v>
      </c>
      <c r="Y1754" s="5">
        <f t="shared" ref="Y1754" si="801">AK1755/K1754</f>
        <v>0.98271120749886987</v>
      </c>
      <c r="Z1754" s="5">
        <f>IF(J1754="",1,(_xlfn.XLOOKUP(I1754,Goalies!B:B,Goalies!J:J)))</f>
        <v>0.99094124800379646</v>
      </c>
      <c r="AA1754" s="23">
        <f>_xlfn.XLOOKUP(E1754,Injuries!A:A,Injuries!B:B)</f>
        <v>1</v>
      </c>
      <c r="AB1754" s="23">
        <f>_xlfn.XLOOKUP(E1754,Injuries!A:A,Injuries!C:C)</f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1622</v>
      </c>
      <c r="AK1754" s="23">
        <f>IF(AI1754=0,_xlfn.XLOOKUP(E1754,'Starting GF'!A:A,'Starting GF'!B:B),INDEX($AL$63:$AL1754,AI1754))</f>
        <v>2.875</v>
      </c>
      <c r="AL1754" s="23">
        <f t="shared" si="690"/>
        <v>2.875</v>
      </c>
      <c r="AM1754" s="23">
        <f>IF(AI1754=0,_xlfn.XLOOKUP(E1754,'Starting GF'!A:A,'Starting GF'!C:C),INDEX($AN$63:$AN1754,AI1754))</f>
        <v>3.1644722684751208</v>
      </c>
      <c r="AN1754" s="23">
        <f t="shared" si="691"/>
        <v>3.1644722684751208</v>
      </c>
      <c r="AO1754" s="23">
        <f>IF(AJ1754=0,_xlfn.XLOOKUP(I1754,Goalies!B:B,Goalies!I:I),INDEX($AP$105:$AP1754,AJ1754))</f>
        <v>3.1546841239049663</v>
      </c>
      <c r="AP1754" s="23">
        <f t="shared" si="692"/>
        <v>3.1546841239049663</v>
      </c>
      <c r="AQ1754" s="23">
        <f t="shared" si="693"/>
        <v>3.1358060989961412</v>
      </c>
      <c r="AR1754" s="66">
        <v>1.4999999999999999E-2</v>
      </c>
      <c r="AS1754" s="96" t="s">
        <v>1591</v>
      </c>
      <c r="AT1754" s="20">
        <f t="shared" ref="AT1754" si="802">(AK1754*V1754*X1754*Z1755*AA1754*AB1755*AC1754*AD1755*AG1754*AH1755)+AR1754</f>
        <v>2.8002161782094594</v>
      </c>
      <c r="AU1754" s="20">
        <f t="shared" ref="AU1754" si="803">AT1755</f>
        <v>3.1822131222887844</v>
      </c>
      <c r="AV1754" s="12">
        <f t="shared" ref="AV1754" si="804">AK1754*V1754*X1754*Z1755*AA1754*AB1755</f>
        <v>2.7852161782094593</v>
      </c>
      <c r="AW1754" s="12">
        <f t="shared" ref="AW1754" si="805">AV1755</f>
        <v>3.2007355539205147</v>
      </c>
      <c r="AX1754" s="8">
        <f t="shared" si="698"/>
        <v>2.8002161782094594</v>
      </c>
      <c r="AY1754" s="8">
        <f t="shared" si="699"/>
        <v>3.1822131222887844</v>
      </c>
      <c r="AZ1754" s="8">
        <f t="shared" si="700"/>
        <v>5.9824293004982438</v>
      </c>
      <c r="BA1754" s="8">
        <f t="shared" si="701"/>
        <v>-0.38199694407932494</v>
      </c>
      <c r="BB1754" s="62">
        <f t="shared" si="702"/>
        <v>128</v>
      </c>
      <c r="BC1754" s="21">
        <f t="shared" si="703"/>
        <v>-126</v>
      </c>
      <c r="BD1754" s="21">
        <f t="shared" si="704"/>
        <v>100</v>
      </c>
      <c r="BE1754" s="21">
        <f t="shared" si="705"/>
        <v>126</v>
      </c>
      <c r="BF1754" s="94">
        <f t="shared" ref="BF1754" si="80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0.43784983030242836</v>
      </c>
      <c r="BG1754" s="22">
        <f t="shared" si="76"/>
        <v>0.55667523450792111</v>
      </c>
      <c r="BH1754" s="22">
        <f t="shared" si="76"/>
        <v>0.49933566676043362</v>
      </c>
      <c r="BI1754" s="22">
        <f t="shared" si="76"/>
        <v>0.44214733199816192</v>
      </c>
      <c r="BJ1754" s="21">
        <f t="shared" si="707"/>
        <v>131</v>
      </c>
      <c r="BK1754" s="21">
        <f t="shared" si="708"/>
        <v>-126</v>
      </c>
      <c r="BL1754" s="21">
        <f t="shared" si="709"/>
        <v>-100</v>
      </c>
      <c r="BM1754" s="21">
        <f t="shared" si="710"/>
        <v>126</v>
      </c>
      <c r="BN1754" s="22">
        <f t="shared" ref="BN1754" si="807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0.43227864998782001</v>
      </c>
      <c r="BO1754" s="22">
        <f t="shared" si="82"/>
        <v>0.55739729366430346</v>
      </c>
      <c r="BP1754" s="22">
        <f t="shared" si="82"/>
        <v>0.50045950670778083</v>
      </c>
      <c r="BQ1754" s="22">
        <f t="shared" si="82"/>
        <v>0.44341003075848362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34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11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0</v>
      </c>
      <c r="O1755">
        <f t="shared" ref="O1755" si="808">N1754</f>
        <v>0</v>
      </c>
      <c r="P1755" s="68">
        <f t="shared" si="682"/>
        <v>0</v>
      </c>
      <c r="Q1755">
        <f t="shared" ref="Q1755" si="809">P1754</f>
        <v>0</v>
      </c>
      <c r="R1755" s="5">
        <f t="shared" ref="R1755" si="810">N1755/W1755/X1755/Z1754/AB1754/AA1755</f>
        <v>0</v>
      </c>
      <c r="S1755" s="5">
        <f t="shared" ref="S1755" si="811">O1755/W1754/Y1755/Z1755/AA1754/AB1755</f>
        <v>0</v>
      </c>
      <c r="T1755" s="5">
        <f t="shared" ref="T1755" si="812">P1755/W1755/X1755/Z1754/AB1754</f>
        <v>0</v>
      </c>
      <c r="U1755" s="5">
        <f t="shared" ref="U1755" si="813">Q1755/W1754/Y1755/Z1755/AA1754</f>
        <v>0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814">AM1754/K1755</f>
        <v>1.0690784690794326</v>
      </c>
      <c r="Y1755" s="5">
        <f t="shared" ref="Y1755" si="815">AK1754/K1755</f>
        <v>0.97128378378378377</v>
      </c>
      <c r="Z1755" s="5">
        <f>IF(J1755="",1,(_xlfn.XLOOKUP(I1755,Goalies!B:B,Goalies!J:J)))</f>
        <v>1.01</v>
      </c>
      <c r="AA1755" s="23">
        <f>_xlfn.XLOOKUP(E1755,Injuries!A:A,Injuries!B:B)</f>
        <v>0.99</v>
      </c>
      <c r="AB1755" s="23">
        <f>_xlfn.XLOOKUP(E1755,Injuries!A:A,Injuries!C:C)</f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690"/>
        <v>2.9088251741966547</v>
      </c>
      <c r="AM1755" s="23">
        <f>IF(AI1755=0,_xlfn.XLOOKUP(E1755,'Starting GF'!A:A,'Starting GF'!C:C),INDEX($AN$63:$AN1755,AI1755))</f>
        <v>2.93</v>
      </c>
      <c r="AN1755" s="23">
        <f t="shared" si="691"/>
        <v>2.93</v>
      </c>
      <c r="AO1755" s="23">
        <f>IF(AJ1755=0,_xlfn.XLOOKUP(I1755,Goalies!B:B,Goalies!I:I),INDEX($AP$105:$AP1755,AJ1755))</f>
        <v>2.9592717172357976</v>
      </c>
      <c r="AP1755" s="23">
        <f t="shared" si="692"/>
        <v>2.9592717172357976</v>
      </c>
      <c r="AQ1755" s="23">
        <f t="shared" si="693"/>
        <v>2.9593000000000003</v>
      </c>
      <c r="AR1755" s="66">
        <v>-1.4999999999999999E-2</v>
      </c>
      <c r="AS1755" s="96" t="s">
        <v>1591</v>
      </c>
      <c r="AT1755" s="20">
        <f t="shared" ref="AT1755" si="816">(AK1755*V1755*X1755*Z1754*AA1755*AB1754*AC1755*AD1754*AG1755*AH1754)+AR1755</f>
        <v>3.1822131222887844</v>
      </c>
      <c r="AU1755" s="20">
        <f t="shared" ref="AU1755" si="817">AT1754</f>
        <v>2.8002161782094594</v>
      </c>
      <c r="AV1755" s="12">
        <f t="shared" ref="AV1755" si="818">AK1755*W1755*X1755*Z1754*AA1755*AB1754</f>
        <v>3.2007355539205147</v>
      </c>
      <c r="AW1755" s="12">
        <f t="shared" ref="AW1755" si="819">AV1754</f>
        <v>2.7852161782094593</v>
      </c>
      <c r="AX1755" s="8">
        <f t="shared" si="698"/>
        <v>3.1822131222887844</v>
      </c>
      <c r="AY1755" s="8">
        <f t="shared" si="699"/>
        <v>2.8002161782094594</v>
      </c>
      <c r="AZ1755" s="8">
        <f t="shared" si="700"/>
        <v>5.9824293004982438</v>
      </c>
      <c r="BA1755" s="8">
        <f t="shared" si="701"/>
        <v>0.38199694407932494</v>
      </c>
      <c r="BB1755" s="62">
        <f t="shared" si="702"/>
        <v>-128</v>
      </c>
      <c r="BC1755" s="21">
        <f t="shared" si="703"/>
        <v>126</v>
      </c>
      <c r="BD1755" s="21">
        <f t="shared" si="704"/>
        <v>-100</v>
      </c>
      <c r="BE1755" s="21">
        <f t="shared" si="705"/>
        <v>-126</v>
      </c>
      <c r="BF1755" s="94">
        <f t="shared" si="38"/>
        <v>0.5621501696975717</v>
      </c>
      <c r="BG1755" s="22">
        <f t="shared" ref="BG1755" si="820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0.44332476549207883</v>
      </c>
      <c r="BH1755" s="22">
        <f t="shared" ref="BH1755" si="821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0.50066433323956638</v>
      </c>
      <c r="BI1755" s="22">
        <f t="shared" ref="BI1755" si="82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0.55785266800183808</v>
      </c>
      <c r="BJ1755" s="21">
        <f t="shared" si="707"/>
        <v>-131</v>
      </c>
      <c r="BK1755" s="21">
        <f t="shared" si="708"/>
        <v>126</v>
      </c>
      <c r="BL1755" s="21">
        <f t="shared" si="709"/>
        <v>100</v>
      </c>
      <c r="BM1755" s="21">
        <f t="shared" si="710"/>
        <v>-126</v>
      </c>
      <c r="BN1755" s="22">
        <f t="shared" si="46"/>
        <v>0.56772135001218005</v>
      </c>
      <c r="BO1755" s="22">
        <f t="shared" ref="BO1755" si="82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0.44260270633569648</v>
      </c>
      <c r="BP1755" s="22">
        <f t="shared" ref="BP1755" si="824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0.49954049329221917</v>
      </c>
      <c r="BQ1755" s="22">
        <f t="shared" ref="BQ1755" si="825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0.55658996924151638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34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11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0</v>
      </c>
      <c r="O1756">
        <f t="shared" ref="O1756" si="826">N1757</f>
        <v>0</v>
      </c>
      <c r="P1756" s="68">
        <f t="shared" si="682"/>
        <v>0</v>
      </c>
      <c r="Q1756">
        <f t="shared" ref="Q1756" si="827">P1757</f>
        <v>0</v>
      </c>
      <c r="R1756" s="5">
        <f t="shared" ref="R1756" si="828">N1756/W1756/X1756/Z1757/AB1757/AA1756</f>
        <v>0</v>
      </c>
      <c r="S1756" s="5">
        <f t="shared" ref="S1756" si="829">O1756/W1757/Y1756/Z1756/AA1757/AB1756</f>
        <v>0</v>
      </c>
      <c r="T1756" s="5">
        <f t="shared" ref="T1756" si="830">P1756/W1756/X1756/Z1757/AB1757</f>
        <v>0</v>
      </c>
      <c r="U1756" s="5">
        <f t="shared" ref="U1756" si="831">Q1756/W1757/Y1756/Z1756/AA1757</f>
        <v>0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832">AM1757/K1756</f>
        <v>1.0314621874466421</v>
      </c>
      <c r="Y1756" s="5">
        <f t="shared" ref="Y1756" si="833">AK1757/K1756</f>
        <v>0.95410018752576631</v>
      </c>
      <c r="Z1756" s="5">
        <f>IF(J1756="",1,(_xlfn.XLOOKUP(I1756,Goalies!B:B,Goalies!J:J)))</f>
        <v>0.97</v>
      </c>
      <c r="AA1756" s="23">
        <f>_xlfn.XLOOKUP(E1756,Injuries!A:A,Injuries!B:B)</f>
        <v>0.97</v>
      </c>
      <c r="AB1756" s="23">
        <f>_xlfn.XLOOKUP(E1756,Injuries!A:A,Injuries!C:C)</f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690"/>
        <v>2.8937394624880266</v>
      </c>
      <c r="AM1756" s="23">
        <f>IF(AI1756=0,_xlfn.XLOOKUP(E1756,'Starting GF'!A:A,'Starting GF'!C:C),INDEX($AN$63:$AN1756,AI1756))</f>
        <v>2.9968227529824478</v>
      </c>
      <c r="AN1756" s="23">
        <f t="shared" si="691"/>
        <v>2.9968227529824478</v>
      </c>
      <c r="AO1756" s="23">
        <f>IF(AJ1756=0,_xlfn.XLOOKUP(I1756,Goalies!B:B,Goalies!I:I),INDEX($AP$105:$AP1756,AJ1756))</f>
        <v>2.9104858779524463</v>
      </c>
      <c r="AP1756" s="23">
        <f t="shared" si="692"/>
        <v>2.9104858779524463</v>
      </c>
      <c r="AQ1756" s="23">
        <f t="shared" si="693"/>
        <v>2.9069180703929742</v>
      </c>
      <c r="AR1756" s="66">
        <v>0</v>
      </c>
      <c r="AS1756" s="96" t="s">
        <v>1591</v>
      </c>
      <c r="AT1756" s="20">
        <f t="shared" ref="AT1756" si="834">(AK1756*V1756*X1756*Z1757*AA1756*AB1757*AC1756*AD1757*AG1756*AH1757)+AR1756</f>
        <v>3.0866653385788787</v>
      </c>
      <c r="AU1756" s="20">
        <f t="shared" ref="AU1756" si="835">AT1757</f>
        <v>2.7121470004631503</v>
      </c>
      <c r="AV1756" s="12">
        <f t="shared" ref="AV1756" si="836">AK1756*V1756*X1756*Z1757*AA1756*AB1757</f>
        <v>3.0866653385788787</v>
      </c>
      <c r="AW1756" s="12">
        <f t="shared" ref="AW1756" si="837">AV1757</f>
        <v>2.7234498263022129</v>
      </c>
      <c r="AX1756" s="8">
        <f t="shared" si="698"/>
        <v>3.0866653385788787</v>
      </c>
      <c r="AY1756" s="8">
        <f t="shared" si="699"/>
        <v>2.7121470004631503</v>
      </c>
      <c r="AZ1756" s="8">
        <f t="shared" si="700"/>
        <v>5.798812339042029</v>
      </c>
      <c r="BA1756" s="8">
        <f t="shared" si="701"/>
        <v>0.37451833811572843</v>
      </c>
      <c r="BB1756" s="62">
        <f t="shared" si="702"/>
        <v>-129</v>
      </c>
      <c r="BC1756" s="21">
        <f t="shared" si="703"/>
        <v>-113</v>
      </c>
      <c r="BD1756" s="21">
        <f t="shared" si="704"/>
        <v>113</v>
      </c>
      <c r="BE1756" s="21">
        <f t="shared" si="705"/>
        <v>140</v>
      </c>
      <c r="BF1756" s="94">
        <f t="shared" ref="BF1756" si="83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76"/>
        <v>0.52948388692728066</v>
      </c>
      <c r="BH1756" s="22">
        <f t="shared" si="76"/>
        <v>0.46952095760857415</v>
      </c>
      <c r="BI1756" s="22">
        <f t="shared" si="76"/>
        <v>0.41645197190165484</v>
      </c>
      <c r="BJ1756" s="21">
        <f t="shared" si="707"/>
        <v>-128</v>
      </c>
      <c r="BK1756" s="21">
        <f t="shared" si="708"/>
        <v>-113</v>
      </c>
      <c r="BL1756" s="21">
        <f t="shared" si="709"/>
        <v>112</v>
      </c>
      <c r="BM1756" s="21">
        <f t="shared" si="710"/>
        <v>139</v>
      </c>
      <c r="BN1756" s="22">
        <f t="shared" ref="BN1756" si="839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82"/>
        <v>0.53127802815325909</v>
      </c>
      <c r="BP1756" s="22">
        <f t="shared" si="82"/>
        <v>0.47164551887336459</v>
      </c>
      <c r="BQ1756" s="22">
        <f t="shared" si="82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34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11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0</v>
      </c>
      <c r="O1757">
        <f t="shared" ref="O1757" si="840">N1756</f>
        <v>0</v>
      </c>
      <c r="P1757" s="68">
        <f t="shared" si="682"/>
        <v>0</v>
      </c>
      <c r="Q1757">
        <f t="shared" ref="Q1757" si="841">P1756</f>
        <v>0</v>
      </c>
      <c r="R1757" s="5">
        <f t="shared" ref="R1757" si="842">N1757/W1757/X1757/Z1756/AB1756/AA1757</f>
        <v>0</v>
      </c>
      <c r="S1757" s="5">
        <f t="shared" ref="S1757" si="843">O1757/W1756/Y1757/Z1757/AA1756/AB1757</f>
        <v>0</v>
      </c>
      <c r="T1757" s="5">
        <f t="shared" ref="T1757" si="844">P1757/W1757/X1757/Z1756/AB1756</f>
        <v>0</v>
      </c>
      <c r="U1757" s="5">
        <f t="shared" ref="U1757" si="845">Q1757/W1756/Y1757/Z1757/AA1756</f>
        <v>0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846">AM1756/K1757</f>
        <v>1.012440119250827</v>
      </c>
      <c r="Y1757" s="5">
        <f t="shared" ref="Y1757" si="847">AK1756/K1757</f>
        <v>0.97761468327298195</v>
      </c>
      <c r="Z1757" s="5">
        <f>IF(J1757="",1,(_xlfn.XLOOKUP(I1757,Goalies!B:B,Goalies!J:J)))</f>
        <v>1.05</v>
      </c>
      <c r="AA1757" s="23">
        <f>_xlfn.XLOOKUP(E1757,Injuries!A:A,Injuries!B:B)</f>
        <v>0.94</v>
      </c>
      <c r="AB1757" s="23">
        <f>_xlfn.XLOOKUP(E1757,Injuries!A:A,Injuries!C:C)</f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690"/>
        <v>2.8241365550762683</v>
      </c>
      <c r="AM1757" s="23">
        <f>IF(AI1757=0,_xlfn.XLOOKUP(E1757,'Starting GF'!A:A,'Starting GF'!C:C),INDEX($AN$63:$AN1757,AI1757))</f>
        <v>3.0531280748420606</v>
      </c>
      <c r="AN1757" s="23">
        <f t="shared" si="691"/>
        <v>3.0531280748420606</v>
      </c>
      <c r="AO1757" s="23">
        <f>IF(AJ1757=0,_xlfn.XLOOKUP(I1757,Goalies!B:B,Goalies!I:I),INDEX($AP$105:$AP1757,AJ1757))</f>
        <v>3.1119642508918801</v>
      </c>
      <c r="AP1757" s="23">
        <f t="shared" si="692"/>
        <v>3.1119642508918801</v>
      </c>
      <c r="AQ1757" s="23">
        <f t="shared" si="693"/>
        <v>3.2057844785841638</v>
      </c>
      <c r="AR1757" s="66">
        <v>0</v>
      </c>
      <c r="AS1757" s="96" t="s">
        <v>1591</v>
      </c>
      <c r="AT1757" s="20">
        <f t="shared" ref="AT1757" si="848">(AK1757*V1757*X1757*Z1756*AA1757*AB1756*AC1757*AD1756*AG1757*AH1756)+AR1757</f>
        <v>2.7121470004631503</v>
      </c>
      <c r="AU1757" s="20">
        <f t="shared" ref="AU1757" si="849">AT1756</f>
        <v>3.0866653385788787</v>
      </c>
      <c r="AV1757" s="12">
        <f t="shared" ref="AV1757" si="850">AK1757*W1757*X1757*Z1756*AA1757*AB1756</f>
        <v>2.7234498263022129</v>
      </c>
      <c r="AW1757" s="12">
        <f t="shared" ref="AW1757" si="851">AV1756</f>
        <v>3.0866653385788787</v>
      </c>
      <c r="AX1757" s="8">
        <f t="shared" si="698"/>
        <v>2.7121470004631503</v>
      </c>
      <c r="AY1757" s="8">
        <f t="shared" si="699"/>
        <v>3.0866653385788787</v>
      </c>
      <c r="AZ1757" s="8">
        <f t="shared" si="700"/>
        <v>5.798812339042029</v>
      </c>
      <c r="BA1757" s="8">
        <f t="shared" si="701"/>
        <v>-0.37451833811572843</v>
      </c>
      <c r="BB1757" s="62">
        <f t="shared" si="702"/>
        <v>129</v>
      </c>
      <c r="BC1757" s="21">
        <f t="shared" si="703"/>
        <v>113</v>
      </c>
      <c r="BD1757" s="21">
        <f t="shared" si="704"/>
        <v>-113</v>
      </c>
      <c r="BE1757" s="21">
        <f t="shared" si="705"/>
        <v>-140</v>
      </c>
      <c r="BF1757" s="94">
        <f t="shared" si="38"/>
        <v>0.43723152536999321</v>
      </c>
      <c r="BG1757" s="22">
        <f t="shared" ref="BG1757" si="852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853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85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707"/>
        <v>128</v>
      </c>
      <c r="BK1757" s="21">
        <f t="shared" si="708"/>
        <v>113</v>
      </c>
      <c r="BL1757" s="21">
        <f t="shared" si="709"/>
        <v>-112</v>
      </c>
      <c r="BM1757" s="21">
        <f t="shared" si="710"/>
        <v>-139</v>
      </c>
      <c r="BN1757" s="22">
        <f t="shared" si="46"/>
        <v>0.43874580394471929</v>
      </c>
      <c r="BO1757" s="22">
        <f t="shared" ref="BO1757" si="85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856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857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34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11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0</v>
      </c>
      <c r="O1758">
        <f t="shared" ref="O1758" si="858">N1759</f>
        <v>0</v>
      </c>
      <c r="P1758" s="68">
        <f t="shared" si="682"/>
        <v>0</v>
      </c>
      <c r="Q1758">
        <f t="shared" ref="Q1758" si="859">P1759</f>
        <v>0</v>
      </c>
      <c r="R1758" s="5">
        <f t="shared" ref="R1758" si="860">N1758/W1758/X1758/Z1759/AB1759/AA1758</f>
        <v>0</v>
      </c>
      <c r="S1758" s="5">
        <f t="shared" ref="S1758" si="861">O1758/W1759/Y1758/Z1758/AA1759/AB1758</f>
        <v>0</v>
      </c>
      <c r="T1758" s="5">
        <f t="shared" ref="T1758" si="862">P1758/W1758/X1758/Z1759/AB1759</f>
        <v>0</v>
      </c>
      <c r="U1758" s="5">
        <f t="shared" ref="U1758" si="863">Q1758/W1759/Y1758/Z1758/AA1759</f>
        <v>0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864">AM1759/K1758</f>
        <v>1.0439189189189189</v>
      </c>
      <c r="Y1758" s="5">
        <f t="shared" ref="Y1758" si="865">AK1759/K1758</f>
        <v>0.9950799780199906</v>
      </c>
      <c r="Z1758" s="5">
        <f>IF(J1758="",1,(_xlfn.XLOOKUP(I1758,Goalies!B:B,Goalies!J:J)))</f>
        <v>1.04</v>
      </c>
      <c r="AA1758" s="23">
        <f>_xlfn.XLOOKUP(E1758,Injuries!A:A,Injuries!B:B)</f>
        <v>0.97</v>
      </c>
      <c r="AB1758" s="23">
        <f>_xlfn.XLOOKUP(E1758,Injuries!A:A,Injuries!C:C)</f>
        <v>1.03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690"/>
        <v>2.82</v>
      </c>
      <c r="AM1758" s="23">
        <f>IF(AI1758=0,_xlfn.XLOOKUP(E1758,'Starting GF'!A:A,'Starting GF'!C:C),INDEX($AN$63:$AN1758,AI1758))</f>
        <v>3.06</v>
      </c>
      <c r="AN1758" s="23">
        <f t="shared" si="691"/>
        <v>3.06</v>
      </c>
      <c r="AO1758" s="23">
        <f>IF(AJ1758=0,_xlfn.XLOOKUP(I1758,Goalies!B:B,Goalies!I:I),INDEX($AP$105:$AP1758,AJ1758))</f>
        <v>3.0993377889533686</v>
      </c>
      <c r="AP1758" s="23">
        <f t="shared" si="692"/>
        <v>3.0993377889533686</v>
      </c>
      <c r="AQ1758" s="23">
        <f t="shared" si="693"/>
        <v>3.1824000000000003</v>
      </c>
      <c r="AR1758" s="66">
        <v>-0.05</v>
      </c>
      <c r="AS1758" s="96" t="s">
        <v>1591</v>
      </c>
      <c r="AT1758" s="20">
        <f t="shared" ref="AT1758" si="866">(AK1758*V1758*X1758*Z1759*AA1758*AB1759*AC1758*AD1759*AG1758*AH1759)+AR1758</f>
        <v>2.5949400447635131</v>
      </c>
      <c r="AU1758" s="20">
        <f t="shared" ref="AU1758" si="867">AT1759</f>
        <v>3.3720870764700206</v>
      </c>
      <c r="AV1758" s="12">
        <f t="shared" ref="AV1758" si="868">AK1758*V1758*X1758*Z1759*AA1758*AB1759</f>
        <v>2.644940044763513</v>
      </c>
      <c r="AW1758" s="12">
        <f t="shared" ref="AW1758" si="869">AV1759</f>
        <v>3.3932897888970852</v>
      </c>
      <c r="AX1758" s="8">
        <f t="shared" si="698"/>
        <v>2.5949400447635131</v>
      </c>
      <c r="AY1758" s="8">
        <f t="shared" si="699"/>
        <v>3.3720870764700206</v>
      </c>
      <c r="AZ1758" s="8">
        <f t="shared" si="700"/>
        <v>5.9670271212335333</v>
      </c>
      <c r="BA1758" s="8">
        <f t="shared" si="701"/>
        <v>-0.77714703170650745</v>
      </c>
      <c r="BB1758" s="62">
        <f t="shared" si="702"/>
        <v>167</v>
      </c>
      <c r="BC1758" s="21">
        <f t="shared" si="703"/>
        <v>-125</v>
      </c>
      <c r="BD1758" s="21">
        <f t="shared" si="704"/>
        <v>101</v>
      </c>
      <c r="BE1758" s="21">
        <f t="shared" si="705"/>
        <v>127</v>
      </c>
      <c r="BF1758" s="94">
        <f t="shared" ref="BF1758" si="87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0.37504159507735868</v>
      </c>
      <c r="BG1758" s="22">
        <f t="shared" si="76"/>
        <v>0.55563418587439617</v>
      </c>
      <c r="BH1758" s="22">
        <f t="shared" si="76"/>
        <v>0.4973389108388051</v>
      </c>
      <c r="BI1758" s="22">
        <f t="shared" si="76"/>
        <v>0.43965023104914547</v>
      </c>
      <c r="BJ1758" s="21">
        <f t="shared" si="707"/>
        <v>163</v>
      </c>
      <c r="BK1758" s="21">
        <f t="shared" si="708"/>
        <v>-130</v>
      </c>
      <c r="BL1758" s="21">
        <f t="shared" si="709"/>
        <v>-104</v>
      </c>
      <c r="BM1758" s="21">
        <f t="shared" si="710"/>
        <v>121</v>
      </c>
      <c r="BN1758" s="22">
        <f t="shared" ref="BN1758" si="871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0.38047899219837972</v>
      </c>
      <c r="BO1758" s="22">
        <f t="shared" si="82"/>
        <v>0.56597491052809201</v>
      </c>
      <c r="BP1758" s="22">
        <f t="shared" si="82"/>
        <v>0.50987084317386133</v>
      </c>
      <c r="BQ1758" s="22">
        <f t="shared" si="82"/>
        <v>0.451509004175213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34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11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0</v>
      </c>
      <c r="O1759">
        <f t="shared" ref="O1759" si="872">N1758</f>
        <v>0</v>
      </c>
      <c r="P1759" s="68">
        <f t="shared" si="682"/>
        <v>0</v>
      </c>
      <c r="Q1759">
        <f t="shared" ref="Q1759" si="873">P1758</f>
        <v>0</v>
      </c>
      <c r="R1759" s="5">
        <f t="shared" ref="R1759" si="874">N1759/W1759/X1759/Z1758/AB1758/AA1759</f>
        <v>0</v>
      </c>
      <c r="S1759" s="5">
        <f t="shared" ref="S1759" si="875">O1759/W1758/Y1759/Z1759/AA1758/AB1759</f>
        <v>0</v>
      </c>
      <c r="T1759" s="5">
        <f t="shared" ref="T1759" si="876">P1759/W1759/X1759/Z1758/AB1758</f>
        <v>0</v>
      </c>
      <c r="U1759" s="5">
        <f t="shared" ref="U1759" si="877">Q1759/W1758/Y1759/Z1759/AA1758</f>
        <v>0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878">AM1758/K1759</f>
        <v>1.0337837837837838</v>
      </c>
      <c r="Y1759" s="5">
        <f t="shared" ref="Y1759" si="879">AK1758/K1759</f>
        <v>0.95270270270270263</v>
      </c>
      <c r="Z1759" s="5">
        <f>IF(J1759="",1,(_xlfn.XLOOKUP(I1759,Goalies!B:B,Goalies!J:J)))</f>
        <v>0.97499999999999998</v>
      </c>
      <c r="AA1759" s="23">
        <f>_xlfn.XLOOKUP(E1759,Injuries!A:A,Injuries!B:B)</f>
        <v>0.97</v>
      </c>
      <c r="AB1759" s="23">
        <f>_xlfn.XLOOKUP(E1759,Injuries!A:A,Injuries!C:C)</f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f t="shared" si="690"/>
        <v>2.9454367349391721</v>
      </c>
      <c r="AM1759" s="23">
        <f>IF(AI1759=0,_xlfn.XLOOKUP(E1759,'Starting GF'!A:A,'Starting GF'!C:C),INDEX($AN$63:$AN1759,AI1759))</f>
        <v>3.09</v>
      </c>
      <c r="AN1759" s="23">
        <f t="shared" si="691"/>
        <v>3.09</v>
      </c>
      <c r="AO1759" s="23">
        <f>IF(AJ1759=0,_xlfn.XLOOKUP(I1759,Goalies!B:B,Goalies!I:I),INDEX($AP$105:$AP1759,AJ1759))</f>
        <v>3.1232050340315141</v>
      </c>
      <c r="AP1759" s="23">
        <f t="shared" si="692"/>
        <v>3.1232050340315141</v>
      </c>
      <c r="AQ1759" s="23">
        <f t="shared" si="693"/>
        <v>3.0127499999999996</v>
      </c>
      <c r="AR1759" s="66">
        <v>0.05</v>
      </c>
      <c r="AS1759" s="96" t="s">
        <v>1591</v>
      </c>
      <c r="AT1759" s="20">
        <f t="shared" ref="AT1759" si="880">(AK1759*V1759*X1759*Z1758*AA1759*AB1758*AC1759*AD1758*AG1759*AH1758)+AR1759</f>
        <v>3.3720870764700206</v>
      </c>
      <c r="AU1759" s="20">
        <f t="shared" ref="AU1759" si="881">AT1758</f>
        <v>2.5949400447635131</v>
      </c>
      <c r="AV1759" s="12">
        <f t="shared" ref="AV1759" si="882">AK1759*W1759*X1759*Z1758*AA1759*AB1758</f>
        <v>3.3932897888970852</v>
      </c>
      <c r="AW1759" s="12">
        <f t="shared" ref="AW1759" si="883">AV1758</f>
        <v>2.644940044763513</v>
      </c>
      <c r="AX1759" s="8">
        <f t="shared" si="698"/>
        <v>3.3720870764700206</v>
      </c>
      <c r="AY1759" s="8">
        <f t="shared" si="699"/>
        <v>2.5949400447635131</v>
      </c>
      <c r="AZ1759" s="8">
        <f t="shared" si="700"/>
        <v>5.9670271212335333</v>
      </c>
      <c r="BA1759" s="8">
        <f t="shared" si="701"/>
        <v>0.77714703170650745</v>
      </c>
      <c r="BB1759" s="62">
        <f t="shared" si="702"/>
        <v>-167</v>
      </c>
      <c r="BC1759" s="21">
        <f t="shared" si="703"/>
        <v>125</v>
      </c>
      <c r="BD1759" s="21">
        <f t="shared" si="704"/>
        <v>-101</v>
      </c>
      <c r="BE1759" s="21">
        <f t="shared" si="705"/>
        <v>-127</v>
      </c>
      <c r="BF1759" s="94">
        <f t="shared" si="38"/>
        <v>0.62495840492264132</v>
      </c>
      <c r="BG1759" s="22">
        <f t="shared" ref="BG1759" si="884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0.44436581412560383</v>
      </c>
      <c r="BH1759" s="22">
        <f t="shared" ref="BH1759" si="885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0.5026610891611949</v>
      </c>
      <c r="BI1759" s="22">
        <f t="shared" ref="BI1759" si="88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0.56034976895085453</v>
      </c>
      <c r="BJ1759" s="21">
        <f t="shared" si="707"/>
        <v>-163</v>
      </c>
      <c r="BK1759" s="21">
        <f t="shared" si="708"/>
        <v>130</v>
      </c>
      <c r="BL1759" s="21">
        <f t="shared" si="709"/>
        <v>104</v>
      </c>
      <c r="BM1759" s="21">
        <f t="shared" si="710"/>
        <v>-121</v>
      </c>
      <c r="BN1759" s="22">
        <f t="shared" si="46"/>
        <v>0.61952100780162023</v>
      </c>
      <c r="BO1759" s="22">
        <f t="shared" ref="BO1759" si="88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0.43402508947190793</v>
      </c>
      <c r="BP1759" s="22">
        <f t="shared" ref="BP1759" si="888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0.49012915682613867</v>
      </c>
      <c r="BQ1759" s="22">
        <f t="shared" ref="BQ1759" si="889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0.548490995824787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34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11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0</v>
      </c>
      <c r="O1760">
        <f t="shared" ref="O1760" si="890">N1761</f>
        <v>0</v>
      </c>
      <c r="P1760" s="68">
        <f t="shared" si="682"/>
        <v>0</v>
      </c>
      <c r="Q1760">
        <f t="shared" ref="Q1760" si="891">P1761</f>
        <v>0</v>
      </c>
      <c r="R1760" s="5">
        <f t="shared" ref="R1760" si="892">N1760/W1760/X1760/Z1761/AB1761/AA1760</f>
        <v>0</v>
      </c>
      <c r="S1760" s="5">
        <f t="shared" ref="S1760" si="893">O1760/W1761/Y1760/Z1760/AA1761/AB1760</f>
        <v>0</v>
      </c>
      <c r="T1760" s="5">
        <f t="shared" ref="T1760" si="894">P1760/W1760/X1760/Z1761/AB1761</f>
        <v>0</v>
      </c>
      <c r="U1760" s="5">
        <f t="shared" ref="U1760" si="895">Q1760/W1761/Y1760/Z1760/AA1761</f>
        <v>0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896">AM1761/K1760</f>
        <v>0.92604252387960384</v>
      </c>
      <c r="Y1760" s="5">
        <f t="shared" ref="Y1760" si="897">AK1761/K1760</f>
        <v>1.1351351351351351</v>
      </c>
      <c r="Z1760" s="5">
        <f>IF(J1760="",1,(_xlfn.XLOOKUP(I1760,Goalies!B:B,Goalies!J:J)))</f>
        <v>0.97</v>
      </c>
      <c r="AA1760" s="23">
        <f>_xlfn.XLOOKUP(E1760,Injuries!A:A,Injuries!B:B)</f>
        <v>0.93500000000000005</v>
      </c>
      <c r="AB1760" s="23">
        <f>_xlfn.XLOOKUP(E1760,Injuries!A:A,Injuries!C:C)</f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690"/>
        <v>3.1240105379292937</v>
      </c>
      <c r="AM1760" s="23">
        <f>IF(AI1760=0,_xlfn.XLOOKUP(E1760,'Starting GF'!A:A,'Starting GF'!C:C),INDEX($AN$63:$AN1760,AI1760))</f>
        <v>2.9480390831203787</v>
      </c>
      <c r="AN1760" s="23">
        <f t="shared" si="691"/>
        <v>2.9480390831203787</v>
      </c>
      <c r="AO1760" s="23">
        <f>IF(AJ1760=0,_xlfn.XLOOKUP(I1760,Goalies!B:B,Goalies!I:I),INDEX($AP$105:$AP1760,AJ1760))</f>
        <v>2.9166929922123974</v>
      </c>
      <c r="AP1760" s="23">
        <f t="shared" si="692"/>
        <v>2.9166929922123974</v>
      </c>
      <c r="AQ1760" s="23">
        <f t="shared" si="693"/>
        <v>2.8595979106267673</v>
      </c>
      <c r="AR1760" s="66">
        <v>0</v>
      </c>
      <c r="AS1760" s="96" t="s">
        <v>1591</v>
      </c>
      <c r="AT1760" s="20">
        <f t="shared" ref="AT1760" si="898">(AK1760*V1760*X1760*Z1761*AA1760*AB1761*AC1760*AD1761*AG1760*AH1761)+AR1760</f>
        <v>2.5581816592268676</v>
      </c>
      <c r="AU1760" s="20">
        <f t="shared" ref="AU1760" si="899">AT1761</f>
        <v>3.392101413443481</v>
      </c>
      <c r="AV1760" s="12">
        <f t="shared" ref="AV1760" si="900">AK1760*V1760*X1760*Z1761*AA1760*AB1761</f>
        <v>2.5581816592268676</v>
      </c>
      <c r="AW1760" s="12">
        <f t="shared" ref="AW1760" si="901">AV1761</f>
        <v>3.3754631725499431</v>
      </c>
      <c r="AX1760" s="8">
        <f t="shared" si="698"/>
        <v>2.5581816592268676</v>
      </c>
      <c r="AY1760" s="8">
        <f t="shared" si="699"/>
        <v>3.392101413443481</v>
      </c>
      <c r="AZ1760" s="8">
        <f t="shared" si="700"/>
        <v>5.9502830726703486</v>
      </c>
      <c r="BA1760" s="8">
        <f t="shared" si="701"/>
        <v>-0.83391975421661346</v>
      </c>
      <c r="BB1760" s="62">
        <f t="shared" si="702"/>
        <v>173</v>
      </c>
      <c r="BC1760" s="21">
        <f t="shared" si="703"/>
        <v>-125</v>
      </c>
      <c r="BD1760" s="21">
        <f t="shared" si="704"/>
        <v>102</v>
      </c>
      <c r="BE1760" s="21">
        <f t="shared" si="705"/>
        <v>128</v>
      </c>
      <c r="BF1760" s="94">
        <f t="shared" ref="BF1760" si="90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0.3665147779766712</v>
      </c>
      <c r="BG1760" s="22">
        <f t="shared" si="76"/>
        <v>0.55469685078984332</v>
      </c>
      <c r="BH1760" s="22">
        <f t="shared" si="76"/>
        <v>0.49589942387616925</v>
      </c>
      <c r="BI1760" s="22">
        <f t="shared" si="76"/>
        <v>0.4380546399979417</v>
      </c>
      <c r="BJ1760" s="21">
        <f t="shared" si="707"/>
        <v>171</v>
      </c>
      <c r="BK1760" s="21">
        <f t="shared" si="708"/>
        <v>-123</v>
      </c>
      <c r="BL1760" s="21">
        <f t="shared" si="709"/>
        <v>103</v>
      </c>
      <c r="BM1760" s="21">
        <f t="shared" si="710"/>
        <v>130</v>
      </c>
      <c r="BN1760" s="22">
        <f t="shared" ref="BN1760" si="903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0.36956550747173755</v>
      </c>
      <c r="BO1760" s="22">
        <f t="shared" si="82"/>
        <v>0.55090702232946076</v>
      </c>
      <c r="BP1760" s="22">
        <f t="shared" si="82"/>
        <v>0.49182259040413334</v>
      </c>
      <c r="BQ1760" s="22">
        <f t="shared" si="82"/>
        <v>0.43463357424187798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34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11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0</v>
      </c>
      <c r="O1761">
        <f t="shared" ref="O1761" si="904">N1760</f>
        <v>0</v>
      </c>
      <c r="P1761" s="68">
        <f t="shared" si="682"/>
        <v>0</v>
      </c>
      <c r="Q1761">
        <f t="shared" ref="Q1761" si="905">P1760</f>
        <v>0</v>
      </c>
      <c r="R1761" s="5">
        <f t="shared" ref="R1761" si="906">N1761/W1761/X1761/Z1760/AB1760/AA1761</f>
        <v>0</v>
      </c>
      <c r="S1761" s="5">
        <f t="shared" ref="S1761" si="907">O1761/W1760/Y1761/Z1761/AA1760/AB1761</f>
        <v>0</v>
      </c>
      <c r="T1761" s="5">
        <f t="shared" ref="T1761" si="908">P1761/W1761/X1761/Z1760/AB1760</f>
        <v>0</v>
      </c>
      <c r="U1761" s="5">
        <f t="shared" ref="U1761" si="909">Q1761/W1760/Y1761/Z1761/AA1760</f>
        <v>0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910">AM1760/K1761</f>
        <v>0.99595914970283062</v>
      </c>
      <c r="Y1761" s="5">
        <f t="shared" ref="Y1761" si="911">AK1760/K1761</f>
        <v>1.0554089655166532</v>
      </c>
      <c r="Z1761" s="5">
        <f>IF(J1761="",1,(_xlfn.XLOOKUP(I1761,Goalies!B:B,Goalies!J:J)))</f>
        <v>0.97499999999999998</v>
      </c>
      <c r="AA1761" s="23">
        <f>_xlfn.XLOOKUP(E1761,Injuries!A:A,Injuries!B:B)</f>
        <v>1</v>
      </c>
      <c r="AB1761" s="23">
        <f>_xlfn.XLOOKUP(E1761,Injuries!A:A,Injuries!C:C)</f>
        <v>1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690"/>
        <v>3.36</v>
      </c>
      <c r="AM1761" s="23">
        <f>IF(AI1761=0,_xlfn.XLOOKUP(E1761,'Starting GF'!A:A,'Starting GF'!C:C),INDEX($AN$63:$AN1761,AI1761))</f>
        <v>2.7410858706836274</v>
      </c>
      <c r="AN1761" s="23">
        <f t="shared" si="691"/>
        <v>2.7410858706836274</v>
      </c>
      <c r="AO1761" s="23">
        <f>IF(AJ1761=0,_xlfn.XLOOKUP(I1761,Goalies!B:B,Goalies!I:I),INDEX($AP$105:$AP1761,AJ1761))</f>
        <v>2.703741334176859</v>
      </c>
      <c r="AP1761" s="23">
        <f t="shared" si="692"/>
        <v>2.703741334176859</v>
      </c>
      <c r="AQ1761" s="23">
        <f t="shared" si="693"/>
        <v>2.6725587239165365</v>
      </c>
      <c r="AR1761" s="66">
        <v>0</v>
      </c>
      <c r="AS1761" s="96" t="s">
        <v>1591</v>
      </c>
      <c r="AT1761" s="20">
        <f t="shared" ref="AT1761" si="912">(AK1761*V1761*X1761*Z1760*AA1761*AB1760*AC1761*AD1760*AG1761*AH1760)+AR1761</f>
        <v>3.392101413443481</v>
      </c>
      <c r="AU1761" s="20">
        <f t="shared" ref="AU1761" si="913">AT1760</f>
        <v>2.5581816592268676</v>
      </c>
      <c r="AV1761" s="12">
        <f t="shared" ref="AV1761" si="914">AK1761*W1761*X1761*Z1760*AA1761*AB1760</f>
        <v>3.3754631725499431</v>
      </c>
      <c r="AW1761" s="12">
        <f t="shared" ref="AW1761" si="915">AV1760</f>
        <v>2.5581816592268676</v>
      </c>
      <c r="AX1761" s="8">
        <f t="shared" si="698"/>
        <v>3.392101413443481</v>
      </c>
      <c r="AY1761" s="8">
        <f t="shared" si="699"/>
        <v>2.5581816592268676</v>
      </c>
      <c r="AZ1761" s="8">
        <f t="shared" si="700"/>
        <v>5.9502830726703486</v>
      </c>
      <c r="BA1761" s="8">
        <f t="shared" si="701"/>
        <v>0.83391975421661346</v>
      </c>
      <c r="BB1761" s="62">
        <f t="shared" si="702"/>
        <v>-173</v>
      </c>
      <c r="BC1761" s="21">
        <f t="shared" si="703"/>
        <v>125</v>
      </c>
      <c r="BD1761" s="21">
        <f t="shared" si="704"/>
        <v>-102</v>
      </c>
      <c r="BE1761" s="21">
        <f t="shared" si="705"/>
        <v>-128</v>
      </c>
      <c r="BF1761" s="94">
        <f t="shared" si="38"/>
        <v>0.6334852220233288</v>
      </c>
      <c r="BG1761" s="22">
        <f t="shared" ref="BG1761" si="916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0.44530314921015662</v>
      </c>
      <c r="BH1761" s="22">
        <f t="shared" ref="BH1761" si="917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0.50410057612383075</v>
      </c>
      <c r="BI1761" s="22">
        <f t="shared" ref="BI1761" si="91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0.5619453600020583</v>
      </c>
      <c r="BJ1761" s="21">
        <f t="shared" si="707"/>
        <v>-171</v>
      </c>
      <c r="BK1761" s="21">
        <f t="shared" si="708"/>
        <v>123</v>
      </c>
      <c r="BL1761" s="21">
        <f t="shared" si="709"/>
        <v>-103</v>
      </c>
      <c r="BM1761" s="21">
        <f t="shared" si="710"/>
        <v>-130</v>
      </c>
      <c r="BN1761" s="22">
        <f t="shared" si="46"/>
        <v>0.63043449252826245</v>
      </c>
      <c r="BO1761" s="22">
        <f t="shared" ref="BO1761" si="91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0.44909297767053918</v>
      </c>
      <c r="BP1761" s="22">
        <f t="shared" ref="BP1761" si="920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0.50817740959586666</v>
      </c>
      <c r="BQ1761" s="22">
        <f t="shared" ref="BQ1761" si="921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0.56536642575812202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34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11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0</v>
      </c>
      <c r="O1762">
        <f t="shared" ref="O1762" si="922">N1763</f>
        <v>0</v>
      </c>
      <c r="P1762" s="68">
        <f t="shared" si="682"/>
        <v>0</v>
      </c>
      <c r="Q1762">
        <f t="shared" ref="Q1762" si="923">P1763</f>
        <v>0</v>
      </c>
      <c r="R1762" s="5">
        <f t="shared" ref="R1762" si="924">N1762/W1762/X1762/Z1763/AB1763/AA1762</f>
        <v>0</v>
      </c>
      <c r="S1762" s="5">
        <f t="shared" ref="S1762" si="925">O1762/W1763/Y1762/Z1762/AA1763/AB1762</f>
        <v>0</v>
      </c>
      <c r="T1762" s="5">
        <f t="shared" ref="T1762" si="926">P1762/W1762/X1762/Z1763/AB1763</f>
        <v>0</v>
      </c>
      <c r="U1762" s="5">
        <f t="shared" ref="U1762" si="927">Q1762/W1763/Y1762/Z1762/AA1763</f>
        <v>0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928">AM1763/K1762</f>
        <v>0.88175675675675669</v>
      </c>
      <c r="Y1762" s="5">
        <f t="shared" ref="Y1762" si="929">AK1763/K1762</f>
        <v>1.1324295469175683</v>
      </c>
      <c r="Z1762" s="5">
        <f>IF(J1762="",1,(_xlfn.XLOOKUP(I1762,Goalies!B:B,Goalies!J:J)))</f>
        <v>0.96499999999999997</v>
      </c>
      <c r="AA1762" s="23">
        <f>_xlfn.XLOOKUP(E1762,Injuries!A:A,Injuries!B:B)</f>
        <v>1</v>
      </c>
      <c r="AB1762" s="23">
        <f>_xlfn.XLOOKUP(E1762,Injuries!A:A,Injuries!C:C)</f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f t="shared" si="690"/>
        <v>2.85</v>
      </c>
      <c r="AM1762" s="23">
        <f>IF(AI1762=0,_xlfn.XLOOKUP(E1762,'Starting GF'!A:A,'Starting GF'!C:C),INDEX($AN$63:$AN1762,AI1762))</f>
        <v>2.99563757445681</v>
      </c>
      <c r="AN1762" s="23">
        <f t="shared" si="691"/>
        <v>2.99563757445681</v>
      </c>
      <c r="AO1762" s="23">
        <f>IF(AJ1762=0,_xlfn.XLOOKUP(I1762,Goalies!B:B,Goalies!I:I),INDEX($AP$105:$AP1762,AJ1762))</f>
        <v>2.8890883101982716</v>
      </c>
      <c r="AP1762" s="23">
        <f t="shared" si="692"/>
        <v>2.8890883101982716</v>
      </c>
      <c r="AQ1762" s="23">
        <f t="shared" si="693"/>
        <v>2.8907902593508217</v>
      </c>
      <c r="AR1762" s="66">
        <v>-7.0000000000000007E-2</v>
      </c>
      <c r="AS1762" s="96" t="s">
        <v>1591</v>
      </c>
      <c r="AT1762" s="20">
        <f t="shared" ref="AT1762" si="930">(AK1762*V1762*X1762*Z1763*AA1762*AB1763*AC1762*AD1763*AG1762*AH1763)+AR1762</f>
        <v>2.352868973902027</v>
      </c>
      <c r="AU1762" s="20">
        <f t="shared" ref="AU1762" si="931">AT1763</f>
        <v>3.3499867609572345</v>
      </c>
      <c r="AV1762" s="12">
        <f t="shared" ref="AV1762" si="932">AK1762*V1762*X1762*Z1763*AA1762*AB1763</f>
        <v>2.4228689739020268</v>
      </c>
      <c r="AW1762" s="12">
        <f t="shared" ref="AW1762" si="933">AV1763</f>
        <v>3.2638984418874863</v>
      </c>
      <c r="AX1762" s="8">
        <f t="shared" si="698"/>
        <v>2.352868973902027</v>
      </c>
      <c r="AY1762" s="8">
        <f t="shared" si="699"/>
        <v>3.3499867609572345</v>
      </c>
      <c r="AZ1762" s="8">
        <f t="shared" si="700"/>
        <v>5.702855734859261</v>
      </c>
      <c r="BA1762" s="8">
        <f t="shared" si="701"/>
        <v>-0.99711778705520748</v>
      </c>
      <c r="BB1762" s="62">
        <f t="shared" si="702"/>
        <v>191</v>
      </c>
      <c r="BC1762" s="21">
        <f t="shared" si="703"/>
        <v>-104</v>
      </c>
      <c r="BD1762" s="21">
        <f t="shared" si="704"/>
        <v>124</v>
      </c>
      <c r="BE1762" s="21">
        <f t="shared" si="705"/>
        <v>154</v>
      </c>
      <c r="BF1762" s="94">
        <f t="shared" ref="BF1762" si="93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0.34307167285926349</v>
      </c>
      <c r="BG1762" s="22">
        <f t="shared" si="76"/>
        <v>0.51093754711818729</v>
      </c>
      <c r="BH1762" s="22">
        <f t="shared" si="76"/>
        <v>0.44642150421447946</v>
      </c>
      <c r="BI1762" s="22">
        <f t="shared" si="76"/>
        <v>0.39439402979674554</v>
      </c>
      <c r="BJ1762" s="21">
        <f t="shared" si="707"/>
        <v>174</v>
      </c>
      <c r="BK1762" s="21">
        <f t="shared" si="708"/>
        <v>-103</v>
      </c>
      <c r="BL1762" s="21">
        <f t="shared" si="709"/>
        <v>125</v>
      </c>
      <c r="BM1762" s="21">
        <f t="shared" si="710"/>
        <v>155</v>
      </c>
      <c r="BN1762" s="22">
        <f t="shared" ref="BN1762" si="935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0.36440437356314426</v>
      </c>
      <c r="BO1762" s="22">
        <f t="shared" si="82"/>
        <v>0.50811170158946173</v>
      </c>
      <c r="BP1762" s="22">
        <f t="shared" si="82"/>
        <v>0.44384515606916397</v>
      </c>
      <c r="BQ1762" s="22">
        <f t="shared" si="82"/>
        <v>0.39255677931199329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34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11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0</v>
      </c>
      <c r="O1763">
        <f t="shared" ref="O1763" si="936">N1762</f>
        <v>0</v>
      </c>
      <c r="P1763" s="68">
        <f t="shared" si="682"/>
        <v>0</v>
      </c>
      <c r="Q1763">
        <f t="shared" ref="Q1763" si="937">P1762</f>
        <v>0</v>
      </c>
      <c r="R1763" s="5">
        <f t="shared" ref="R1763" si="938">N1763/W1763/X1763/Z1762/AB1762/AA1763</f>
        <v>0</v>
      </c>
      <c r="S1763" s="5">
        <f t="shared" ref="S1763" si="939">O1763/W1762/Y1763/Z1763/AA1762/AB1763</f>
        <v>0</v>
      </c>
      <c r="T1763" s="5">
        <f t="shared" ref="T1763" si="940">P1763/W1763/X1763/Z1762/AB1762</f>
        <v>0</v>
      </c>
      <c r="U1763" s="5">
        <f t="shared" ref="U1763" si="941">Q1763/W1762/Y1763/Z1763/AA1762</f>
        <v>0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942">AM1762/K1763</f>
        <v>1.0120397211002736</v>
      </c>
      <c r="Y1763" s="5">
        <f t="shared" ref="Y1763" si="943">AK1762/K1763</f>
        <v>0.96283783783783783</v>
      </c>
      <c r="Z1763" s="5">
        <f>IF(J1763="",1,(_xlfn.XLOOKUP(I1763,Goalies!B:B,Goalies!J:J)))</f>
        <v>0.96499999999999997</v>
      </c>
      <c r="AA1763" s="23">
        <f>_xlfn.XLOOKUP(E1763,Injuries!A:A,Injuries!B:B)</f>
        <v>0.94</v>
      </c>
      <c r="AB1763" s="23">
        <f>_xlfn.XLOOKUP(E1763,Injuries!A:A,Injuries!C:C)</f>
        <v>1.03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f t="shared" si="690"/>
        <v>3.351991458876002</v>
      </c>
      <c r="AM1763" s="23">
        <f>IF(AI1763=0,_xlfn.XLOOKUP(E1763,'Starting GF'!A:A,'Starting GF'!C:C),INDEX($AN$63:$AN1763,AI1763))</f>
        <v>2.61</v>
      </c>
      <c r="AN1763" s="23">
        <f t="shared" si="691"/>
        <v>2.61</v>
      </c>
      <c r="AO1763" s="23">
        <f>IF(AJ1763=0,_xlfn.XLOOKUP(I1763,Goalies!B:B,Goalies!I:I),INDEX($AP$105:$AP1763,AJ1763))</f>
        <v>2.5761083030831884</v>
      </c>
      <c r="AP1763" s="23">
        <f t="shared" si="692"/>
        <v>2.5761083030831884</v>
      </c>
      <c r="AQ1763" s="23">
        <f t="shared" si="693"/>
        <v>2.5186499999999996</v>
      </c>
      <c r="AR1763" s="66">
        <v>7.0000000000000007E-2</v>
      </c>
      <c r="AS1763" s="96" t="s">
        <v>1591</v>
      </c>
      <c r="AT1763" s="20">
        <f t="shared" ref="AT1763" si="944">(AK1763*V1763*X1763*Z1762*AA1763*AB1762*AC1763*AD1762*AG1763*AH1762)+AR1763</f>
        <v>3.3499867609572345</v>
      </c>
      <c r="AU1763" s="20">
        <f t="shared" ref="AU1763" si="945">AT1762</f>
        <v>2.352868973902027</v>
      </c>
      <c r="AV1763" s="12">
        <f t="shared" ref="AV1763" si="946">AK1763*W1763*X1763*Z1762*AA1763*AB1762</f>
        <v>3.2638984418874863</v>
      </c>
      <c r="AW1763" s="12">
        <f t="shared" ref="AW1763" si="947">AV1762</f>
        <v>2.4228689739020268</v>
      </c>
      <c r="AX1763" s="8">
        <f t="shared" si="698"/>
        <v>3.3499867609572345</v>
      </c>
      <c r="AY1763" s="8">
        <f t="shared" si="699"/>
        <v>2.352868973902027</v>
      </c>
      <c r="AZ1763" s="8">
        <f t="shared" si="700"/>
        <v>5.702855734859261</v>
      </c>
      <c r="BA1763" s="8">
        <f t="shared" si="701"/>
        <v>0.99711778705520748</v>
      </c>
      <c r="BB1763" s="62">
        <f t="shared" si="702"/>
        <v>-191</v>
      </c>
      <c r="BC1763" s="21">
        <f t="shared" si="703"/>
        <v>104</v>
      </c>
      <c r="BD1763" s="21">
        <f t="shared" si="704"/>
        <v>-124</v>
      </c>
      <c r="BE1763" s="21">
        <f t="shared" si="705"/>
        <v>-154</v>
      </c>
      <c r="BF1763" s="94">
        <f t="shared" si="38"/>
        <v>0.65692832714073646</v>
      </c>
      <c r="BG1763" s="22">
        <f t="shared" ref="BG1763" si="948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H1763" s="22">
        <f t="shared" ref="BH1763" si="949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I1763" s="22">
        <f t="shared" ref="BI1763" si="95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  <c r="BJ1763" s="21">
        <f t="shared" si="707"/>
        <v>-174</v>
      </c>
      <c r="BK1763" s="21">
        <f t="shared" si="708"/>
        <v>103</v>
      </c>
      <c r="BL1763" s="21">
        <f t="shared" si="709"/>
        <v>-125</v>
      </c>
      <c r="BM1763" s="21">
        <f t="shared" si="710"/>
        <v>-155</v>
      </c>
      <c r="BN1763" s="22">
        <f t="shared" si="46"/>
        <v>0.63559562643685574</v>
      </c>
      <c r="BO1763" s="22">
        <f t="shared" ref="BO1763" si="95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0.49188829841053827</v>
      </c>
      <c r="BP1763" s="22">
        <f t="shared" ref="BP1763" si="952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0.55615484393083603</v>
      </c>
      <c r="BQ1763" s="22">
        <f t="shared" ref="BQ1763" si="953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0.60744322068800671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34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11"/>
        <v>WSH Charlie Lindgren</v>
      </c>
      <c r="J1764" s="33" t="s">
        <v>198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0</v>
      </c>
      <c r="O1764">
        <f t="shared" ref="O1764" si="954">N1765</f>
        <v>0</v>
      </c>
      <c r="P1764" s="68">
        <f t="shared" si="682"/>
        <v>0</v>
      </c>
      <c r="Q1764">
        <f t="shared" ref="Q1764" si="955">P1765</f>
        <v>0</v>
      </c>
      <c r="R1764" s="5">
        <f t="shared" ref="R1764" si="956">N1764/W1764/X1764/Z1765/AB1765/AA1764</f>
        <v>0</v>
      </c>
      <c r="S1764" s="5">
        <f t="shared" ref="S1764" si="957">O1764/W1765/Y1764/Z1764/AA1765/AB1764</f>
        <v>0</v>
      </c>
      <c r="T1764" s="5">
        <f t="shared" ref="T1764" si="958">P1764/W1764/X1764/Z1765/AB1765</f>
        <v>0</v>
      </c>
      <c r="U1764" s="5">
        <f t="shared" ref="U1764" si="959">Q1764/W1765/Y1764/Z1764/AA1765</f>
        <v>0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960">AM1765/K1764</f>
        <v>1.027378356808988</v>
      </c>
      <c r="Y1764" s="5">
        <f t="shared" ref="Y1764" si="961">AK1765/K1764</f>
        <v>0.99933916778121268</v>
      </c>
      <c r="Z1764" s="5">
        <f>IF(J1764="",1,(_xlfn.XLOOKUP(I1764,Goalies!B:B,Goalies!J:J)))</f>
        <v>1.04</v>
      </c>
      <c r="AA1764" s="23">
        <f>_xlfn.XLOOKUP(E1764,Injuries!A:A,Injuries!B:B)</f>
        <v>0.99</v>
      </c>
      <c r="AB1764" s="23">
        <f>_xlfn.XLOOKUP(E1764,Injuries!A:A,Injuries!C:C)</f>
        <v>1.01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1594</v>
      </c>
      <c r="AK1764" s="23">
        <f>IF(AI1764=0,_xlfn.XLOOKUP(E1764,'Starting GF'!A:A,'Starting GF'!B:B),INDEX($AL$63:$AL1764,AI1764))</f>
        <v>3.0713484834064788</v>
      </c>
      <c r="AL1764" s="23">
        <f t="shared" si="690"/>
        <v>3.0713484834064788</v>
      </c>
      <c r="AM1764" s="23">
        <f>IF(AI1764=0,_xlfn.XLOOKUP(E1764,'Starting GF'!A:A,'Starting GF'!C:C),INDEX($AN$63:$AN1764,AI1764))</f>
        <v>3.0294577790367612</v>
      </c>
      <c r="AN1764" s="23">
        <f t="shared" si="691"/>
        <v>3.0294577790367612</v>
      </c>
      <c r="AO1764" s="23">
        <f>IF(AJ1764=0,_xlfn.XLOOKUP(I1764,Goalies!B:B,Goalies!I:I),INDEX($AP$105:$AP1764,AJ1764))</f>
        <v>3.0229062760943277</v>
      </c>
      <c r="AP1764" s="23">
        <f t="shared" si="692"/>
        <v>3.0229062760943277</v>
      </c>
      <c r="AQ1764" s="23">
        <f t="shared" si="693"/>
        <v>3.1506360901982315</v>
      </c>
      <c r="AR1764" s="66">
        <v>-0.02</v>
      </c>
      <c r="AS1764" s="96" t="s">
        <v>1591</v>
      </c>
      <c r="AT1764" s="20">
        <f t="shared" ref="AT1764" si="962">(AK1764*V1764*X1764*Z1765*AA1764*AB1765*AC1764*AD1765*AG1764*AH1765)+AR1764</f>
        <v>2.9908683261441573</v>
      </c>
      <c r="AU1764" s="20">
        <f t="shared" ref="AU1764" si="963">AT1765</f>
        <v>3.352681489108257</v>
      </c>
      <c r="AV1764" s="12">
        <f t="shared" ref="AV1764" si="964">AK1764*V1764*X1764*Z1765*AA1764*AB1765</f>
        <v>3.0108683261441573</v>
      </c>
      <c r="AW1764" s="12">
        <f t="shared" ref="AW1764" si="965">AV1765</f>
        <v>3.3363531688639414</v>
      </c>
      <c r="AX1764" s="8">
        <f t="shared" si="698"/>
        <v>2.9908683261441573</v>
      </c>
      <c r="AY1764" s="8">
        <f t="shared" si="699"/>
        <v>3.352681489108257</v>
      </c>
      <c r="AZ1764" s="8">
        <f t="shared" si="700"/>
        <v>6.3435498152524143</v>
      </c>
      <c r="BA1764" s="8">
        <f t="shared" si="701"/>
        <v>-0.36181316296409971</v>
      </c>
      <c r="BB1764" s="62">
        <f t="shared" si="702"/>
        <v>128</v>
      </c>
      <c r="BC1764" s="21">
        <f t="shared" si="703"/>
        <v>-160</v>
      </c>
      <c r="BD1764" s="21">
        <f t="shared" si="704"/>
        <v>-130</v>
      </c>
      <c r="BE1764" s="21">
        <f t="shared" si="705"/>
        <v>-101</v>
      </c>
      <c r="BF1764" s="94">
        <f t="shared" ref="BF1764" si="96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0.43845443641271781</v>
      </c>
      <c r="BG1764" s="22">
        <f t="shared" si="76"/>
        <v>0.61470448659934718</v>
      </c>
      <c r="BH1764" s="22">
        <f t="shared" si="76"/>
        <v>0.56594919939381694</v>
      </c>
      <c r="BI1764" s="22">
        <f t="shared" si="76"/>
        <v>0.50238496039092972</v>
      </c>
      <c r="BJ1764" s="21">
        <f t="shared" si="707"/>
        <v>125</v>
      </c>
      <c r="BK1764" s="21">
        <f t="shared" si="708"/>
        <v>-160</v>
      </c>
      <c r="BL1764" s="21">
        <f t="shared" si="709"/>
        <v>-131</v>
      </c>
      <c r="BM1764" s="21">
        <f t="shared" si="710"/>
        <v>-101</v>
      </c>
      <c r="BN1764" s="22">
        <f t="shared" ref="BN1764" si="967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0.44424125533818026</v>
      </c>
      <c r="BO1764" s="22">
        <f t="shared" si="82"/>
        <v>0.61531009428838435</v>
      </c>
      <c r="BP1764" s="22">
        <f t="shared" si="82"/>
        <v>0.56689378043438832</v>
      </c>
      <c r="BQ1764" s="22">
        <f t="shared" si="82"/>
        <v>0.50351898008434359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34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11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0</v>
      </c>
      <c r="O1765">
        <f t="shared" ref="O1765" si="968">N1764</f>
        <v>0</v>
      </c>
      <c r="P1765" s="68">
        <f t="shared" si="682"/>
        <v>0</v>
      </c>
      <c r="Q1765">
        <f t="shared" ref="Q1765" si="969">P1764</f>
        <v>0</v>
      </c>
      <c r="R1765" s="5">
        <f t="shared" ref="R1765" si="970">N1765/W1765/X1765/Z1764/AB1764/AA1765</f>
        <v>0</v>
      </c>
      <c r="S1765" s="5">
        <f t="shared" ref="S1765" si="971">O1765/W1764/Y1765/Z1765/AA1764/AB1765</f>
        <v>0</v>
      </c>
      <c r="T1765" s="5">
        <f t="shared" ref="T1765" si="972">P1765/W1765/X1765/Z1764/AB1764</f>
        <v>0</v>
      </c>
      <c r="U1765" s="5">
        <f t="shared" ref="U1765" si="973">Q1765/W1764/Y1765/Z1765/AA1764</f>
        <v>0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974">AM1764/K1765</f>
        <v>1.0234654658907978</v>
      </c>
      <c r="Y1765" s="5">
        <f t="shared" ref="Y1765" si="975">AK1764/K1765</f>
        <v>1.0376177308805672</v>
      </c>
      <c r="Z1765" s="5">
        <f>IF(J1765="",1,(_xlfn.XLOOKUP(I1765,Goalies!B:B,Goalies!J:J)))</f>
        <v>0.98499999999999999</v>
      </c>
      <c r="AA1765" s="23">
        <f>_xlfn.XLOOKUP(E1765,Injuries!A:A,Injuries!B:B)</f>
        <v>1</v>
      </c>
      <c r="AB1765" s="23">
        <f>_xlfn.XLOOKUP(E1765,Injuries!A:A,Injuries!C:C)</f>
        <v>1.03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690"/>
        <v>2.9580439366323894</v>
      </c>
      <c r="AM1765" s="23">
        <f>IF(AI1765=0,_xlfn.XLOOKUP(E1765,'Starting GF'!A:A,'Starting GF'!C:C),INDEX($AN$63:$AN1765,AI1765))</f>
        <v>3.0410399361546046</v>
      </c>
      <c r="AN1765" s="23">
        <f t="shared" si="691"/>
        <v>3.0410399361546046</v>
      </c>
      <c r="AO1765" s="23">
        <f>IF(AJ1765=0,_xlfn.XLOOKUP(I1765,Goalies!B:B,Goalies!I:I),INDEX($AP$105:$AP1765,AJ1765))</f>
        <v>3.0765620923419403</v>
      </c>
      <c r="AP1765" s="23">
        <f t="shared" si="692"/>
        <v>3.0765620923419403</v>
      </c>
      <c r="AQ1765" s="23">
        <f t="shared" si="693"/>
        <v>2.9954243371122855</v>
      </c>
      <c r="AR1765" s="66">
        <v>0.02</v>
      </c>
      <c r="AS1765" s="96" t="s">
        <v>1591</v>
      </c>
      <c r="AT1765" s="20">
        <f t="shared" ref="AT1765" si="976">(AK1765*V1765*X1765*Z1764*AA1765*AB1764*AC1765*AD1764*AG1765*AH1764)+AR1765</f>
        <v>3.352681489108257</v>
      </c>
      <c r="AU1765" s="20">
        <f t="shared" ref="AU1765" si="977">AT1764</f>
        <v>2.9908683261441573</v>
      </c>
      <c r="AV1765" s="12">
        <f t="shared" ref="AV1765" si="978">AK1765*W1765*X1765*Z1764*AA1765*AB1764</f>
        <v>3.3363531688639414</v>
      </c>
      <c r="AW1765" s="12">
        <f t="shared" ref="AW1765" si="979">AV1764</f>
        <v>3.0108683261441573</v>
      </c>
      <c r="AX1765" s="8">
        <f t="shared" si="698"/>
        <v>3.352681489108257</v>
      </c>
      <c r="AY1765" s="8">
        <f t="shared" si="699"/>
        <v>2.9908683261441573</v>
      </c>
      <c r="AZ1765" s="8">
        <f t="shared" si="700"/>
        <v>6.3435498152524143</v>
      </c>
      <c r="BA1765" s="8">
        <f t="shared" si="701"/>
        <v>0.36181316296409971</v>
      </c>
      <c r="BB1765" s="62">
        <f t="shared" si="702"/>
        <v>-128</v>
      </c>
      <c r="BC1765" s="21">
        <f t="shared" si="703"/>
        <v>160</v>
      </c>
      <c r="BD1765" s="21">
        <f t="shared" si="704"/>
        <v>130</v>
      </c>
      <c r="BE1765" s="21">
        <f t="shared" si="705"/>
        <v>101</v>
      </c>
      <c r="BF1765" s="94">
        <f t="shared" si="38"/>
        <v>0.56154556358728214</v>
      </c>
      <c r="BG1765" s="22">
        <f t="shared" ref="BG1765" si="980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0.38529551340065288</v>
      </c>
      <c r="BH1765" s="22">
        <f t="shared" ref="BH1765" si="981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0.43405080060618306</v>
      </c>
      <c r="BI1765" s="22">
        <f t="shared" ref="BI1765" si="98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0.49761503960907028</v>
      </c>
      <c r="BJ1765" s="21">
        <f t="shared" si="707"/>
        <v>-125</v>
      </c>
      <c r="BK1765" s="21">
        <f t="shared" si="708"/>
        <v>160</v>
      </c>
      <c r="BL1765" s="21">
        <f t="shared" si="709"/>
        <v>131</v>
      </c>
      <c r="BM1765" s="21">
        <f t="shared" si="710"/>
        <v>101</v>
      </c>
      <c r="BN1765" s="22">
        <f t="shared" si="46"/>
        <v>0.55575874466181974</v>
      </c>
      <c r="BO1765" s="22">
        <f t="shared" ref="BO1765" si="98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0.38468990571161565</v>
      </c>
      <c r="BP1765" s="22">
        <f t="shared" ref="BP1765" si="984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0.43310621956561163</v>
      </c>
      <c r="BQ1765" s="22">
        <f t="shared" ref="BQ1765" si="985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0.49648101991565641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34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11"/>
        <v>CGY Devin Cooley</v>
      </c>
      <c r="J1766" s="33" t="s">
        <v>152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0</v>
      </c>
      <c r="O1766">
        <f t="shared" ref="O1766" si="986">N1767</f>
        <v>0</v>
      </c>
      <c r="P1766" s="68">
        <f t="shared" si="682"/>
        <v>0</v>
      </c>
      <c r="Q1766">
        <f t="shared" ref="Q1766" si="987">P1767</f>
        <v>0</v>
      </c>
      <c r="R1766" s="5">
        <f t="shared" ref="R1766" si="988">N1766/W1766/X1766/Z1767/AB1767/AA1766</f>
        <v>0</v>
      </c>
      <c r="S1766" s="5">
        <f t="shared" ref="S1766" si="989">O1766/W1767/Y1766/Z1766/AA1767/AB1766</f>
        <v>0</v>
      </c>
      <c r="T1766" s="5">
        <f t="shared" ref="T1766" si="990">P1766/W1766/X1766/Z1767/AB1767</f>
        <v>0</v>
      </c>
      <c r="U1766" s="5">
        <f t="shared" ref="U1766" si="991">Q1766/W1767/Y1766/Z1766/AA1767</f>
        <v>0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992">AM1767/K1766</f>
        <v>0.96170885025102726</v>
      </c>
      <c r="Y1766" s="5">
        <f t="shared" ref="Y1766" si="993">AK1767/K1766</f>
        <v>1.0573807708886014</v>
      </c>
      <c r="Z1766" s="5">
        <f>IF(J1766="",1,(_xlfn.XLOOKUP(I1766,Goalies!B:B,Goalies!J:J)))</f>
        <v>1.02</v>
      </c>
      <c r="AA1766" s="23">
        <f>_xlfn.XLOOKUP(E1766,Injuries!A:A,Injuries!B:B)</f>
        <v>0.98</v>
      </c>
      <c r="AB1766" s="23">
        <f>_xlfn.XLOOKUP(E1766,Injuries!A:A,Injuries!C:C)</f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1571</v>
      </c>
      <c r="AK1766" s="23">
        <f>IF(AI1766=0,_xlfn.XLOOKUP(E1766,'Starting GF'!A:A,'Starting GF'!B:B),INDEX($AL$63:$AL1766,AI1766))</f>
        <v>2.6713262082318052</v>
      </c>
      <c r="AL1766" s="23">
        <f t="shared" si="690"/>
        <v>2.6713262082318052</v>
      </c>
      <c r="AM1766" s="23">
        <f>IF(AI1766=0,_xlfn.XLOOKUP(E1766,'Starting GF'!A:A,'Starting GF'!C:C),INDEX($AN$63:$AN1766,AI1766))</f>
        <v>3.2586402606204365</v>
      </c>
      <c r="AN1766" s="23">
        <f t="shared" si="691"/>
        <v>3.2586402606204365</v>
      </c>
      <c r="AO1766" s="23">
        <f>IF(AJ1766=0,_xlfn.XLOOKUP(I1766,Goalies!B:B,Goalies!I:I),INDEX($AP$105:$AP1766,AJ1766))</f>
        <v>3.2536761175188031</v>
      </c>
      <c r="AP1766" s="23">
        <f t="shared" si="692"/>
        <v>3.2536761175188031</v>
      </c>
      <c r="AQ1766" s="23">
        <f t="shared" si="693"/>
        <v>3.3238130658328453</v>
      </c>
      <c r="AR1766" s="66">
        <v>0</v>
      </c>
      <c r="AS1766" s="96" t="s">
        <v>1591</v>
      </c>
      <c r="AT1766" s="20">
        <f t="shared" ref="AT1766" si="994">(AK1766*V1766*X1766*Z1767*AA1766*AB1767*AC1766*AD1767*AG1766*AH1767)+AR1766</f>
        <v>2.4884927531287424</v>
      </c>
      <c r="AU1766" s="20">
        <f t="shared" ref="AU1766" si="995">AT1767</f>
        <v>3.6375447826043374</v>
      </c>
      <c r="AV1766" s="12">
        <f t="shared" ref="AV1766" si="996">AK1766*V1766*X1766*Z1767*AA1766*AB1767</f>
        <v>2.4884927531287424</v>
      </c>
      <c r="AW1766" s="12">
        <f t="shared" ref="AW1766" si="997">AV1767</f>
        <v>3.6303246991832956</v>
      </c>
      <c r="AX1766" s="8">
        <f t="shared" si="698"/>
        <v>2.4884927531287424</v>
      </c>
      <c r="AY1766" s="8">
        <f t="shared" si="699"/>
        <v>3.6375447826043374</v>
      </c>
      <c r="AZ1766" s="8">
        <f t="shared" si="700"/>
        <v>6.1260375357330794</v>
      </c>
      <c r="BA1766" s="8">
        <f t="shared" si="701"/>
        <v>-1.149052029475595</v>
      </c>
      <c r="BB1766" s="62">
        <f t="shared" si="702"/>
        <v>207</v>
      </c>
      <c r="BC1766" s="21">
        <f t="shared" si="703"/>
        <v>-137</v>
      </c>
      <c r="BD1766" s="21">
        <f t="shared" si="704"/>
        <v>-109</v>
      </c>
      <c r="BE1766" s="21">
        <f t="shared" si="705"/>
        <v>117</v>
      </c>
      <c r="BF1766" s="94">
        <f t="shared" ref="BF1766" si="99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0.32522331277127936</v>
      </c>
      <c r="BG1766" s="22">
        <f t="shared" si="76"/>
        <v>0.57873106939614871</v>
      </c>
      <c r="BH1766" s="22">
        <f t="shared" si="76"/>
        <v>0.52262096165815897</v>
      </c>
      <c r="BI1766" s="22">
        <f t="shared" si="76"/>
        <v>0.46118851104889946</v>
      </c>
      <c r="BJ1766" s="21">
        <f t="shared" si="707"/>
        <v>207</v>
      </c>
      <c r="BK1766" s="21">
        <f t="shared" si="708"/>
        <v>-137</v>
      </c>
      <c r="BL1766" s="21">
        <f t="shared" si="709"/>
        <v>-109</v>
      </c>
      <c r="BM1766" s="21">
        <f t="shared" si="710"/>
        <v>117</v>
      </c>
      <c r="BN1766" s="22">
        <f t="shared" ref="BN1766" si="999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0.32626219446614158</v>
      </c>
      <c r="BO1766" s="22">
        <f t="shared" si="82"/>
        <v>0.57769830699222235</v>
      </c>
      <c r="BP1766" s="22">
        <f t="shared" si="82"/>
        <v>0.52153664319777637</v>
      </c>
      <c r="BQ1766" s="22">
        <f t="shared" si="82"/>
        <v>0.46031469846410067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34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11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0</v>
      </c>
      <c r="O1767">
        <f t="shared" ref="O1767" si="1000">N1766</f>
        <v>0</v>
      </c>
      <c r="P1767" s="68">
        <f t="shared" si="682"/>
        <v>0</v>
      </c>
      <c r="Q1767">
        <f t="shared" ref="Q1767" si="1001">P1766</f>
        <v>0</v>
      </c>
      <c r="R1767" s="5">
        <f t="shared" ref="R1767" si="1002">N1767/W1767/X1767/Z1766/AB1766/AA1767</f>
        <v>0</v>
      </c>
      <c r="S1767" s="5">
        <f t="shared" ref="S1767" si="1003">O1767/W1766/Y1767/Z1767/AA1766/AB1767</f>
        <v>0</v>
      </c>
      <c r="T1767" s="5">
        <f t="shared" ref="T1767" si="1004">P1767/W1767/X1767/Z1766/AB1766</f>
        <v>0</v>
      </c>
      <c r="U1767" s="5">
        <f t="shared" ref="U1767" si="1005">Q1767/W1766/Y1767/Z1767/AA1766</f>
        <v>0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1006">AM1766/K1767</f>
        <v>1.1008919799393366</v>
      </c>
      <c r="Y1767" s="5">
        <f t="shared" ref="Y1767" si="1007">AK1766/K1767</f>
        <v>0.90247507034858288</v>
      </c>
      <c r="Z1767" s="5">
        <f>IF(J1767="",1,(_xlfn.XLOOKUP(I1767,Goalies!B:B,Goalies!J:J)))</f>
        <v>0.99</v>
      </c>
      <c r="AA1767" s="23">
        <f>_xlfn.XLOOKUP(E1767,Injuries!A:A,Injuries!B:B)</f>
        <v>1</v>
      </c>
      <c r="AB1767" s="23">
        <f>_xlfn.XLOOKUP(E1767,Injuries!A:A,Injuries!C:C)</f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f t="shared" si="690"/>
        <v>3.1298470818302602</v>
      </c>
      <c r="AM1767" s="23">
        <f>IF(AI1767=0,_xlfn.XLOOKUP(E1767,'Starting GF'!A:A,'Starting GF'!C:C),INDEX($AN$63:$AN1767,AI1767))</f>
        <v>2.8466581967430407</v>
      </c>
      <c r="AN1767" s="23">
        <f t="shared" si="691"/>
        <v>2.8466581967430407</v>
      </c>
      <c r="AO1767" s="23">
        <f>IF(AJ1767=0,_xlfn.XLOOKUP(I1767,Goalies!B:B,Goalies!I:I),INDEX($AP$105:$AP1767,AJ1767))</f>
        <v>2.8311656850631661</v>
      </c>
      <c r="AP1767" s="23">
        <f t="shared" si="692"/>
        <v>2.8311656850631661</v>
      </c>
      <c r="AQ1767" s="23">
        <f t="shared" si="693"/>
        <v>2.8181916147756101</v>
      </c>
      <c r="AR1767" s="66">
        <v>0</v>
      </c>
      <c r="AS1767" s="96" t="s">
        <v>1591</v>
      </c>
      <c r="AT1767" s="20">
        <f t="shared" ref="AT1767" si="1008">(AK1767*V1767*X1767*Z1766*AA1767*AB1766*AC1767*AD1766*AG1767*AH1766)+AR1767</f>
        <v>3.6375447826043374</v>
      </c>
      <c r="AU1767" s="20">
        <f t="shared" ref="AU1767" si="1009">AT1766</f>
        <v>2.4884927531287424</v>
      </c>
      <c r="AV1767" s="12">
        <f t="shared" ref="AV1767" si="1010">AK1767*W1767*X1767*Z1766*AA1767*AB1766</f>
        <v>3.6303246991832956</v>
      </c>
      <c r="AW1767" s="12">
        <f t="shared" ref="AW1767" si="1011">AV1766</f>
        <v>2.4884927531287424</v>
      </c>
      <c r="AX1767" s="8">
        <f t="shared" si="698"/>
        <v>3.6375447826043374</v>
      </c>
      <c r="AY1767" s="8">
        <f t="shared" si="699"/>
        <v>2.4884927531287424</v>
      </c>
      <c r="AZ1767" s="8">
        <f t="shared" si="700"/>
        <v>6.1260375357330794</v>
      </c>
      <c r="BA1767" s="8">
        <f t="shared" si="701"/>
        <v>1.149052029475595</v>
      </c>
      <c r="BB1767" s="62">
        <f t="shared" si="702"/>
        <v>-207</v>
      </c>
      <c r="BC1767" s="21">
        <f t="shared" si="703"/>
        <v>137</v>
      </c>
      <c r="BD1767" s="21">
        <f t="shared" si="704"/>
        <v>109</v>
      </c>
      <c r="BE1767" s="21">
        <f t="shared" si="705"/>
        <v>-117</v>
      </c>
      <c r="BF1767" s="94">
        <f t="shared" si="38"/>
        <v>0.67477668722872064</v>
      </c>
      <c r="BG1767" s="22">
        <f t="shared" ref="BG1767" si="1012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0.42126893060385129</v>
      </c>
      <c r="BH1767" s="22">
        <f t="shared" ref="BH1767" si="1013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0.47737903834184103</v>
      </c>
      <c r="BI1767" s="22">
        <f t="shared" ref="BI1767" si="101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0.53881148895110054</v>
      </c>
      <c r="BJ1767" s="21">
        <f t="shared" si="707"/>
        <v>-207</v>
      </c>
      <c r="BK1767" s="21">
        <f t="shared" si="708"/>
        <v>137</v>
      </c>
      <c r="BL1767" s="21">
        <f t="shared" si="709"/>
        <v>109</v>
      </c>
      <c r="BM1767" s="21">
        <f t="shared" si="710"/>
        <v>-117</v>
      </c>
      <c r="BN1767" s="22">
        <f t="shared" si="46"/>
        <v>0.67373780553385842</v>
      </c>
      <c r="BO1767" s="22">
        <f t="shared" ref="BO1767" si="101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0.42230169300777765</v>
      </c>
      <c r="BP1767" s="22">
        <f t="shared" ref="BP1767" si="1016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0.47846335680222363</v>
      </c>
      <c r="BQ1767" s="22">
        <f t="shared" ref="BQ1767" si="1017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0.53968530153589933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34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11"/>
        <v>FLA Daniil Tarasov</v>
      </c>
      <c r="J1768" s="33" t="s">
        <v>166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0</v>
      </c>
      <c r="O1768">
        <f t="shared" ref="O1768" si="1018">N1769</f>
        <v>0</v>
      </c>
      <c r="P1768" s="68">
        <f t="shared" si="682"/>
        <v>0</v>
      </c>
      <c r="Q1768">
        <f t="shared" ref="Q1768" si="1019">P1769</f>
        <v>0</v>
      </c>
      <c r="R1768" s="5">
        <f t="shared" ref="R1768" si="1020">N1768/W1768/X1768/Z1769/AB1769/AA1768</f>
        <v>0</v>
      </c>
      <c r="S1768" s="5">
        <f t="shared" ref="S1768" si="1021">O1768/W1769/Y1768/Z1768/AA1769/AB1768</f>
        <v>0</v>
      </c>
      <c r="T1768" s="5">
        <f t="shared" ref="T1768" si="1022">P1768/W1768/X1768/Z1769/AB1769</f>
        <v>0</v>
      </c>
      <c r="U1768" s="5">
        <f t="shared" ref="U1768" si="1023">Q1768/W1769/Y1768/Z1768/AA1769</f>
        <v>0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1024">AM1769/K1768</f>
        <v>1.0467549675432408</v>
      </c>
      <c r="Y1768" s="5">
        <f t="shared" ref="Y1768" si="1025">AK1769/K1768</f>
        <v>0.92648779216622168</v>
      </c>
      <c r="Z1768" s="5">
        <f>IF(J1768="",1,(_xlfn.XLOOKUP(I1768,Goalies!B:B,Goalies!J:J)))</f>
        <v>1</v>
      </c>
      <c r="AA1768" s="23">
        <f>_xlfn.XLOOKUP(E1768,Injuries!A:A,Injuries!B:B)</f>
        <v>0.97</v>
      </c>
      <c r="AB1768" s="23">
        <f>_xlfn.XLOOKUP(E1768,Injuries!A:A,Injuries!C:C)</f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1604</v>
      </c>
      <c r="AK1768" s="23">
        <f>IF(AI1768=0,_xlfn.XLOOKUP(E1768,'Starting GF'!A:A,'Starting GF'!B:B),INDEX($AL$63:$AL1768,AI1768))</f>
        <v>3.1262589103425462</v>
      </c>
      <c r="AL1768" s="23">
        <f t="shared" si="690"/>
        <v>3.1262589103425462</v>
      </c>
      <c r="AM1768" s="23">
        <f>IF(AI1768=0,_xlfn.XLOOKUP(E1768,'Starting GF'!A:A,'Starting GF'!C:C),INDEX($AN$63:$AN1768,AI1768))</f>
        <v>2.8310336521764015</v>
      </c>
      <c r="AN1768" s="23">
        <f t="shared" si="691"/>
        <v>2.8310336521764015</v>
      </c>
      <c r="AO1768" s="23">
        <f>IF(AJ1768=0,_xlfn.XLOOKUP(I1768,Goalies!B:B,Goalies!I:I),INDEX($AP$105:$AP1768,AJ1768))</f>
        <v>2.8910278516407835</v>
      </c>
      <c r="AP1768" s="23">
        <f t="shared" si="692"/>
        <v>2.8910278516407835</v>
      </c>
      <c r="AQ1768" s="23">
        <f t="shared" si="693"/>
        <v>2.8310336521764015</v>
      </c>
      <c r="AR1768" s="66">
        <v>0.05</v>
      </c>
      <c r="AS1768" s="96" t="s">
        <v>1591</v>
      </c>
      <c r="AT1768" s="20">
        <f t="shared" ref="AT1768" si="1026">(AK1768*V1768*X1768*Z1769*AA1768*AB1769*AC1768*AD1769*AG1768*AH1769)+AR1768</f>
        <v>3.064335304647027</v>
      </c>
      <c r="AU1768" s="20">
        <f t="shared" ref="AU1768" si="1027">AT1769</f>
        <v>2.5800692419099773</v>
      </c>
      <c r="AV1768" s="12">
        <f t="shared" ref="AV1768" si="1028">AK1768*V1768*X1768*Z1769*AA1768*AB1769</f>
        <v>3.0143353046470271</v>
      </c>
      <c r="AW1768" s="12">
        <f t="shared" ref="AW1768" si="1029">AV1769</f>
        <v>2.6329668401422501</v>
      </c>
      <c r="AX1768" s="8">
        <f t="shared" si="698"/>
        <v>3.064335304647027</v>
      </c>
      <c r="AY1768" s="8">
        <f t="shared" si="699"/>
        <v>2.5800692419099773</v>
      </c>
      <c r="AZ1768" s="8">
        <f t="shared" si="700"/>
        <v>5.6444045465570039</v>
      </c>
      <c r="BA1768" s="8">
        <f t="shared" si="701"/>
        <v>0.48426606273704964</v>
      </c>
      <c r="BB1768" s="62">
        <f t="shared" si="702"/>
        <v>-139</v>
      </c>
      <c r="BC1768" s="21">
        <f t="shared" si="703"/>
        <v>-101</v>
      </c>
      <c r="BD1768" s="21">
        <f t="shared" si="704"/>
        <v>128</v>
      </c>
      <c r="BE1768" s="21">
        <f t="shared" si="705"/>
        <v>157</v>
      </c>
      <c r="BF1768" s="94">
        <f t="shared" ref="BF1768" si="103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0.58148781134969063</v>
      </c>
      <c r="BG1768" s="22">
        <f t="shared" si="76"/>
        <v>0.50248773563213556</v>
      </c>
      <c r="BH1768" s="22">
        <f t="shared" si="76"/>
        <v>0.43867382663361365</v>
      </c>
      <c r="BI1768" s="22">
        <f t="shared" si="76"/>
        <v>0.38879851675247623</v>
      </c>
      <c r="BJ1768" s="21">
        <f t="shared" si="707"/>
        <v>-131</v>
      </c>
      <c r="BK1768" s="21">
        <f t="shared" si="708"/>
        <v>-101</v>
      </c>
      <c r="BL1768" s="21">
        <f t="shared" si="709"/>
        <v>128</v>
      </c>
      <c r="BM1768" s="21">
        <f t="shared" si="710"/>
        <v>157</v>
      </c>
      <c r="BN1768" s="22">
        <f t="shared" ref="BN1768" si="1031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0.56731672004956502</v>
      </c>
      <c r="BO1768" s="22">
        <f t="shared" si="82"/>
        <v>0.5029512851732737</v>
      </c>
      <c r="BP1768" s="22">
        <f t="shared" si="82"/>
        <v>0.43937314040616737</v>
      </c>
      <c r="BQ1768" s="22">
        <f t="shared" si="82"/>
        <v>0.38954533264237201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34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11"/>
        <v>STL Joel Hofer</v>
      </c>
      <c r="J1769" s="33" t="s">
        <v>233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0</v>
      </c>
      <c r="O1769">
        <f t="shared" ref="O1769" si="1032">N1768</f>
        <v>0</v>
      </c>
      <c r="P1769" s="68">
        <f t="shared" si="682"/>
        <v>0</v>
      </c>
      <c r="Q1769">
        <f t="shared" ref="Q1769" si="1033">P1768</f>
        <v>0</v>
      </c>
      <c r="R1769" s="5">
        <f t="shared" ref="R1769" si="1034">N1769/W1769/X1769/Z1768/AB1768/AA1769</f>
        <v>0</v>
      </c>
      <c r="S1769" s="5">
        <f t="shared" ref="S1769" si="1035">O1769/W1768/Y1769/Z1769/AA1768/AB1769</f>
        <v>0</v>
      </c>
      <c r="T1769" s="5">
        <f t="shared" ref="T1769" si="1036">P1769/W1769/X1769/Z1768/AB1768</f>
        <v>0</v>
      </c>
      <c r="U1769" s="5">
        <f t="shared" ref="U1769" si="1037">Q1769/W1768/Y1769/Z1769/AA1768</f>
        <v>0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1038">AM1768/K1769</f>
        <v>0.9564302878974329</v>
      </c>
      <c r="Y1769" s="5">
        <f t="shared" ref="Y1769" si="1039">AK1768/K1769</f>
        <v>1.0561685507914007</v>
      </c>
      <c r="Z1769" s="5">
        <f>IF(J1769="",1,(_xlfn.XLOOKUP(I1769,Goalies!B:B,Goalies!J:J)))</f>
        <v>0.98</v>
      </c>
      <c r="AA1769" s="23">
        <f>_xlfn.XLOOKUP(E1769,Injuries!A:A,Injuries!B:B)</f>
        <v>0.92</v>
      </c>
      <c r="AB1769" s="23">
        <f>_xlfn.XLOOKUP(E1769,Injuries!A:A,Injuries!C:C)</f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1591</v>
      </c>
      <c r="AK1769" s="23">
        <f>IF(AI1769=0,_xlfn.XLOOKUP(E1769,'Starting GF'!A:A,'Starting GF'!B:B),INDEX($AL$63:$AL1769,AI1769))</f>
        <v>2.7424038648120161</v>
      </c>
      <c r="AL1769" s="23">
        <f t="shared" si="690"/>
        <v>2.7424038648120161</v>
      </c>
      <c r="AM1769" s="23">
        <f>IF(AI1769=0,_xlfn.XLOOKUP(E1769,'Starting GF'!A:A,'Starting GF'!C:C),INDEX($AN$63:$AN1769,AI1769))</f>
        <v>3.0983947039279927</v>
      </c>
      <c r="AN1769" s="23">
        <f t="shared" si="691"/>
        <v>3.0983947039279927</v>
      </c>
      <c r="AO1769" s="23">
        <f>IF(AJ1769=0,_xlfn.XLOOKUP(I1769,Goalies!B:B,Goalies!I:I),INDEX($AP$105:$AP1769,AJ1769))</f>
        <v>3.0922885496510082</v>
      </c>
      <c r="AP1769" s="23">
        <f t="shared" si="692"/>
        <v>3.0922885496510082</v>
      </c>
      <c r="AQ1769" s="23">
        <f t="shared" si="693"/>
        <v>3.0364268098494329</v>
      </c>
      <c r="AR1769" s="66">
        <v>-0.05</v>
      </c>
      <c r="AS1769" s="96" t="s">
        <v>1591</v>
      </c>
      <c r="AT1769" s="20">
        <f t="shared" ref="AT1769" si="1040">(AK1769*V1769*X1769*Z1768*AA1769*AB1768*AC1769*AD1768*AG1769*AH1768)+AR1769</f>
        <v>2.5800692419099773</v>
      </c>
      <c r="AU1769" s="20">
        <f t="shared" ref="AU1769" si="1041">AT1768</f>
        <v>3.064335304647027</v>
      </c>
      <c r="AV1769" s="12">
        <f t="shared" ref="AV1769" si="1042">AK1769*W1769*X1769*Z1768*AA1769*AB1768</f>
        <v>2.6329668401422501</v>
      </c>
      <c r="AW1769" s="12">
        <f t="shared" ref="AW1769" si="1043">AV1768</f>
        <v>3.0143353046470271</v>
      </c>
      <c r="AX1769" s="8">
        <f t="shared" si="698"/>
        <v>2.5800692419099773</v>
      </c>
      <c r="AY1769" s="8">
        <f t="shared" si="699"/>
        <v>3.064335304647027</v>
      </c>
      <c r="AZ1769" s="8">
        <f t="shared" si="700"/>
        <v>5.6444045465570039</v>
      </c>
      <c r="BA1769" s="8">
        <f t="shared" si="701"/>
        <v>-0.48426606273704964</v>
      </c>
      <c r="BB1769" s="62">
        <f t="shared" si="702"/>
        <v>139</v>
      </c>
      <c r="BC1769" s="21">
        <f t="shared" si="703"/>
        <v>101</v>
      </c>
      <c r="BD1769" s="21">
        <f t="shared" si="704"/>
        <v>-128</v>
      </c>
      <c r="BE1769" s="21">
        <f t="shared" si="705"/>
        <v>-157</v>
      </c>
      <c r="BF1769" s="94">
        <f t="shared" si="38"/>
        <v>0.41851218865030937</v>
      </c>
      <c r="BG1769" s="22">
        <f t="shared" ref="BG1769" si="1044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0.49751226436786444</v>
      </c>
      <c r="BH1769" s="22">
        <f t="shared" ref="BH1769" si="1045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0.56132617336638635</v>
      </c>
      <c r="BI1769" s="22">
        <f t="shared" ref="BI1769" si="104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0.61120148324752377</v>
      </c>
      <c r="BJ1769" s="21">
        <f t="shared" si="707"/>
        <v>131</v>
      </c>
      <c r="BK1769" s="21">
        <f t="shared" si="708"/>
        <v>101</v>
      </c>
      <c r="BL1769" s="21">
        <f t="shared" si="709"/>
        <v>-128</v>
      </c>
      <c r="BM1769" s="21">
        <f t="shared" si="710"/>
        <v>-157</v>
      </c>
      <c r="BN1769" s="22">
        <f t="shared" si="46"/>
        <v>0.43268327995043498</v>
      </c>
      <c r="BO1769" s="22">
        <f t="shared" ref="BO1769" si="104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0.4970487148267263</v>
      </c>
      <c r="BP1769" s="22">
        <f t="shared" ref="BP1769" si="1048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0.56062685959383263</v>
      </c>
      <c r="BQ1769" s="22">
        <f t="shared" ref="BQ1769" si="1049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0.61045466735762799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34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11"/>
        <v>SJS Yaroslav Askarov</v>
      </c>
      <c r="J1770" s="33" t="s">
        <v>183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0</v>
      </c>
      <c r="O1770">
        <f t="shared" ref="O1770" si="1050">N1771</f>
        <v>0</v>
      </c>
      <c r="P1770" s="68">
        <f t="shared" si="682"/>
        <v>0</v>
      </c>
      <c r="Q1770">
        <f t="shared" ref="Q1770" si="1051">P1771</f>
        <v>0</v>
      </c>
      <c r="R1770" s="5">
        <f t="shared" ref="R1770" si="1052">N1770/W1770/X1770/Z1771/AB1771/AA1770</f>
        <v>0</v>
      </c>
      <c r="S1770" s="5">
        <f t="shared" ref="S1770" si="1053">O1770/W1771/Y1770/Z1770/AA1771/AB1770</f>
        <v>0</v>
      </c>
      <c r="T1770" s="5">
        <f t="shared" ref="T1770" si="1054">P1770/W1770/X1770/Z1771/AB1771</f>
        <v>0</v>
      </c>
      <c r="U1770" s="5">
        <f t="shared" ref="U1770" si="1055">Q1770/W1771/Y1770/Z1770/AA1771</f>
        <v>0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1056">AM1771/K1770</f>
        <v>1.0268454392413906</v>
      </c>
      <c r="Y1770" s="5">
        <f t="shared" ref="Y1770" si="1057">AK1771/K1770</f>
        <v>1.1162285236064926</v>
      </c>
      <c r="Z1770" s="5">
        <f>IF(J1770="",1,(_xlfn.XLOOKUP(I1770,Goalies!B:B,Goalies!J:J)))</f>
        <v>0.98</v>
      </c>
      <c r="AA1770" s="23">
        <f>_xlfn.XLOOKUP(E1770,Injuries!A:A,Injuries!B:B)</f>
        <v>0.98499999999999999</v>
      </c>
      <c r="AB1770" s="23">
        <f>_xlfn.XLOOKUP(E1770,Injuries!A:A,Injuries!C:C)</f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690"/>
        <v>3.02</v>
      </c>
      <c r="AM1770" s="23">
        <f>IF(AI1770=0,_xlfn.XLOOKUP(E1770,'Starting GF'!A:A,'Starting GF'!C:C),INDEX($AN$63:$AN1770,AI1770))</f>
        <v>3.33</v>
      </c>
      <c r="AN1770" s="23">
        <f t="shared" si="691"/>
        <v>3.33</v>
      </c>
      <c r="AO1770" s="23">
        <f>IF(AJ1770=0,_xlfn.XLOOKUP(I1770,Goalies!B:B,Goalies!I:I),INDEX($AP$105:$AP1770,AJ1770))</f>
        <v>3.4362245189715948</v>
      </c>
      <c r="AP1770" s="23">
        <f t="shared" si="692"/>
        <v>3.4362245189715948</v>
      </c>
      <c r="AQ1770" s="23">
        <f t="shared" si="693"/>
        <v>3.2633999999999999</v>
      </c>
      <c r="AR1770" s="66">
        <v>0</v>
      </c>
      <c r="AS1770" s="96" t="s">
        <v>1589</v>
      </c>
      <c r="AT1770" s="20">
        <f t="shared" ref="AT1770" si="1058">(AK1770*V1770*X1770*Z1771*AA1770*AB1771*AC1770*AD1771*AG1770*AH1771)+AR1770</f>
        <v>3.1430659754555195</v>
      </c>
      <c r="AU1770" s="20">
        <f t="shared" ref="AU1770" si="1059">AT1771</f>
        <v>3.7495223462448926</v>
      </c>
      <c r="AV1770" s="12">
        <f t="shared" ref="AV1770" si="1060">AK1770*V1770*X1770*Z1771*AA1770*AB1771</f>
        <v>3.1430659754555195</v>
      </c>
      <c r="AW1770" s="12">
        <f t="shared" ref="AW1770" si="1061">AV1771</f>
        <v>3.731130957418697</v>
      </c>
      <c r="AX1770" s="8">
        <f t="shared" si="698"/>
        <v>3.1430659754555195</v>
      </c>
      <c r="AY1770" s="8">
        <f t="shared" si="699"/>
        <v>3.7495223462448926</v>
      </c>
      <c r="AZ1770" s="8">
        <f t="shared" si="700"/>
        <v>6.892588321700412</v>
      </c>
      <c r="BA1770" s="8">
        <f t="shared" si="701"/>
        <v>-0.60645637078937309</v>
      </c>
      <c r="BB1770" s="62">
        <f t="shared" si="702"/>
        <v>145</v>
      </c>
      <c r="BC1770" s="21">
        <f t="shared" si="703"/>
        <v>-225</v>
      </c>
      <c r="BD1770" s="21">
        <f t="shared" si="704"/>
        <v>-190</v>
      </c>
      <c r="BE1770" s="21">
        <f t="shared" si="705"/>
        <v>-142</v>
      </c>
      <c r="BF1770" s="94">
        <f t="shared" ref="BF1770" si="1062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0.40755675018199167</v>
      </c>
      <c r="BG1770" s="22">
        <f t="shared" si="76"/>
        <v>0.69215065797782716</v>
      </c>
      <c r="BH1770" s="22">
        <f t="shared" si="76"/>
        <v>0.6556483697596025</v>
      </c>
      <c r="BI1770" s="22">
        <f t="shared" si="76"/>
        <v>0.58614989827840502</v>
      </c>
      <c r="BJ1770" s="21">
        <f t="shared" si="707"/>
        <v>144</v>
      </c>
      <c r="BK1770" s="21">
        <f t="shared" si="708"/>
        <v>-222</v>
      </c>
      <c r="BL1770" s="21">
        <f t="shared" si="709"/>
        <v>-187</v>
      </c>
      <c r="BM1770" s="21">
        <f t="shared" si="710"/>
        <v>-140</v>
      </c>
      <c r="BN1770" s="22">
        <f t="shared" ref="BN1770" si="1063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0.41014212169449876</v>
      </c>
      <c r="BO1770" s="22">
        <f t="shared" si="82"/>
        <v>0.68908036860349486</v>
      </c>
      <c r="BP1770" s="22">
        <f t="shared" si="82"/>
        <v>0.65214827585862301</v>
      </c>
      <c r="BQ1770" s="22">
        <f t="shared" si="82"/>
        <v>0.58291527218924621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34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064">E1771&amp;" "&amp;J1771</f>
        <v>EDM Connor Ingram</v>
      </c>
      <c r="J1771" s="33" t="s">
        <v>1592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0</v>
      </c>
      <c r="O1771">
        <f t="shared" ref="O1771" si="1065">N1770</f>
        <v>0</v>
      </c>
      <c r="P1771" s="68">
        <f t="shared" si="682"/>
        <v>0</v>
      </c>
      <c r="Q1771">
        <f t="shared" ref="Q1771" si="1066">P1770</f>
        <v>0</v>
      </c>
      <c r="R1771" s="5">
        <f t="shared" ref="R1771" si="1067">N1771/W1771/X1771/Z1770/AB1770/AA1771</f>
        <v>0</v>
      </c>
      <c r="S1771" s="5">
        <f t="shared" ref="S1771" si="1068">O1771/W1770/Y1771/Z1771/AA1770/AB1771</f>
        <v>0</v>
      </c>
      <c r="T1771" s="5">
        <f t="shared" ref="T1771" si="1069">P1771/W1771/X1771/Z1770/AB1770</f>
        <v>0</v>
      </c>
      <c r="U1771" s="5">
        <f t="shared" ref="U1771" si="1070">Q1771/W1770/Y1771/Z1771/AA1770</f>
        <v>0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1071">AM1770/K1771</f>
        <v>1.125</v>
      </c>
      <c r="Y1771" s="5">
        <f t="shared" ref="Y1771" si="1072">AK1770/K1771</f>
        <v>1.0202702702702704</v>
      </c>
      <c r="Z1771" s="5">
        <f>IF(J1771="",1,(_xlfn.XLOOKUP(I1771,Goalies!B:B,Goalies!J:J)))</f>
        <v>1.04</v>
      </c>
      <c r="AA1771" s="23">
        <f>_xlfn.XLOOKUP(E1771,Injuries!A:A,Injuries!B:B)</f>
        <v>0.98499999999999999</v>
      </c>
      <c r="AB1771" s="23">
        <f>_xlfn.XLOOKUP(E1771,Injuries!A:A,Injuries!C:C)</f>
        <v>1.02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1595</v>
      </c>
      <c r="AK1771" s="23">
        <f>IF(AI1771=0,_xlfn.XLOOKUP(E1771,'Starting GF'!A:A,'Starting GF'!B:B),INDEX($AL$63:$AL1771,AI1771))</f>
        <v>3.3040364298752181</v>
      </c>
      <c r="AL1771" s="23">
        <f t="shared" si="690"/>
        <v>3.3040364298752181</v>
      </c>
      <c r="AM1771" s="23">
        <f>IF(AI1771=0,_xlfn.XLOOKUP(E1771,'Starting GF'!A:A,'Starting GF'!C:C),INDEX($AN$63:$AN1771,AI1771))</f>
        <v>3.0394625001545164</v>
      </c>
      <c r="AN1771" s="23">
        <f t="shared" si="691"/>
        <v>3.0394625001545164</v>
      </c>
      <c r="AO1771" s="23">
        <f>IF(AJ1771=0,_xlfn.XLOOKUP(I1771,Goalies!B:B,Goalies!I:I),INDEX($AP$105:$AP1771,AJ1771))</f>
        <v>3.6769384194931187</v>
      </c>
      <c r="AP1771" s="23">
        <f t="shared" si="692"/>
        <v>3.6769384194931187</v>
      </c>
      <c r="AQ1771" s="23">
        <f t="shared" si="693"/>
        <v>3.1610410001606972</v>
      </c>
      <c r="AR1771" s="66">
        <v>0</v>
      </c>
      <c r="AS1771" s="96" t="s">
        <v>1589</v>
      </c>
      <c r="AT1771" s="20">
        <f t="shared" ref="AT1771" si="1073">(AK1771*V1771*X1771*Z1770*AA1771*AB1770*AC1771*AD1770*AG1771*AH1770)+AR1771</f>
        <v>3.7495223462448926</v>
      </c>
      <c r="AU1771" s="20">
        <f t="shared" ref="AU1771" si="1074">AT1770</f>
        <v>3.1430659754555195</v>
      </c>
      <c r="AV1771" s="12">
        <f t="shared" ref="AV1771" si="1075">AK1771*W1771*X1771*Z1770*AA1771*AB1770</f>
        <v>3.731130957418697</v>
      </c>
      <c r="AW1771" s="12">
        <f t="shared" ref="AW1771" si="1076">AV1770</f>
        <v>3.1430659754555195</v>
      </c>
      <c r="AX1771" s="8">
        <f t="shared" si="698"/>
        <v>3.7495223462448926</v>
      </c>
      <c r="AY1771" s="8">
        <f t="shared" si="699"/>
        <v>3.1430659754555195</v>
      </c>
      <c r="AZ1771" s="8">
        <f t="shared" si="700"/>
        <v>6.892588321700412</v>
      </c>
      <c r="BA1771" s="8">
        <f t="shared" si="701"/>
        <v>0.60645637078937309</v>
      </c>
      <c r="BB1771" s="62">
        <f t="shared" si="702"/>
        <v>-145</v>
      </c>
      <c r="BC1771" s="21">
        <f t="shared" si="703"/>
        <v>225</v>
      </c>
      <c r="BD1771" s="21">
        <f t="shared" si="704"/>
        <v>190</v>
      </c>
      <c r="BE1771" s="21">
        <f t="shared" si="705"/>
        <v>142</v>
      </c>
      <c r="BF1771" s="94">
        <f t="shared" si="38"/>
        <v>0.59244324981800833</v>
      </c>
      <c r="BG1771" s="22">
        <f t="shared" ref="BG1771" si="1077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0.30784934202217284</v>
      </c>
      <c r="BH1771" s="22">
        <f t="shared" ref="BH1771" si="107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0.3443516302403975</v>
      </c>
      <c r="BI1771" s="22">
        <f t="shared" ref="BI1771" si="1079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0.41385010172159503</v>
      </c>
      <c r="BJ1771" s="21">
        <f t="shared" si="707"/>
        <v>-144</v>
      </c>
      <c r="BK1771" s="21">
        <f t="shared" si="708"/>
        <v>222</v>
      </c>
      <c r="BL1771" s="21">
        <f t="shared" si="709"/>
        <v>187</v>
      </c>
      <c r="BM1771" s="21">
        <f t="shared" si="710"/>
        <v>140</v>
      </c>
      <c r="BN1771" s="22">
        <f t="shared" si="46"/>
        <v>0.58985787830550129</v>
      </c>
      <c r="BO1771" s="22">
        <f t="shared" ref="BO1771" si="1080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0.31091963139650514</v>
      </c>
      <c r="BP1771" s="22">
        <f t="shared" ref="BP1771" si="1081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0.34785172414137699</v>
      </c>
      <c r="BQ1771" s="22">
        <f t="shared" ref="BQ1771" si="1082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0.41708472781075379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34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064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0</v>
      </c>
      <c r="O1772">
        <f t="shared" ref="O1772" si="1083">N1773</f>
        <v>0</v>
      </c>
      <c r="P1772" s="68">
        <f t="shared" si="682"/>
        <v>0</v>
      </c>
      <c r="Q1772">
        <f t="shared" ref="Q1772" si="1084">P1773</f>
        <v>0</v>
      </c>
      <c r="R1772" s="5">
        <f t="shared" ref="R1772" si="1085">N1772/W1772/X1772/Z1773/AB1773/AA1772</f>
        <v>0</v>
      </c>
      <c r="S1772" s="5">
        <f t="shared" ref="S1772" si="1086">O1772/W1773/Y1772/Z1772/AA1773/AB1772</f>
        <v>0</v>
      </c>
      <c r="T1772" s="5">
        <f t="shared" ref="T1772" si="1087">P1772/W1772/X1772/Z1773/AB1773</f>
        <v>0</v>
      </c>
      <c r="U1772" s="5">
        <f t="shared" ref="U1772" si="1088">Q1772/W1773/Y1772/Z1772/AA1773</f>
        <v>0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1089">AM1773/K1772</f>
        <v>1.1033584779016117</v>
      </c>
      <c r="Y1772" s="5">
        <f t="shared" ref="Y1772" si="1090">AK1773/K1772</f>
        <v>0.92527768238798225</v>
      </c>
      <c r="Z1772" s="5">
        <f>IF(J1772="",1,(_xlfn.XLOOKUP(I1772,Goalies!B:B,Goalies!J:J)))</f>
        <v>0.97</v>
      </c>
      <c r="AA1772" s="23">
        <f>_xlfn.XLOOKUP(E1772,Injuries!A:A,Injuries!B:B)</f>
        <v>0.92500000000000004</v>
      </c>
      <c r="AB1772" s="23">
        <f>_xlfn.XLOOKUP(E1772,Injuries!A:A,Injuries!C:C)</f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690"/>
        <v>3.1393020197524013</v>
      </c>
      <c r="AM1772" s="23">
        <f>IF(AI1772=0,_xlfn.XLOOKUP(E1772,'Starting GF'!A:A,'Starting GF'!C:C),INDEX($AN$63:$AN1772,AI1772))</f>
        <v>3.2790374575500643</v>
      </c>
      <c r="AN1772" s="23">
        <f t="shared" si="691"/>
        <v>3.2790374575500643</v>
      </c>
      <c r="AO1772" s="23">
        <f>IF(AJ1772=0,_xlfn.XLOOKUP(I1772,Goalies!B:B,Goalies!I:I),INDEX($AP$105:$AP1772,AJ1772))</f>
        <v>3.2808229873483188</v>
      </c>
      <c r="AP1772" s="23">
        <f t="shared" si="692"/>
        <v>3.2808229873483188</v>
      </c>
      <c r="AQ1772" s="23">
        <f t="shared" si="693"/>
        <v>3.1806663338235621</v>
      </c>
      <c r="AR1772" s="66">
        <v>0.08</v>
      </c>
      <c r="AS1772" s="96" t="s">
        <v>1589</v>
      </c>
      <c r="AT1772" s="20">
        <f t="shared" ref="AT1772" si="1091">(AK1772*V1772*X1772*Z1773*AA1772*AB1773*AC1772*AD1773*AG1772*AH1773)+AR1772</f>
        <v>3.501556231395158</v>
      </c>
      <c r="AU1772" s="20">
        <f t="shared" ref="AU1772" si="1092">AT1773</f>
        <v>2.8272590512355062</v>
      </c>
      <c r="AV1772" s="12">
        <f t="shared" ref="AV1772" si="1093">AK1772*V1772*X1772*Z1773*AA1772*AB1773</f>
        <v>3.421556231395158</v>
      </c>
      <c r="AW1772" s="12">
        <f t="shared" ref="AW1772" si="1094">AV1773</f>
        <v>2.901488496058596</v>
      </c>
      <c r="AX1772" s="8">
        <f t="shared" si="698"/>
        <v>3.501556231395158</v>
      </c>
      <c r="AY1772" s="8">
        <f t="shared" si="699"/>
        <v>2.8272590512355062</v>
      </c>
      <c r="AZ1772" s="8">
        <f t="shared" si="700"/>
        <v>6.3288152826306643</v>
      </c>
      <c r="BA1772" s="8">
        <f t="shared" si="701"/>
        <v>0.67429718015965179</v>
      </c>
      <c r="BB1772" s="62">
        <f t="shared" si="702"/>
        <v>-154</v>
      </c>
      <c r="BC1772" s="21">
        <f t="shared" si="703"/>
        <v>-158</v>
      </c>
      <c r="BD1772" s="21">
        <f t="shared" si="704"/>
        <v>-128</v>
      </c>
      <c r="BE1772" s="21">
        <f t="shared" si="705"/>
        <v>101</v>
      </c>
      <c r="BF1772" s="94">
        <f t="shared" ref="BF1772" si="109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0.60583585658459915</v>
      </c>
      <c r="BG1772" s="22">
        <f t="shared" si="76"/>
        <v>0.61190728443566833</v>
      </c>
      <c r="BH1772" s="22">
        <f t="shared" si="76"/>
        <v>0.56202906226014715</v>
      </c>
      <c r="BI1772" s="22">
        <f t="shared" si="76"/>
        <v>0.4980170619615879</v>
      </c>
      <c r="BJ1772" s="21">
        <f t="shared" si="707"/>
        <v>-141</v>
      </c>
      <c r="BK1772" s="21">
        <f t="shared" si="708"/>
        <v>-158</v>
      </c>
      <c r="BL1772" s="21">
        <f t="shared" si="709"/>
        <v>-129</v>
      </c>
      <c r="BM1772" s="21">
        <f t="shared" si="710"/>
        <v>100</v>
      </c>
      <c r="BN1772" s="22">
        <f t="shared" ref="BN1772" si="1096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0.58492239370311927</v>
      </c>
      <c r="BO1772" s="22">
        <f t="shared" si="82"/>
        <v>0.61269931721035498</v>
      </c>
      <c r="BP1772" s="22">
        <f t="shared" si="82"/>
        <v>0.56303811607085619</v>
      </c>
      <c r="BQ1772" s="22">
        <f t="shared" si="82"/>
        <v>0.49905033696559298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34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064"/>
        <v>VAN Nikita Tolopilo</v>
      </c>
      <c r="J1773" s="33" t="s">
        <v>1293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0</v>
      </c>
      <c r="O1773">
        <f t="shared" ref="O1773" si="1097">N1772</f>
        <v>0</v>
      </c>
      <c r="P1773" s="68">
        <f t="shared" si="682"/>
        <v>0</v>
      </c>
      <c r="Q1773">
        <f t="shared" ref="Q1773" si="1098">P1772</f>
        <v>0</v>
      </c>
      <c r="R1773" s="5">
        <f t="shared" ref="R1773" si="1099">N1773/W1773/X1773/Z1772/AB1772/AA1773</f>
        <v>0</v>
      </c>
      <c r="S1773" s="5">
        <f t="shared" ref="S1773" si="1100">O1773/W1772/Y1773/Z1773/AA1772/AB1773</f>
        <v>0</v>
      </c>
      <c r="T1773" s="5">
        <f t="shared" ref="T1773" si="1101">P1773/W1773/X1773/Z1772/AB1772</f>
        <v>0</v>
      </c>
      <c r="U1773" s="5">
        <f t="shared" ref="U1773" si="1102">Q1773/W1772/Y1773/Z1773/AA1772</f>
        <v>0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1103">AM1772/K1773</f>
        <v>1.1077829248479947</v>
      </c>
      <c r="Y1773" s="5">
        <f t="shared" ref="Y1773" si="1104">AK1772/K1773</f>
        <v>1.0605750066731086</v>
      </c>
      <c r="Z1773" s="5">
        <f>IF(J1773="",1,(_xlfn.XLOOKUP(I1773,Goalies!B:B,Goalies!J:J)))</f>
        <v>1.08</v>
      </c>
      <c r="AA1773" s="23">
        <f>_xlfn.XLOOKUP(E1773,Injuries!A:A,Injuries!B:B)</f>
        <v>0.94499999999999995</v>
      </c>
      <c r="AB1773" s="23">
        <f>_xlfn.XLOOKUP(E1773,Injuries!A:A,Injuries!C:C)</f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1487</v>
      </c>
      <c r="AK1773" s="23">
        <f>IF(AI1773=0,_xlfn.XLOOKUP(E1773,'Starting GF'!A:A,'Starting GF'!B:B),INDEX($AL$63:$AL1773,AI1773))</f>
        <v>2.7388219398684273</v>
      </c>
      <c r="AL1773" s="23">
        <f t="shared" si="690"/>
        <v>2.7388219398684273</v>
      </c>
      <c r="AM1773" s="23">
        <f>IF(AI1773=0,_xlfn.XLOOKUP(E1773,'Starting GF'!A:A,'Starting GF'!C:C),INDEX($AN$63:$AN1773,AI1773))</f>
        <v>3.2659410945887708</v>
      </c>
      <c r="AN1773" s="23">
        <f t="shared" si="691"/>
        <v>3.2659410945887708</v>
      </c>
      <c r="AO1773" s="23">
        <f>IF(AJ1773=0,_xlfn.XLOOKUP(I1773,Goalies!B:B,Goalies!I:I),INDEX($AP$105:$AP1773,AJ1773))</f>
        <v>3.1250357437955789</v>
      </c>
      <c r="AP1773" s="23">
        <f t="shared" si="692"/>
        <v>3.1250357437955789</v>
      </c>
      <c r="AQ1773" s="23">
        <f t="shared" si="693"/>
        <v>3.5272163821558729</v>
      </c>
      <c r="AR1773" s="66">
        <v>-0.08</v>
      </c>
      <c r="AS1773" s="96" t="s">
        <v>1589</v>
      </c>
      <c r="AT1773" s="20">
        <f t="shared" ref="AT1773" si="1105">(AK1773*V1773*X1773*Z1772*AA1773*AB1772*AC1773*AD1772*AG1773*AH1772)+AR1773</f>
        <v>2.8272590512355062</v>
      </c>
      <c r="AU1773" s="20">
        <f t="shared" ref="AU1773" si="1106">AT1772</f>
        <v>3.501556231395158</v>
      </c>
      <c r="AV1773" s="12">
        <f t="shared" ref="AV1773" si="1107">AK1773*W1773*X1773*Z1772*AA1773*AB1772</f>
        <v>2.901488496058596</v>
      </c>
      <c r="AW1773" s="12">
        <f t="shared" ref="AW1773" si="1108">AV1772</f>
        <v>3.421556231395158</v>
      </c>
      <c r="AX1773" s="8">
        <f t="shared" si="698"/>
        <v>2.8272590512355062</v>
      </c>
      <c r="AY1773" s="8">
        <f t="shared" si="699"/>
        <v>3.501556231395158</v>
      </c>
      <c r="AZ1773" s="8">
        <f t="shared" si="700"/>
        <v>6.3288152826306643</v>
      </c>
      <c r="BA1773" s="8">
        <f t="shared" si="701"/>
        <v>-0.67429718015965179</v>
      </c>
      <c r="BB1773" s="62">
        <f t="shared" si="702"/>
        <v>154</v>
      </c>
      <c r="BC1773" s="21">
        <f t="shared" si="703"/>
        <v>158</v>
      </c>
      <c r="BD1773" s="21">
        <f t="shared" si="704"/>
        <v>128</v>
      </c>
      <c r="BE1773" s="21">
        <f t="shared" si="705"/>
        <v>-101</v>
      </c>
      <c r="BF1773" s="94">
        <f t="shared" si="38"/>
        <v>0.39416414341540085</v>
      </c>
      <c r="BG1773" s="22">
        <f t="shared" ref="BG1773" si="1109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0.38809271556433161</v>
      </c>
      <c r="BH1773" s="22">
        <f t="shared" ref="BH1773" si="1110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0.43797093773985291</v>
      </c>
      <c r="BI1773" s="22">
        <f t="shared" ref="BI1773" si="111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0.5019829380384121</v>
      </c>
      <c r="BJ1773" s="21">
        <f t="shared" si="707"/>
        <v>141</v>
      </c>
      <c r="BK1773" s="21">
        <f t="shared" si="708"/>
        <v>158</v>
      </c>
      <c r="BL1773" s="21">
        <f t="shared" si="709"/>
        <v>129</v>
      </c>
      <c r="BM1773" s="21">
        <f t="shared" si="710"/>
        <v>-100</v>
      </c>
      <c r="BN1773" s="22">
        <f t="shared" si="46"/>
        <v>0.41507760629688073</v>
      </c>
      <c r="BO1773" s="22">
        <f t="shared" ref="BO1773" si="111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0.38730068278964502</v>
      </c>
      <c r="BP1773" s="22">
        <f t="shared" ref="BP1773" si="1113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0.43696188392914381</v>
      </c>
      <c r="BQ1773" s="22">
        <f t="shared" ref="BQ1773" si="1114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0.50094966303440702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34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064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0</v>
      </c>
      <c r="O1774">
        <f t="shared" ref="O1774" si="1115">N1775</f>
        <v>0</v>
      </c>
      <c r="P1774" s="68">
        <f t="shared" si="682"/>
        <v>0</v>
      </c>
      <c r="Q1774">
        <f t="shared" ref="Q1774" si="1116">P1775</f>
        <v>0</v>
      </c>
      <c r="R1774" s="5">
        <f t="shared" ref="R1774" si="1117">N1774/W1774/X1774/Z1775/AB1775/AA1774</f>
        <v>0</v>
      </c>
      <c r="S1774" s="5">
        <f t="shared" ref="S1774" si="1118">O1774/W1775/Y1774/Z1774/AA1775/AB1774</f>
        <v>0</v>
      </c>
      <c r="T1774" s="5">
        <f t="shared" ref="T1774" si="1119">P1774/W1774/X1774/Z1775/AB1775</f>
        <v>0</v>
      </c>
      <c r="U1774" s="5">
        <f t="shared" ref="U1774" si="1120">Q1774/W1775/Y1774/Z1774/AA1775</f>
        <v>0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1121">AM1775/K1774</f>
        <v>0.94094469855166485</v>
      </c>
      <c r="Y1774" s="5">
        <f t="shared" ref="Y1774" si="1122">AK1775/K1774</f>
        <v>1.0966513262701278</v>
      </c>
      <c r="Z1774" s="5">
        <f>IF(J1774="",1,(_xlfn.XLOOKUP(I1774,Goalies!B:B,Goalies!J:J)))</f>
        <v>0.995</v>
      </c>
      <c r="AA1774" s="23">
        <f>_xlfn.XLOOKUP(E1774,Injuries!A:A,Injuries!B:B)</f>
        <v>1</v>
      </c>
      <c r="AB1774" s="23">
        <f>_xlfn.XLOOKUP(E1774,Injuries!A:A,Injuries!C:C)</f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f t="shared" si="690"/>
        <v>3.0668701606580413</v>
      </c>
      <c r="AM1774" s="23">
        <f>IF(AI1774=0,_xlfn.XLOOKUP(E1774,'Starting GF'!A:A,'Starting GF'!C:C),INDEX($AN$63:$AN1774,AI1774))</f>
        <v>2.8612905876302364</v>
      </c>
      <c r="AN1774" s="23">
        <f t="shared" si="691"/>
        <v>2.8612905876302364</v>
      </c>
      <c r="AO1774" s="23">
        <f>IF(AJ1774=0,_xlfn.XLOOKUP(I1774,Goalies!B:B,Goalies!I:I),INDEX($AP$105:$AP1774,AJ1774))</f>
        <v>2.8545294564554329</v>
      </c>
      <c r="AP1774" s="23">
        <f t="shared" si="692"/>
        <v>2.8545294564554329</v>
      </c>
      <c r="AQ1774" s="23">
        <f t="shared" si="693"/>
        <v>2.846984134692085</v>
      </c>
      <c r="AR1774" s="66">
        <v>0.03</v>
      </c>
      <c r="AS1774" s="96" t="s">
        <v>1591</v>
      </c>
      <c r="AT1774" s="20">
        <f t="shared" ref="AT1774" si="1123">(AK1774*V1774*X1774*Z1775*AA1774*AB1775*AC1774*AD1775*AG1774*AH1775)+AR1774</f>
        <v>2.8262968070341343</v>
      </c>
      <c r="AU1774" s="20">
        <f t="shared" ref="AU1774" si="1124">AT1775</f>
        <v>3.1602117737926139</v>
      </c>
      <c r="AV1774" s="12">
        <f t="shared" ref="AV1774" si="1125">AK1774*V1774*X1774*Z1775*AA1774*AB1775</f>
        <v>2.7962968070341345</v>
      </c>
      <c r="AW1774" s="12">
        <f t="shared" ref="AW1774" si="1126">AV1775</f>
        <v>3.193726491903079</v>
      </c>
      <c r="AX1774" s="8">
        <f t="shared" si="698"/>
        <v>2.8262968070341343</v>
      </c>
      <c r="AY1774" s="8">
        <f t="shared" si="699"/>
        <v>3.1602117737926139</v>
      </c>
      <c r="AZ1774" s="8">
        <f t="shared" si="700"/>
        <v>5.9865085808267482</v>
      </c>
      <c r="BA1774" s="8">
        <f t="shared" si="701"/>
        <v>-0.33391496675847954</v>
      </c>
      <c r="BB1774" s="62">
        <f t="shared" si="702"/>
        <v>125</v>
      </c>
      <c r="BC1774" s="21">
        <f t="shared" si="703"/>
        <v>-126</v>
      </c>
      <c r="BD1774" s="21">
        <f t="shared" si="704"/>
        <v>-100</v>
      </c>
      <c r="BE1774" s="21">
        <f t="shared" si="705"/>
        <v>125</v>
      </c>
      <c r="BF1774" s="94">
        <f t="shared" ref="BF1774" si="112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0.44466399347443714</v>
      </c>
      <c r="BG1774" s="22">
        <f t="shared" si="76"/>
        <v>0.55808714052698094</v>
      </c>
      <c r="BH1774" s="22">
        <f t="shared" si="76"/>
        <v>0.50100322035811828</v>
      </c>
      <c r="BI1774" s="22">
        <f t="shared" si="76"/>
        <v>0.44369011074819176</v>
      </c>
      <c r="BJ1774" s="21">
        <f t="shared" si="707"/>
        <v>130</v>
      </c>
      <c r="BK1774" s="21">
        <f t="shared" si="708"/>
        <v>-126</v>
      </c>
      <c r="BL1774" s="21">
        <f t="shared" si="709"/>
        <v>-100</v>
      </c>
      <c r="BM1774" s="21">
        <f t="shared" si="710"/>
        <v>125</v>
      </c>
      <c r="BN1774" s="22">
        <f t="shared" ref="BN1774" si="1128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0.43544617123441309</v>
      </c>
      <c r="BO1774" s="22">
        <f t="shared" si="82"/>
        <v>0.55816113309644022</v>
      </c>
      <c r="BP1774" s="22">
        <f t="shared" si="82"/>
        <v>0.50106846659609872</v>
      </c>
      <c r="BQ1774" s="22">
        <f t="shared" si="82"/>
        <v>0.44372859609448134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34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064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0</v>
      </c>
      <c r="O1775">
        <f t="shared" ref="O1775" si="1129">N1774</f>
        <v>0</v>
      </c>
      <c r="P1775" s="68">
        <f t="shared" si="682"/>
        <v>0</v>
      </c>
      <c r="Q1775">
        <f t="shared" ref="Q1775" si="1130">P1774</f>
        <v>0</v>
      </c>
      <c r="R1775" s="5">
        <f t="shared" ref="R1775" si="1131">N1775/W1775/X1775/Z1774/AB1774/AA1775</f>
        <v>0</v>
      </c>
      <c r="S1775" s="5">
        <f t="shared" ref="S1775" si="1132">O1775/W1774/Y1775/Z1775/AA1774/AB1775</f>
        <v>0</v>
      </c>
      <c r="T1775" s="5">
        <f t="shared" ref="T1775" si="1133">P1775/W1775/X1775/Z1774/AB1774</f>
        <v>0</v>
      </c>
      <c r="U1775" s="5">
        <f t="shared" ref="U1775" si="1134">Q1775/W1774/Y1775/Z1775/AA1774</f>
        <v>0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1135">AM1774/K1775</f>
        <v>0.96665222555075558</v>
      </c>
      <c r="Y1775" s="5">
        <f t="shared" ref="Y1775" si="1136">AK1774/K1775</f>
        <v>1.0361047840060951</v>
      </c>
      <c r="Z1775" s="5">
        <f>IF(J1775="",1,(_xlfn.XLOOKUP(I1775,Goalies!B:B,Goalies!J:J)))</f>
        <v>1</v>
      </c>
      <c r="AA1775" s="23">
        <f>_xlfn.XLOOKUP(E1775,Injuries!A:A,Injuries!B:B)</f>
        <v>0.97499999999999998</v>
      </c>
      <c r="AB1775" s="23">
        <f>_xlfn.XLOOKUP(E1775,Injuries!A:A,Injuries!C:C)</f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3.2460879257595785</v>
      </c>
      <c r="AL1775" s="23">
        <f t="shared" si="690"/>
        <v>3.2460879257595785</v>
      </c>
      <c r="AM1775" s="23">
        <f>IF(AI1775=0,_xlfn.XLOOKUP(E1775,'Starting GF'!A:A,'Starting GF'!C:C),INDEX($AN$63:$AN1775,AI1775))</f>
        <v>2.785196307712928</v>
      </c>
      <c r="AN1775" s="23">
        <f t="shared" si="691"/>
        <v>2.785196307712928</v>
      </c>
      <c r="AO1775" s="23">
        <f>IF(AJ1775=0,_xlfn.XLOOKUP(I1775,Goalies!B:B,Goalies!I:I),INDEX($AP$105:$AP1775,AJ1775))</f>
        <v>2.7015103736145112</v>
      </c>
      <c r="AP1775" s="23">
        <f t="shared" si="692"/>
        <v>2.7015103736145112</v>
      </c>
      <c r="AQ1775" s="23">
        <f t="shared" si="693"/>
        <v>2.785196307712928</v>
      </c>
      <c r="AR1775" s="66">
        <v>-0.03</v>
      </c>
      <c r="AS1775" s="96" t="s">
        <v>1591</v>
      </c>
      <c r="AT1775" s="20">
        <f t="shared" ref="AT1775" si="1137">(AK1775*V1775*X1775*Z1774*AA1775*AB1774*AC1775*AD1774*AG1775*AH1774)+AR1775</f>
        <v>3.1602117737926139</v>
      </c>
      <c r="AU1775" s="20">
        <f t="shared" ref="AU1775" si="1138">AT1774</f>
        <v>2.8262968070341343</v>
      </c>
      <c r="AV1775" s="12">
        <f t="shared" ref="AV1775" si="1139">AK1775*W1775*X1775*Z1774*AA1775*AB1774</f>
        <v>3.193726491903079</v>
      </c>
      <c r="AW1775" s="12">
        <f t="shared" ref="AW1775" si="1140">AV1774</f>
        <v>2.7962968070341345</v>
      </c>
      <c r="AX1775" s="8">
        <f t="shared" si="698"/>
        <v>3.1602117737926139</v>
      </c>
      <c r="AY1775" s="8">
        <f t="shared" si="699"/>
        <v>2.8262968070341343</v>
      </c>
      <c r="AZ1775" s="8">
        <f t="shared" si="700"/>
        <v>5.9865085808267482</v>
      </c>
      <c r="BA1775" s="8">
        <f t="shared" si="701"/>
        <v>0.33391496675847954</v>
      </c>
      <c r="BB1775" s="62">
        <f t="shared" si="702"/>
        <v>-125</v>
      </c>
      <c r="BC1775" s="21">
        <f t="shared" si="703"/>
        <v>126</v>
      </c>
      <c r="BD1775" s="21">
        <f t="shared" si="704"/>
        <v>100</v>
      </c>
      <c r="BE1775" s="21">
        <f t="shared" si="705"/>
        <v>-125</v>
      </c>
      <c r="BF1775" s="94">
        <f t="shared" si="38"/>
        <v>0.55533600652556281</v>
      </c>
      <c r="BG1775" s="22">
        <f t="shared" ref="BG1775" si="1141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0.44191285947301906</v>
      </c>
      <c r="BH1775" s="22">
        <f t="shared" ref="BH1775" si="1142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0.49899677964188177</v>
      </c>
      <c r="BI1775" s="22">
        <f t="shared" ref="BI1775" si="114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0.55630988925180824</v>
      </c>
      <c r="BJ1775" s="21">
        <f t="shared" si="707"/>
        <v>-130</v>
      </c>
      <c r="BK1775" s="21">
        <f t="shared" si="708"/>
        <v>126</v>
      </c>
      <c r="BL1775" s="21">
        <f t="shared" si="709"/>
        <v>100</v>
      </c>
      <c r="BM1775" s="21">
        <f t="shared" si="710"/>
        <v>-125</v>
      </c>
      <c r="BN1775" s="22">
        <f t="shared" si="46"/>
        <v>0.56455382876558691</v>
      </c>
      <c r="BO1775" s="22">
        <f t="shared" ref="BO1775" si="114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0.44183886690355978</v>
      </c>
      <c r="BP1775" s="22">
        <f t="shared" ref="BP1775" si="1145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0.49893153340390128</v>
      </c>
      <c r="BQ1775" s="22">
        <f t="shared" ref="BQ1775" si="1146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0.55627140390551866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34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064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0</v>
      </c>
      <c r="O1776">
        <f t="shared" ref="O1776" si="1147">N1777</f>
        <v>0</v>
      </c>
      <c r="P1776" s="68">
        <f t="shared" si="682"/>
        <v>0</v>
      </c>
      <c r="Q1776">
        <f t="shared" ref="Q1776" si="1148">P1777</f>
        <v>0</v>
      </c>
      <c r="R1776" s="5">
        <f t="shared" ref="R1776" si="1149">N1776/W1776/X1776/Z1777/AB1777/AA1776</f>
        <v>0</v>
      </c>
      <c r="S1776" s="5">
        <f t="shared" ref="S1776" si="1150">O1776/W1777/Y1776/Z1776/AA1777/AB1776</f>
        <v>0</v>
      </c>
      <c r="T1776" s="5">
        <f t="shared" ref="T1776" si="1151">P1776/W1776/X1776/Z1777/AB1777</f>
        <v>0</v>
      </c>
      <c r="U1776" s="5">
        <f t="shared" ref="U1776" si="1152">Q1776/W1777/Y1776/Z1776/AA1777</f>
        <v>0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1153">AM1777/K1776</f>
        <v>1.072600604562375</v>
      </c>
      <c r="Y1776" s="5">
        <f t="shared" ref="Y1776" si="1154">AK1777/K1776</f>
        <v>0.91162983551200194</v>
      </c>
      <c r="Z1776" s="5">
        <f>IF(J1776="",1,(_xlfn.XLOOKUP(I1776,Goalies!B:B,Goalies!J:J)))</f>
        <v>1.01</v>
      </c>
      <c r="AA1776" s="23">
        <f>_xlfn.XLOOKUP(E1776,Injuries!A:A,Injuries!B:B)</f>
        <v>0.96</v>
      </c>
      <c r="AB1776" s="23">
        <f>_xlfn.XLOOKUP(E1776,Injuries!A:A,Injuries!C:C)</f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f t="shared" si="690"/>
        <v>3</v>
      </c>
      <c r="AM1776" s="23">
        <f>IF(AI1776=0,_xlfn.XLOOKUP(E1776,'Starting GF'!A:A,'Starting GF'!C:C),INDEX($AN$63:$AN1776,AI1776))</f>
        <v>3.15</v>
      </c>
      <c r="AN1776" s="23">
        <f t="shared" si="691"/>
        <v>3.15</v>
      </c>
      <c r="AO1776" s="23">
        <f>IF(AJ1776=0,_xlfn.XLOOKUP(I1776,Goalies!B:B,Goalies!I:I),INDEX($AP$105:$AP1776,AJ1776))</f>
        <v>2.9626306670823777</v>
      </c>
      <c r="AP1776" s="23">
        <f t="shared" si="692"/>
        <v>2.9626306670823777</v>
      </c>
      <c r="AQ1776" s="23">
        <f t="shared" si="693"/>
        <v>3.1814999999999998</v>
      </c>
      <c r="AR1776" s="66">
        <v>0</v>
      </c>
      <c r="AS1776" s="96" t="s">
        <v>1591</v>
      </c>
      <c r="AT1776" s="20">
        <f t="shared" ref="AT1776" si="1155">(AK1776*V1776*X1776*Z1777*AA1776*AB1777*AC1776*AD1777*AG1776*AH1777)+AR1776</f>
        <v>2.9346352540826577</v>
      </c>
      <c r="AU1776" s="20">
        <f t="shared" ref="AU1776" si="1156">AT1777</f>
        <v>3.069962808493365</v>
      </c>
      <c r="AV1776" s="12">
        <f t="shared" ref="AV1776" si="1157">AK1776*V1776*X1776*Z1777*AA1776*AB1777</f>
        <v>2.9346352540826577</v>
      </c>
      <c r="AW1776" s="12">
        <f t="shared" ref="AW1776" si="1158">AV1777</f>
        <v>3.0733450459893539</v>
      </c>
      <c r="AX1776" s="8">
        <f t="shared" si="698"/>
        <v>2.9346352540826577</v>
      </c>
      <c r="AY1776" s="8">
        <f t="shared" si="699"/>
        <v>3.069962808493365</v>
      </c>
      <c r="AZ1776" s="8">
        <f t="shared" si="700"/>
        <v>6.0045980625760222</v>
      </c>
      <c r="BA1776" s="8">
        <f t="shared" si="701"/>
        <v>-0.13532755441070732</v>
      </c>
      <c r="BB1776" s="62">
        <f t="shared" si="702"/>
        <v>112</v>
      </c>
      <c r="BC1776" s="21">
        <f t="shared" si="703"/>
        <v>-128</v>
      </c>
      <c r="BD1776" s="21">
        <f t="shared" si="704"/>
        <v>-102</v>
      </c>
      <c r="BE1776" s="21">
        <f t="shared" si="705"/>
        <v>123</v>
      </c>
      <c r="BF1776" s="94">
        <f t="shared" ref="BF1776" si="115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76"/>
        <v>0.56193679277161479</v>
      </c>
      <c r="BH1776" s="22">
        <f t="shared" si="76"/>
        <v>0.50560171370270635</v>
      </c>
      <c r="BI1776" s="22">
        <f t="shared" si="76"/>
        <v>0.44799906232052766</v>
      </c>
      <c r="BJ1776" s="21">
        <f t="shared" si="707"/>
        <v>112</v>
      </c>
      <c r="BK1776" s="21">
        <f t="shared" si="708"/>
        <v>-129</v>
      </c>
      <c r="BL1776" s="21">
        <f t="shared" si="709"/>
        <v>-102</v>
      </c>
      <c r="BM1776" s="21">
        <f t="shared" si="710"/>
        <v>123</v>
      </c>
      <c r="BN1776" s="22">
        <f t="shared" ref="BN1776" si="1160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82"/>
        <v>0.56238973483581078</v>
      </c>
      <c r="BP1776" s="22">
        <f t="shared" si="82"/>
        <v>0.50615453610394823</v>
      </c>
      <c r="BQ1776" s="22">
        <f t="shared" si="82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34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064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0</v>
      </c>
      <c r="O1777">
        <f t="shared" ref="O1777" si="1161">N1776</f>
        <v>0</v>
      </c>
      <c r="P1777" s="68">
        <f t="shared" si="682"/>
        <v>0</v>
      </c>
      <c r="Q1777">
        <f t="shared" ref="Q1777" si="1162">P1776</f>
        <v>0</v>
      </c>
      <c r="R1777" s="5">
        <f t="shared" ref="R1777" si="1163">N1777/W1777/X1777/Z1776/AB1776/AA1777</f>
        <v>0</v>
      </c>
      <c r="S1777" s="5">
        <f t="shared" ref="S1777" si="1164">O1777/W1776/Y1777/Z1777/AA1776/AB1777</f>
        <v>0</v>
      </c>
      <c r="T1777" s="5">
        <f t="shared" ref="T1777" si="1165">P1777/W1777/X1777/Z1776/AB1776</f>
        <v>0</v>
      </c>
      <c r="U1777" s="5">
        <f t="shared" ref="U1777" si="1166">Q1777/W1776/Y1777/Z1777/AA1776</f>
        <v>0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1167">AM1776/K1777</f>
        <v>1.0641891891891893</v>
      </c>
      <c r="Y1777" s="5">
        <f t="shared" ref="Y1777" si="1168">AK1776/K1777</f>
        <v>1.0135135135135136</v>
      </c>
      <c r="Z1777" s="5">
        <f>IF(J1777="",1,(_xlfn.XLOOKUP(I1777,Goalies!B:B,Goalies!J:J)))</f>
        <v>1</v>
      </c>
      <c r="AA1777" s="23">
        <f>_xlfn.XLOOKUP(E1777,Injuries!A:A,Injuries!B:B)</f>
        <v>1</v>
      </c>
      <c r="AB1777" s="23">
        <f>_xlfn.XLOOKUP(E1777,Injuries!A:A,Injuries!C:C)</f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690"/>
        <v>2.6984243131155257</v>
      </c>
      <c r="AM1777" s="23">
        <f>IF(AI1777=0,_xlfn.XLOOKUP(E1777,'Starting GF'!A:A,'Starting GF'!C:C),INDEX($AN$63:$AN1777,AI1777))</f>
        <v>3.1748977895046302</v>
      </c>
      <c r="AN1777" s="23">
        <f t="shared" si="691"/>
        <v>3.1748977895046302</v>
      </c>
      <c r="AO1777" s="23">
        <f>IF(AJ1777=0,_xlfn.XLOOKUP(I1777,Goalies!B:B,Goalies!I:I),INDEX($AP$105:$AP1777,AJ1777))</f>
        <v>3.1923337368897644</v>
      </c>
      <c r="AP1777" s="23">
        <f t="shared" si="692"/>
        <v>3.1923337368897644</v>
      </c>
      <c r="AQ1777" s="23">
        <f t="shared" si="693"/>
        <v>3.1748977895046302</v>
      </c>
      <c r="AR1777" s="66">
        <v>0</v>
      </c>
      <c r="AS1777" s="96" t="s">
        <v>1591</v>
      </c>
      <c r="AT1777" s="20">
        <f t="shared" ref="AT1777" si="1169">(AK1777*V1777*X1777*Z1776*AA1777*AB1776*AC1777*AD1776*AG1777*AH1776)+AR1777</f>
        <v>3.069962808493365</v>
      </c>
      <c r="AU1777" s="20">
        <f t="shared" ref="AU1777" si="1170">AT1776</f>
        <v>2.9346352540826577</v>
      </c>
      <c r="AV1777" s="12">
        <f t="shared" ref="AV1777" si="1171">AK1777*W1777*X1777*Z1776*AA1777*AB1776</f>
        <v>3.0733450459893539</v>
      </c>
      <c r="AW1777" s="12">
        <f t="shared" ref="AW1777" si="1172">AV1776</f>
        <v>2.9346352540826577</v>
      </c>
      <c r="AX1777" s="8">
        <f t="shared" si="698"/>
        <v>3.069962808493365</v>
      </c>
      <c r="AY1777" s="8">
        <f t="shared" si="699"/>
        <v>2.9346352540826577</v>
      </c>
      <c r="AZ1777" s="8">
        <f t="shared" si="700"/>
        <v>6.0045980625760222</v>
      </c>
      <c r="BA1777" s="8">
        <f t="shared" si="701"/>
        <v>0.13532755441070732</v>
      </c>
      <c r="BB1777" s="62">
        <f t="shared" si="702"/>
        <v>-112</v>
      </c>
      <c r="BC1777" s="21">
        <f t="shared" si="703"/>
        <v>128</v>
      </c>
      <c r="BD1777" s="21">
        <f t="shared" si="704"/>
        <v>102</v>
      </c>
      <c r="BE1777" s="21">
        <f t="shared" si="705"/>
        <v>-123</v>
      </c>
      <c r="BF1777" s="94">
        <f t="shared" si="38"/>
        <v>0.5276848497992559</v>
      </c>
      <c r="BG1777" s="22">
        <f t="shared" ref="BG1777" si="1173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1174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117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707"/>
        <v>-112</v>
      </c>
      <c r="BK1777" s="21">
        <f t="shared" si="708"/>
        <v>129</v>
      </c>
      <c r="BL1777" s="21">
        <f t="shared" si="709"/>
        <v>102</v>
      </c>
      <c r="BM1777" s="21">
        <f t="shared" si="710"/>
        <v>-123</v>
      </c>
      <c r="BN1777" s="22">
        <f t="shared" si="46"/>
        <v>0.52826388229175192</v>
      </c>
      <c r="BO1777" s="22">
        <f t="shared" ref="BO1777" si="117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1177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1178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34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064"/>
        <v>CBJ Jet Greaves</v>
      </c>
      <c r="J1778" s="33" t="s">
        <v>227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0</v>
      </c>
      <c r="O1778">
        <f t="shared" ref="O1778" si="1179">N1779</f>
        <v>0</v>
      </c>
      <c r="P1778" s="68">
        <f t="shared" ref="P1778:P1779" si="1180">N1778</f>
        <v>0</v>
      </c>
      <c r="Q1778">
        <f t="shared" ref="Q1778" si="1181">P1779</f>
        <v>0</v>
      </c>
      <c r="R1778" s="5">
        <f t="shared" ref="R1778" si="1182">N1778/W1778/X1778/Z1779/AB1779/AA1778</f>
        <v>0</v>
      </c>
      <c r="S1778" s="5">
        <f t="shared" ref="S1778" si="1183">O1778/W1779/Y1778/Z1778/AA1779/AB1778</f>
        <v>0</v>
      </c>
      <c r="T1778" s="5">
        <f t="shared" ref="T1778" si="1184">P1778/W1778/X1778/Z1779/AB1779</f>
        <v>0</v>
      </c>
      <c r="U1778" s="5">
        <f t="shared" ref="U1778" si="1185">Q1778/W1779/Y1778/Z1778/AA1779</f>
        <v>0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1186">AM1779/K1778</f>
        <v>1.122634696362635</v>
      </c>
      <c r="Y1778" s="5">
        <f t="shared" ref="Y1778" si="1187">AK1779/K1778</f>
        <v>0.90451925635503128</v>
      </c>
      <c r="Z1778" s="5">
        <f>IF(J1778="",1,(_xlfn.XLOOKUP(I1778,Goalies!B:B,Goalies!J:J)))</f>
        <v>0.97499999999999998</v>
      </c>
      <c r="AA1778" s="23">
        <f>_xlfn.XLOOKUP(E1778,Injuries!A:A,Injuries!B:B)</f>
        <v>1</v>
      </c>
      <c r="AB1778" s="23">
        <f>_xlfn.XLOOKUP(E1778,Injuries!A:A,Injuries!C:C)</f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1611</v>
      </c>
      <c r="AK1778" s="23">
        <f>IF(AI1778=0,_xlfn.XLOOKUP(E1778,'Starting GF'!A:A,'Starting GF'!B:B),INDEX($AL$63:$AL1778,AI1778))</f>
        <v>3.04</v>
      </c>
      <c r="AL1778" s="23">
        <f t="shared" ref="AL1778:AL1779" si="1188">IF(R1778=0,AK1778,R1778*L1778*(1-M1778)+T1778*L1778*M1778+AK1778*(1-L1778))</f>
        <v>3.04</v>
      </c>
      <c r="AM1778" s="23">
        <f>IF(AI1778=0,_xlfn.XLOOKUP(E1778,'Starting GF'!A:A,'Starting GF'!C:C),INDEX($AN$63:$AN1778,AI1778))</f>
        <v>3.14</v>
      </c>
      <c r="AN1778" s="23">
        <f t="shared" ref="AN1778:AN1779" si="1189">IF(S1778=0,AM1778,S1778*L1778+AM1778*(1-L1778))</f>
        <v>3.14</v>
      </c>
      <c r="AO1778" s="23">
        <f>IF(AJ1778=0,_xlfn.XLOOKUP(I1778,Goalies!B:B,Goalies!I:I),INDEX($AP$105:$AP1778,AJ1778))</f>
        <v>3.1809982885183388</v>
      </c>
      <c r="AP1778" s="23">
        <f t="shared" ref="AP1778:AP1779" si="1190">IF(S1778=0,AO1778,S1778*L1778*Z1778+AO1778*(1-L1778))</f>
        <v>3.1809982885183388</v>
      </c>
      <c r="AQ1778" s="23">
        <f t="shared" ref="AQ1778:AQ1779" si="1191">AM1778*Z1778</f>
        <v>3.0615000000000001</v>
      </c>
      <c r="AR1778" s="66">
        <v>0</v>
      </c>
      <c r="AS1778" s="96" t="s">
        <v>1591</v>
      </c>
      <c r="AT1778" s="20">
        <f t="shared" ref="AT1778" si="1192">(AK1778*V1778*X1778*Z1779*AA1778*AB1779*AC1778*AD1779*AG1778*AH1779)+AR1778</f>
        <v>3.425095591059403</v>
      </c>
      <c r="AU1778" s="20">
        <f t="shared" ref="AU1778" si="1193">AT1779</f>
        <v>2.7276479177809643</v>
      </c>
      <c r="AV1778" s="12">
        <f t="shared" ref="AV1778" si="1194">AK1778*V1778*X1778*Z1779*AA1778*AB1779</f>
        <v>3.425095591059403</v>
      </c>
      <c r="AW1778" s="12">
        <f t="shared" ref="AW1778" si="1195">AV1779</f>
        <v>2.740456625065645</v>
      </c>
      <c r="AX1778" s="8">
        <f t="shared" ref="AX1778:AX1779" si="1196">(AT1778-N1778)</f>
        <v>3.425095591059403</v>
      </c>
      <c r="AY1778" s="8">
        <f t="shared" ref="AY1778:AY1779" si="1197">(AU1778-O1778)</f>
        <v>2.7276479177809643</v>
      </c>
      <c r="AZ1778" s="8">
        <f t="shared" ref="AZ1778:AZ1779" si="1198">SUM(AX1778:AY1778)</f>
        <v>6.1527435088403672</v>
      </c>
      <c r="BA1778" s="8">
        <f t="shared" ref="BA1778:BA1779" si="1199">AX1778-AY1778</f>
        <v>0.69744767327843871</v>
      </c>
      <c r="BB1778" s="62">
        <f t="shared" ref="BB1778:BB1779" si="1200">IF(BF1778=0.5,100,IF(BF1778&gt;0.5,-ROUND(100*BF1778/(1-BF1778),0),ROUND(100*(1-BF1778)/BF1778,0)))</f>
        <v>-157</v>
      </c>
      <c r="BC1778" s="21">
        <f t="shared" ref="BC1778:BC1779" si="1201">IF(BG1778=0.5,100,IF(BG1778&gt;0.5,-ROUND(100*BG1778/(1-BG1778),0),ROUND(100*(1-BG1778)/BG1778,0)))</f>
        <v>-141</v>
      </c>
      <c r="BD1778" s="21">
        <f t="shared" ref="BD1778:BD1779" si="1202">IF(BH1778=0.5,100,IF(BH1778&gt;0.5,-ROUND(100*BH1778/(1-BH1778),0),ROUND(100*(1-BH1778)/BH1778,0)))</f>
        <v>-113</v>
      </c>
      <c r="BE1778" s="21">
        <f t="shared" ref="BE1778:BE1779" si="1203">IF(BI1778=0.5,100,IF(BI1778&gt;0.5,-ROUND(100*BI1778/(1-BI1778),0),ROUND(100*(1-BI1778)/BI1778,0)))</f>
        <v>112</v>
      </c>
      <c r="BF1778" s="94">
        <f t="shared" ref="BF1778" si="1204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0.61074491084259219</v>
      </c>
      <c r="BG1778" s="22">
        <f t="shared" si="76"/>
        <v>0.58523778611929544</v>
      </c>
      <c r="BH1778" s="22">
        <f t="shared" si="76"/>
        <v>0.53157341416927295</v>
      </c>
      <c r="BI1778" s="22">
        <f t="shared" si="76"/>
        <v>0.47068492482733948</v>
      </c>
      <c r="BJ1778" s="21">
        <f t="shared" ref="BJ1778:BJ1779" si="1205">IF(BN1778=0.5,100,IF(BN1778&gt;0.5,-ROUND(100*BN1778/(1-BN1778),0),ROUND(100*(1-BN1778)/BN1778,0)))</f>
        <v>-156</v>
      </c>
      <c r="BK1778" s="21">
        <f t="shared" ref="BK1778:BK1779" si="1206">IF(BO1778=0.5,100,IF(BO1778&gt;0.5,-ROUND(100*BO1778/(1-BO1778),0),ROUND(100*(1-BO1778)/BO1778,0)))</f>
        <v>-142</v>
      </c>
      <c r="BL1778" s="21">
        <f t="shared" ref="BL1778:BL1779" si="1207">IF(BP1778=0.5,100,IF(BP1778&gt;0.5,-ROUND(100*BP1778/(1-BP1778),0),ROUND(100*(1-BP1778)/BP1778,0)))</f>
        <v>-114</v>
      </c>
      <c r="BM1778" s="21">
        <f t="shared" ref="BM1778:BM1779" si="1208">IF(BQ1778=0.5,100,IF(BQ1778&gt;0.5,-ROUND(100*BQ1778/(1-BQ1778),0),ROUND(100*(1-BQ1778)/BQ1778,0)))</f>
        <v>111</v>
      </c>
      <c r="BN1778" s="22">
        <f t="shared" ref="BN1778" si="1209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0.60876134393680748</v>
      </c>
      <c r="BO1778" s="22">
        <f t="shared" si="82"/>
        <v>0.58691069604386281</v>
      </c>
      <c r="BP1778" s="22">
        <f t="shared" si="82"/>
        <v>0.53379628579297334</v>
      </c>
      <c r="BQ1778" s="22">
        <f t="shared" si="82"/>
        <v>0.4729865512735123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34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064"/>
        <v>CHI Spencer Knight</v>
      </c>
      <c r="J1779" s="33" t="s">
        <v>155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0</v>
      </c>
      <c r="O1779">
        <f t="shared" ref="O1779" si="1210">N1778</f>
        <v>0</v>
      </c>
      <c r="P1779" s="68">
        <f t="shared" si="1180"/>
        <v>0</v>
      </c>
      <c r="Q1779">
        <f t="shared" ref="Q1779" si="1211">P1778</f>
        <v>0</v>
      </c>
      <c r="R1779" s="5">
        <f t="shared" ref="R1779" si="1212">N1779/W1779/X1779/Z1778/AB1778/AA1779</f>
        <v>0</v>
      </c>
      <c r="S1779" s="5">
        <f t="shared" ref="S1779" si="1213">O1779/W1778/Y1779/Z1779/AA1778/AB1779</f>
        <v>0</v>
      </c>
      <c r="T1779" s="5">
        <f t="shared" ref="T1779" si="1214">P1779/W1779/X1779/Z1778/AB1778</f>
        <v>0</v>
      </c>
      <c r="U1779" s="5">
        <f t="shared" ref="U1779" si="1215">Q1779/W1778/Y1779/Z1779/AA1778</f>
        <v>0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1216">AM1778/K1779</f>
        <v>1.060810810810811</v>
      </c>
      <c r="Y1779" s="5">
        <f t="shared" ref="Y1779" si="1217">AK1778/K1779</f>
        <v>1.027027027027027</v>
      </c>
      <c r="Z1779" s="5">
        <f>IF(J1779="",1,(_xlfn.XLOOKUP(I1779,Goalies!B:B,Goalies!J:J)))</f>
        <v>0.96499999999999997</v>
      </c>
      <c r="AA1779" s="23">
        <f>_xlfn.XLOOKUP(E1779,Injuries!A:A,Injuries!B:B)</f>
        <v>0.98499999999999999</v>
      </c>
      <c r="AB1779" s="23">
        <f>_xlfn.XLOOKUP(E1779,Injuries!A:A,Injuries!C:C)</f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1630</v>
      </c>
      <c r="AK1779" s="23">
        <f>IF(AI1779=0,_xlfn.XLOOKUP(E1779,'Starting GF'!A:A,'Starting GF'!B:B),INDEX($AL$63:$AL1779,AI1779))</f>
        <v>2.6773769988108924</v>
      </c>
      <c r="AL1779" s="23">
        <f t="shared" si="1188"/>
        <v>2.6773769988108924</v>
      </c>
      <c r="AM1779" s="23">
        <f>IF(AI1779=0,_xlfn.XLOOKUP(E1779,'Starting GF'!A:A,'Starting GF'!C:C),INDEX($AN$63:$AN1779,AI1779))</f>
        <v>3.3229987012333995</v>
      </c>
      <c r="AN1779" s="23">
        <f t="shared" si="1189"/>
        <v>3.3229987012333995</v>
      </c>
      <c r="AO1779" s="23">
        <f>IF(AJ1779=0,_xlfn.XLOOKUP(I1779,Goalies!B:B,Goalies!I:I),INDEX($AP$105:$AP1779,AJ1779))</f>
        <v>3.2515856200459661</v>
      </c>
      <c r="AP1779" s="23">
        <f t="shared" si="1190"/>
        <v>3.2515856200459661</v>
      </c>
      <c r="AQ1779" s="23">
        <f t="shared" si="1191"/>
        <v>3.2066937466902306</v>
      </c>
      <c r="AR1779" s="66">
        <v>0</v>
      </c>
      <c r="AS1779" s="96" t="s">
        <v>1591</v>
      </c>
      <c r="AT1779" s="20">
        <f t="shared" ref="AT1779" si="1218">(AK1779*V1779*X1779*Z1778*AA1779*AB1778*AC1779*AD1778*AG1779*AH1778)+AR1779</f>
        <v>2.7276479177809643</v>
      </c>
      <c r="AU1779" s="20">
        <f t="shared" ref="AU1779" si="1219">AT1778</f>
        <v>3.425095591059403</v>
      </c>
      <c r="AV1779" s="12">
        <f t="shared" ref="AV1779" si="1220">AK1779*W1779*X1779*Z1778*AA1779*AB1778</f>
        <v>2.740456625065645</v>
      </c>
      <c r="AW1779" s="12">
        <f t="shared" ref="AW1779" si="1221">AV1778</f>
        <v>3.425095591059403</v>
      </c>
      <c r="AX1779" s="8">
        <f t="shared" si="1196"/>
        <v>2.7276479177809643</v>
      </c>
      <c r="AY1779" s="8">
        <f t="shared" si="1197"/>
        <v>3.425095591059403</v>
      </c>
      <c r="AZ1779" s="8">
        <f t="shared" si="1198"/>
        <v>6.1527435088403672</v>
      </c>
      <c r="BA1779" s="8">
        <f t="shared" si="1199"/>
        <v>-0.69744767327843871</v>
      </c>
      <c r="BB1779" s="62">
        <f t="shared" si="1200"/>
        <v>157</v>
      </c>
      <c r="BC1779" s="21">
        <f t="shared" si="1201"/>
        <v>141</v>
      </c>
      <c r="BD1779" s="21">
        <f t="shared" si="1202"/>
        <v>113</v>
      </c>
      <c r="BE1779" s="21">
        <f t="shared" si="1203"/>
        <v>-112</v>
      </c>
      <c r="BF1779" s="94">
        <f t="shared" si="38"/>
        <v>0.38925508915740781</v>
      </c>
      <c r="BG1779" s="22">
        <f t="shared" ref="BG1779" si="1222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0.4147622138807045</v>
      </c>
      <c r="BH1779" s="22">
        <f t="shared" ref="BH1779" si="1223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0.46842658583072705</v>
      </c>
      <c r="BI1779" s="22">
        <f t="shared" ref="BI1779" si="1224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0.52931507517266052</v>
      </c>
      <c r="BJ1779" s="21">
        <f t="shared" si="1205"/>
        <v>156</v>
      </c>
      <c r="BK1779" s="21">
        <f t="shared" si="1206"/>
        <v>142</v>
      </c>
      <c r="BL1779" s="21">
        <f t="shared" si="1207"/>
        <v>114</v>
      </c>
      <c r="BM1779" s="21">
        <f t="shared" si="1208"/>
        <v>-111</v>
      </c>
      <c r="BN1779" s="22">
        <f t="shared" si="46"/>
        <v>0.39123865606319252</v>
      </c>
      <c r="BO1779" s="22">
        <f t="shared" ref="BO1779" si="122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0.41308930395613724</v>
      </c>
      <c r="BP1779" s="22">
        <f t="shared" ref="BP1779" si="1226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0.46620371420702666</v>
      </c>
      <c r="BQ1779" s="22">
        <f t="shared" ref="BQ1779" si="1227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0.5270134487264877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34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064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34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064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34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064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34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064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34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064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34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064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34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064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34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064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34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064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34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064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34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064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34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064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228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064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228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064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228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064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228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064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228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064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228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064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228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064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228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064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228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064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228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064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228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064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228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064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228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064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228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064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228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064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228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064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228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064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228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064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228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064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228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064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228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064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228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064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228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064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228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064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228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064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228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064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228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064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228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064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228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064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228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064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228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064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228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064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228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064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228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064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228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064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228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064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228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064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228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064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228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064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228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064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228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064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228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064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228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064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228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229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228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229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228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229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228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229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228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229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228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229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228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229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228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229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228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229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228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229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228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229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228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229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228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229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228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229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228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229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228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229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228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229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228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229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228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229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228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229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228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229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230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229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230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229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230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229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230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229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230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229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230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229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230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229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230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229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230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229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230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229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230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229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230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229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230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229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230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229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230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229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230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229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230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229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230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229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230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229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230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229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230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229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230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229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230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229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230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229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230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229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230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229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230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229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230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229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230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229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230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229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230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229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230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229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230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229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230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229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230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229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230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229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230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229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230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229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230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229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230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229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230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229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230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229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230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229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230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231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230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231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230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231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230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231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230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231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230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231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230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231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230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231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230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231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230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231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230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231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230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231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230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231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230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231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230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231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230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231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230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231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230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231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230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231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230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231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230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231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232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231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232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231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232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231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232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231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232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231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232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231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232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231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232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231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232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231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232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231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232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231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232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231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232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231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232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231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232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231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232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231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232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231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232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231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232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231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232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231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232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231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232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231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232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231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232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231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232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231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232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231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232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231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232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231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232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231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232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231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232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231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232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231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232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231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232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231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232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231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232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231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232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231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232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231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232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231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232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231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232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231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232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231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232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231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232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233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232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233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232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233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232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233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232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233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232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233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232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233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232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233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232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233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232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233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232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233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232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233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232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233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232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233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232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233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232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233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232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233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232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233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232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233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232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233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232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233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234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233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234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233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234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233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234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233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234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233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234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233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234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233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234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233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234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233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234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233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234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233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234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233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234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233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234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233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234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233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234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233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234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233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234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233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234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233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234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233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234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233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234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233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234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233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234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233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234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233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234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233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234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233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234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233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234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233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234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233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234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233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234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233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234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233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234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233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234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233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234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233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234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233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234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233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234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233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234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233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234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233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234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233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234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233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234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235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234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235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234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235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234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235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234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235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234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235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234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235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234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235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234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235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234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235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234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235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234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235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234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235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234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235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234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235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234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235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234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235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234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235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234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235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234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235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234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235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236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235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236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235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236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235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236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235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236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235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236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235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236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235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236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235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236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235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236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235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236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235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236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235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236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235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236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235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236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235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236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235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236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235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236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235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236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235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236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235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236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235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236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235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236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235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236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235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236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235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236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235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236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235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236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235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236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235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236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235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236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235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236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235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236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235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236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235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236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235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236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235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236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235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236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235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236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235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236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235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236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235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236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235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236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235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236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237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236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237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236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237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236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237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236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237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236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237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236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237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236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237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236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237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236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237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236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237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236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237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236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237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236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237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236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237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236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237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236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237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236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237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236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237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236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237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236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237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238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237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238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237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238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237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238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237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238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237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238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237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238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237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238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237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238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237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238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237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238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237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238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237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238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237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238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237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238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237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238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237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238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237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238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237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238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237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238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237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238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237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238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237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238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237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238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237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238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237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238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237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238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237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238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237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238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237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238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237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238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237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238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237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238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237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238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237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238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237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238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237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238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237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238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237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238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237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238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237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238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237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238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237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238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237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238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239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238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239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238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239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238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239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238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239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238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239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238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239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238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239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238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239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238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239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238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239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238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239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238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239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238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239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238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239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238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239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238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239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238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239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238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239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238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239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238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239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240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239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240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239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240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239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240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239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240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239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240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239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240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239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240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239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240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239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240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239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240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239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240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239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240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239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240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239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240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239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240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239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240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239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240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239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240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239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240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239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240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239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240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239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240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239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240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239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240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239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240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239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240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239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240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239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240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239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240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239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240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239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240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239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240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239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240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239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240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239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240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239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240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239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240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239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240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239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240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239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240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239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240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239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240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239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240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241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240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241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240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241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240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241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240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241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240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241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240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241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240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241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240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241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240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241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240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241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240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241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240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241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240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241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240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241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240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241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240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241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240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241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240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241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240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241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240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241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242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241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242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241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242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241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242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241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242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241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242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241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242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241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242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241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242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241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242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241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242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241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242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241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242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241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242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241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242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241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242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241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242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241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242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241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242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241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242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241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242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241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242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241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242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241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242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241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242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241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242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241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242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241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242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241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242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241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242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241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242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241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242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241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242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241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242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241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242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241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242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241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242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241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242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241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242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241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242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241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242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241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242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241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242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241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242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243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242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243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242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243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242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243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242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243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242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243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242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243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242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243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242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243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242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243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242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243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242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243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242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243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242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243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242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243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242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243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242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243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242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243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242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243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242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243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242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243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244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243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244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243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244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243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244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243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244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243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244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243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244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243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244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243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244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243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244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243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244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243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244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243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244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243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244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243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244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243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244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243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244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243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244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243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244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243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244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243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244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243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244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243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244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243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244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243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244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243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244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243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244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243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244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243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244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243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244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243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244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243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244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243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244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243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244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243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244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243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244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243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244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243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244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243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244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243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244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243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244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243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244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243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244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243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244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245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244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245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244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245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244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245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244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245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244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245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244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245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244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245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244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245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244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245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244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245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244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245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244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245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244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245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244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245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244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245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244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245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244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245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244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245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244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245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244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245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246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245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246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245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246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245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246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245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246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245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246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245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246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245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246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245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246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245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246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245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246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245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246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245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246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245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246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245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246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245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246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245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246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245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246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245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246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245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246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245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246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245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246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245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246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245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246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245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246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245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246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245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246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245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246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245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246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245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246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245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246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245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246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245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246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245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246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245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246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245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246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245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246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245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246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245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246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245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246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245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246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245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246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245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246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245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246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247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246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247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246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247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246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247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246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247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246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247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246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247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246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247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246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247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246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247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246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247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246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247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246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247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246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247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246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247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246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247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246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247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246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247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246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247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246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247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246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247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248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247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248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247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248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247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248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247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248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247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248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247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248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247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248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247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248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247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248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247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248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247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248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247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248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247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248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247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248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247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248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247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248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247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248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247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248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247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248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247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248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247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248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247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248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247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248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247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248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247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248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247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248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247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248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247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248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247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248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247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248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247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248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247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248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247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248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247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248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247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248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247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248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247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248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247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248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247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248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247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248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247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248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247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248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247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248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249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248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249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248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249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248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249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248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249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248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249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248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249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248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249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248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249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248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249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248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249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248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249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248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249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248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249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248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249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248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249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248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249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248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249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248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249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248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249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248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249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250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249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250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249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250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249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250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249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250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249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250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249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250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249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250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249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250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249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250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249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250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249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250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249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250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249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250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249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250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249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250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249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250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249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250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249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250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249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250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249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250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249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250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249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250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249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250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249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250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249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250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249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250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249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250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249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250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249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250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249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250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249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250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249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250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249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250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249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250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249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250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249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250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249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250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249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250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249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250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249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250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249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250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249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250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249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250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251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250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251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250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251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250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251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250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251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250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251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250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251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250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251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250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251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250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251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250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251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250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251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250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251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250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251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250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251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250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251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250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251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250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251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250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251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250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251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250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251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252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251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252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251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252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251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252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251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252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251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252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251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252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251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252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251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252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251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252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251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252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251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252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251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252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251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252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251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252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251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252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251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252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251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252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251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252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251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252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251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252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251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252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251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252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251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252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251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252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251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252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251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252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251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252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251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252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251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252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251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252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251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252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251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252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251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252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251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252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251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252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251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252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251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252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251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252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251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252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251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252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251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252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251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252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251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252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253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252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253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252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253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252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253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252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253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252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253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252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253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252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253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252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253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252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253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252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253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252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253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252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253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252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253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252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253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252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253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252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253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252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253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252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253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252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253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252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253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254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253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254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253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254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253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254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253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254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253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254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253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254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253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254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253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254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253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254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253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254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253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254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253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254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253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254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253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254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253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254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253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254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253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254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253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254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253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254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253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254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253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254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253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254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253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254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253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254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253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254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253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254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253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254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253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254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253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254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253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254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253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254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253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254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253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254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253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254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253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254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253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254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253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254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253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254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253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254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253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254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253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254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253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254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253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254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255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254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255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254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255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254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255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254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255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254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255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254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255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254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255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254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255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254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255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254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255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254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255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254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255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254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255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254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255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254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255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254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255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254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255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254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255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254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255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254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255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79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79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79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79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80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79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44"/>
  <sheetViews>
    <sheetView topLeftCell="A1625" workbookViewId="0">
      <selection activeCell="D1646" sqref="D1646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44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2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2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2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2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tabSelected="1" workbookViewId="0">
      <selection activeCell="E12" sqref="E12:E13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1586</v>
      </c>
      <c r="E2" t="s">
        <v>1778</v>
      </c>
      <c r="F2" t="s">
        <v>1779</v>
      </c>
      <c r="G2" t="s">
        <v>1938</v>
      </c>
    </row>
    <row r="3" spans="1:7" x14ac:dyDescent="0.2">
      <c r="A3" t="s">
        <v>7</v>
      </c>
      <c r="B3">
        <v>0.97</v>
      </c>
      <c r="C3">
        <v>1</v>
      </c>
      <c r="D3" t="s">
        <v>1946</v>
      </c>
    </row>
    <row r="4" spans="1:7" x14ac:dyDescent="0.2">
      <c r="A4" t="s">
        <v>5</v>
      </c>
      <c r="B4">
        <v>0.97499999999999998</v>
      </c>
      <c r="C4">
        <v>1</v>
      </c>
      <c r="D4" t="s">
        <v>1941</v>
      </c>
      <c r="E4" t="s">
        <v>1775</v>
      </c>
      <c r="F4" t="s">
        <v>2097</v>
      </c>
    </row>
    <row r="5" spans="1:7" x14ac:dyDescent="0.2">
      <c r="A5" t="s">
        <v>42</v>
      </c>
      <c r="B5">
        <v>1</v>
      </c>
      <c r="C5">
        <v>1</v>
      </c>
    </row>
    <row r="6" spans="1:7" x14ac:dyDescent="0.2">
      <c r="A6" t="s">
        <v>32</v>
      </c>
      <c r="B6">
        <v>1</v>
      </c>
      <c r="C6">
        <v>1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1734</v>
      </c>
    </row>
    <row r="8" spans="1:7" x14ac:dyDescent="0.2">
      <c r="A8" t="s">
        <v>14</v>
      </c>
      <c r="B8">
        <v>0.98499999999999999</v>
      </c>
      <c r="C8">
        <v>1</v>
      </c>
      <c r="E8" t="s">
        <v>1771</v>
      </c>
      <c r="F8" t="s">
        <v>1927</v>
      </c>
    </row>
    <row r="9" spans="1:7" x14ac:dyDescent="0.2">
      <c r="A9" t="s">
        <v>24</v>
      </c>
      <c r="B9">
        <v>0.97</v>
      </c>
      <c r="C9">
        <v>1.0249999999999999</v>
      </c>
      <c r="D9" t="s">
        <v>1597</v>
      </c>
      <c r="E9" s="72" t="s">
        <v>1598</v>
      </c>
      <c r="F9" t="s">
        <v>2098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1.03</v>
      </c>
      <c r="D11" t="s">
        <v>2888</v>
      </c>
    </row>
    <row r="12" spans="1:7" x14ac:dyDescent="0.2">
      <c r="A12" t="s">
        <v>17</v>
      </c>
      <c r="B12">
        <v>0.98499999999999999</v>
      </c>
      <c r="C12">
        <v>1.02</v>
      </c>
      <c r="E12" t="s">
        <v>1949</v>
      </c>
      <c r="F12" t="s">
        <v>2884</v>
      </c>
    </row>
    <row r="13" spans="1:7" x14ac:dyDescent="0.2">
      <c r="A13" t="s">
        <v>10</v>
      </c>
      <c r="B13">
        <v>0.97</v>
      </c>
      <c r="C13">
        <v>1.04</v>
      </c>
      <c r="D13" t="s">
        <v>1292</v>
      </c>
      <c r="E13" t="s">
        <v>1596</v>
      </c>
      <c r="F13" t="s">
        <v>2886</v>
      </c>
    </row>
    <row r="14" spans="1:7" x14ac:dyDescent="0.2">
      <c r="A14" t="s">
        <v>28</v>
      </c>
      <c r="B14">
        <v>0.96</v>
      </c>
      <c r="C14">
        <v>1.01</v>
      </c>
      <c r="D14" t="s">
        <v>1948</v>
      </c>
      <c r="E14" t="s">
        <v>1600</v>
      </c>
    </row>
    <row r="15" spans="1:7" x14ac:dyDescent="0.2">
      <c r="A15" t="s">
        <v>33</v>
      </c>
      <c r="B15">
        <v>1</v>
      </c>
      <c r="C15">
        <v>1.04</v>
      </c>
      <c r="D15" t="s">
        <v>1599</v>
      </c>
      <c r="E15" t="s">
        <v>1776</v>
      </c>
    </row>
    <row r="16" spans="1:7" x14ac:dyDescent="0.2">
      <c r="A16" t="s">
        <v>19</v>
      </c>
      <c r="B16">
        <v>0.98</v>
      </c>
      <c r="C16">
        <v>1</v>
      </c>
      <c r="D16" t="s">
        <v>1773</v>
      </c>
      <c r="E16" t="s">
        <v>1928</v>
      </c>
      <c r="F16" t="s">
        <v>1929</v>
      </c>
    </row>
    <row r="17" spans="1:8" x14ac:dyDescent="0.2">
      <c r="A17" t="s">
        <v>4</v>
      </c>
      <c r="B17">
        <v>0.99</v>
      </c>
      <c r="C17">
        <v>1.02</v>
      </c>
      <c r="D17" t="s">
        <v>1925</v>
      </c>
      <c r="E17" t="s">
        <v>1441</v>
      </c>
      <c r="F17" t="s">
        <v>1930</v>
      </c>
    </row>
    <row r="18" spans="1:8" x14ac:dyDescent="0.2">
      <c r="A18" t="s">
        <v>35</v>
      </c>
      <c r="B18">
        <v>1</v>
      </c>
      <c r="C18">
        <v>1</v>
      </c>
      <c r="D18" t="s">
        <v>1439</v>
      </c>
    </row>
    <row r="19" spans="1:8" x14ac:dyDescent="0.2">
      <c r="A19" t="s">
        <v>37</v>
      </c>
      <c r="B19">
        <v>0.97</v>
      </c>
      <c r="C19">
        <v>1.01</v>
      </c>
      <c r="D19" t="s">
        <v>939</v>
      </c>
      <c r="E19" t="s">
        <v>1072</v>
      </c>
      <c r="F19" t="s">
        <v>1950</v>
      </c>
    </row>
    <row r="20" spans="1:8" x14ac:dyDescent="0.2">
      <c r="A20" t="s">
        <v>20</v>
      </c>
      <c r="B20">
        <v>0.94</v>
      </c>
      <c r="C20">
        <v>1.05</v>
      </c>
      <c r="D20" t="s">
        <v>1733</v>
      </c>
      <c r="E20" t="s">
        <v>2099</v>
      </c>
    </row>
    <row r="21" spans="1:8" x14ac:dyDescent="0.2">
      <c r="A21" t="s">
        <v>39</v>
      </c>
      <c r="B21">
        <v>1</v>
      </c>
      <c r="C21">
        <v>1</v>
      </c>
    </row>
    <row r="22" spans="1:8" x14ac:dyDescent="0.2">
      <c r="A22" t="s">
        <v>43</v>
      </c>
      <c r="B22">
        <v>0.97</v>
      </c>
      <c r="C22">
        <v>1.03</v>
      </c>
      <c r="D22" t="s">
        <v>1167</v>
      </c>
      <c r="E22" t="s">
        <v>2883</v>
      </c>
      <c r="F22" t="s">
        <v>2887</v>
      </c>
    </row>
    <row r="23" spans="1:8" x14ac:dyDescent="0.2">
      <c r="A23" t="s">
        <v>21</v>
      </c>
      <c r="B23">
        <v>0.98499999999999999</v>
      </c>
      <c r="C23">
        <v>1.01</v>
      </c>
      <c r="D23" t="s">
        <v>1940</v>
      </c>
      <c r="E23" t="s">
        <v>2094</v>
      </c>
    </row>
    <row r="24" spans="1:8" x14ac:dyDescent="0.2">
      <c r="A24" t="s">
        <v>13</v>
      </c>
      <c r="B24">
        <v>1</v>
      </c>
      <c r="C24">
        <v>1</v>
      </c>
      <c r="G24" t="s">
        <v>1438</v>
      </c>
    </row>
    <row r="25" spans="1:8" x14ac:dyDescent="0.2">
      <c r="A25" t="s">
        <v>40</v>
      </c>
      <c r="B25">
        <v>0.98499999999999999</v>
      </c>
      <c r="C25">
        <v>1</v>
      </c>
      <c r="D25" t="s">
        <v>1947</v>
      </c>
    </row>
    <row r="26" spans="1:8" x14ac:dyDescent="0.2">
      <c r="A26" t="s">
        <v>12</v>
      </c>
      <c r="B26">
        <v>0.92</v>
      </c>
      <c r="C26">
        <v>1.02</v>
      </c>
      <c r="D26" t="s">
        <v>1770</v>
      </c>
      <c r="E26" t="s">
        <v>1933</v>
      </c>
      <c r="F26" t="s">
        <v>1934</v>
      </c>
      <c r="G26" t="s">
        <v>1942</v>
      </c>
      <c r="H26" t="s">
        <v>2885</v>
      </c>
    </row>
    <row r="27" spans="1:8" x14ac:dyDescent="0.2">
      <c r="A27" t="s">
        <v>41</v>
      </c>
      <c r="B27">
        <v>0.94</v>
      </c>
      <c r="C27">
        <v>1.03</v>
      </c>
      <c r="D27" t="s">
        <v>1440</v>
      </c>
      <c r="F27" t="s">
        <v>1772</v>
      </c>
      <c r="G27" t="s">
        <v>1932</v>
      </c>
      <c r="H27" t="s">
        <v>1943</v>
      </c>
    </row>
    <row r="28" spans="1:8" x14ac:dyDescent="0.2">
      <c r="A28" t="s">
        <v>18</v>
      </c>
      <c r="B28">
        <v>0.96</v>
      </c>
      <c r="C28">
        <v>1.01</v>
      </c>
      <c r="D28" t="s">
        <v>1587</v>
      </c>
      <c r="E28" t="s">
        <v>1777</v>
      </c>
      <c r="G28" t="s">
        <v>1939</v>
      </c>
    </row>
    <row r="29" spans="1:8" x14ac:dyDescent="0.2">
      <c r="A29" t="s">
        <v>15</v>
      </c>
      <c r="B29">
        <v>0.93500000000000005</v>
      </c>
      <c r="C29">
        <v>1</v>
      </c>
      <c r="D29" t="s">
        <v>1211</v>
      </c>
      <c r="E29" t="s">
        <v>1774</v>
      </c>
      <c r="F29" t="s">
        <v>2096</v>
      </c>
    </row>
    <row r="30" spans="1:8" x14ac:dyDescent="0.2">
      <c r="A30" t="s">
        <v>23</v>
      </c>
      <c r="B30">
        <v>0.94499999999999995</v>
      </c>
      <c r="C30">
        <v>1.03</v>
      </c>
      <c r="D30" t="s">
        <v>1769</v>
      </c>
      <c r="E30" t="s">
        <v>528</v>
      </c>
      <c r="F30" t="s">
        <v>1768</v>
      </c>
      <c r="G30" t="s">
        <v>1945</v>
      </c>
      <c r="H30" t="s">
        <v>2095</v>
      </c>
    </row>
    <row r="31" spans="1:8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1937</v>
      </c>
      <c r="F31" t="s">
        <v>1935</v>
      </c>
      <c r="G31" t="s">
        <v>1936</v>
      </c>
    </row>
    <row r="32" spans="1:8" x14ac:dyDescent="0.2">
      <c r="A32" t="s">
        <v>16</v>
      </c>
      <c r="B32">
        <v>1</v>
      </c>
      <c r="C32">
        <v>1.02</v>
      </c>
      <c r="D32" t="s">
        <v>1926</v>
      </c>
    </row>
    <row r="33" spans="1:5" x14ac:dyDescent="0.2">
      <c r="A33" t="s">
        <v>49</v>
      </c>
      <c r="B33">
        <v>0.99</v>
      </c>
      <c r="C33">
        <v>1.01</v>
      </c>
      <c r="D33" t="s">
        <v>692</v>
      </c>
      <c r="E33" t="s">
        <v>1944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150" workbookViewId="0">
      <selection activeCell="A163" sqref="A163"/>
    </sheetView>
  </sheetViews>
  <sheetFormatPr baseColWidth="10" defaultColWidth="8.83203125" defaultRowHeight="15" x14ac:dyDescent="0.2"/>
  <sheetData>
    <row r="1" spans="1:18" x14ac:dyDescent="0.2">
      <c r="A1" t="s">
        <v>65</v>
      </c>
      <c r="B1" t="s">
        <v>55</v>
      </c>
      <c r="C1" t="s">
        <v>392</v>
      </c>
      <c r="D1" t="s">
        <v>2100</v>
      </c>
      <c r="E1" t="s">
        <v>2101</v>
      </c>
      <c r="F1" t="s">
        <v>2102</v>
      </c>
      <c r="G1" t="s">
        <v>2103</v>
      </c>
      <c r="H1" t="s">
        <v>2104</v>
      </c>
      <c r="I1" t="s">
        <v>2105</v>
      </c>
      <c r="J1" t="s">
        <v>2106</v>
      </c>
      <c r="K1" t="s">
        <v>2107</v>
      </c>
      <c r="L1" t="s">
        <v>2108</v>
      </c>
      <c r="M1" t="s">
        <v>2109</v>
      </c>
      <c r="N1" t="s">
        <v>2110</v>
      </c>
      <c r="O1" t="s">
        <v>2111</v>
      </c>
      <c r="P1" t="s">
        <v>2112</v>
      </c>
      <c r="Q1" t="s">
        <v>2113</v>
      </c>
      <c r="R1" t="s">
        <v>2114</v>
      </c>
    </row>
    <row r="2" spans="1:18" x14ac:dyDescent="0.2">
      <c r="A2" t="s">
        <v>2115</v>
      </c>
      <c r="B2" t="s">
        <v>17</v>
      </c>
      <c r="C2" t="s">
        <v>2116</v>
      </c>
      <c r="D2" t="s">
        <v>2117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2118</v>
      </c>
      <c r="Q2">
        <v>-0.05</v>
      </c>
      <c r="R2">
        <v>0.02</v>
      </c>
    </row>
    <row r="3" spans="1:18" x14ac:dyDescent="0.2">
      <c r="A3" t="s">
        <v>2119</v>
      </c>
      <c r="B3" t="s">
        <v>17</v>
      </c>
      <c r="C3" t="s">
        <v>2116</v>
      </c>
      <c r="D3" t="s">
        <v>2117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2118</v>
      </c>
      <c r="Q3">
        <v>-0.05</v>
      </c>
      <c r="R3">
        <v>0.02</v>
      </c>
    </row>
    <row r="4" spans="1:18" x14ac:dyDescent="0.2">
      <c r="A4" t="s">
        <v>2120</v>
      </c>
      <c r="B4" t="s">
        <v>32</v>
      </c>
      <c r="C4" t="s">
        <v>2121</v>
      </c>
      <c r="D4" t="s">
        <v>2121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2118</v>
      </c>
      <c r="Q4">
        <v>-2.5000000000000001E-2</v>
      </c>
      <c r="R4">
        <v>0.04</v>
      </c>
    </row>
    <row r="5" spans="1:18" x14ac:dyDescent="0.2">
      <c r="A5" t="s">
        <v>2122</v>
      </c>
      <c r="B5" t="s">
        <v>24</v>
      </c>
      <c r="C5" t="s">
        <v>2116</v>
      </c>
      <c r="D5" t="s">
        <v>2117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2118</v>
      </c>
      <c r="Q5">
        <v>-0.05</v>
      </c>
      <c r="R5">
        <v>0.02</v>
      </c>
    </row>
    <row r="6" spans="1:18" x14ac:dyDescent="0.2">
      <c r="A6" t="s">
        <v>2123</v>
      </c>
      <c r="B6" t="s">
        <v>382</v>
      </c>
      <c r="C6" t="s">
        <v>2116</v>
      </c>
      <c r="D6" t="s">
        <v>2117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2118</v>
      </c>
      <c r="Q6">
        <v>-0.05</v>
      </c>
      <c r="R6">
        <v>0.02</v>
      </c>
    </row>
    <row r="7" spans="1:18" x14ac:dyDescent="0.2">
      <c r="A7" t="s">
        <v>2124</v>
      </c>
      <c r="B7" t="s">
        <v>16</v>
      </c>
      <c r="C7" t="s">
        <v>2116</v>
      </c>
      <c r="D7" t="s">
        <v>2117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2118</v>
      </c>
      <c r="Q7">
        <v>-0.05</v>
      </c>
      <c r="R7">
        <v>0.02</v>
      </c>
    </row>
    <row r="8" spans="1:18" x14ac:dyDescent="0.2">
      <c r="A8" t="s">
        <v>2125</v>
      </c>
      <c r="B8" t="s">
        <v>23</v>
      </c>
      <c r="C8" t="s">
        <v>2121</v>
      </c>
      <c r="D8" t="s">
        <v>2121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2118</v>
      </c>
      <c r="Q8">
        <v>-2.5000000000000001E-2</v>
      </c>
      <c r="R8">
        <v>0.04</v>
      </c>
    </row>
    <row r="9" spans="1:18" x14ac:dyDescent="0.2">
      <c r="A9" t="s">
        <v>2126</v>
      </c>
      <c r="B9" t="s">
        <v>33</v>
      </c>
      <c r="C9" t="s">
        <v>2127</v>
      </c>
      <c r="D9" t="s">
        <v>2117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2118</v>
      </c>
      <c r="Q9">
        <v>-0.05</v>
      </c>
      <c r="R9">
        <v>0.02</v>
      </c>
    </row>
    <row r="10" spans="1:18" x14ac:dyDescent="0.2">
      <c r="A10" t="s">
        <v>2128</v>
      </c>
      <c r="B10" t="s">
        <v>21</v>
      </c>
      <c r="C10" t="s">
        <v>2116</v>
      </c>
      <c r="D10" t="s">
        <v>2117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2118</v>
      </c>
      <c r="Q10">
        <v>-0.05</v>
      </c>
      <c r="R10">
        <v>0.02</v>
      </c>
    </row>
    <row r="11" spans="1:18" x14ac:dyDescent="0.2">
      <c r="A11" t="s">
        <v>2129</v>
      </c>
      <c r="B11" t="s">
        <v>25</v>
      </c>
      <c r="C11" t="s">
        <v>2116</v>
      </c>
      <c r="D11" t="s">
        <v>2117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2118</v>
      </c>
      <c r="Q11">
        <v>-0.05</v>
      </c>
      <c r="R11">
        <v>0.02</v>
      </c>
    </row>
    <row r="12" spans="1:18" x14ac:dyDescent="0.2">
      <c r="A12" t="s">
        <v>2130</v>
      </c>
      <c r="B12" t="s">
        <v>20</v>
      </c>
      <c r="C12" t="s">
        <v>2127</v>
      </c>
      <c r="D12" t="s">
        <v>2117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2118</v>
      </c>
      <c r="Q12">
        <v>-0.05</v>
      </c>
      <c r="R12">
        <v>0.02</v>
      </c>
    </row>
    <row r="13" spans="1:18" x14ac:dyDescent="0.2">
      <c r="A13" t="s">
        <v>2131</v>
      </c>
      <c r="B13" t="s">
        <v>16</v>
      </c>
      <c r="C13" t="s">
        <v>2127</v>
      </c>
      <c r="D13" t="s">
        <v>2117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2118</v>
      </c>
      <c r="Q13">
        <v>-0.05</v>
      </c>
      <c r="R13">
        <v>0.02</v>
      </c>
    </row>
    <row r="14" spans="1:18" x14ac:dyDescent="0.2">
      <c r="A14" t="s">
        <v>2132</v>
      </c>
      <c r="B14" t="s">
        <v>381</v>
      </c>
      <c r="C14" t="s">
        <v>2116</v>
      </c>
      <c r="D14" t="s">
        <v>2117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2118</v>
      </c>
      <c r="Q14">
        <v>-0.05</v>
      </c>
      <c r="R14">
        <v>0.02</v>
      </c>
    </row>
    <row r="15" spans="1:18" x14ac:dyDescent="0.2">
      <c r="A15" t="s">
        <v>2133</v>
      </c>
      <c r="B15" t="s">
        <v>7</v>
      </c>
      <c r="C15" t="s">
        <v>2134</v>
      </c>
      <c r="D15" t="s">
        <v>2117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2135</v>
      </c>
      <c r="Q15">
        <v>-4.2000000000000003E-2</v>
      </c>
      <c r="R15">
        <v>1.7999999999999999E-2</v>
      </c>
    </row>
    <row r="16" spans="1:18" x14ac:dyDescent="0.2">
      <c r="A16" t="s">
        <v>2136</v>
      </c>
      <c r="B16" t="s">
        <v>48</v>
      </c>
      <c r="C16" t="s">
        <v>2134</v>
      </c>
      <c r="D16" t="s">
        <v>2117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2135</v>
      </c>
      <c r="Q16">
        <v>-4.2000000000000003E-2</v>
      </c>
      <c r="R16">
        <v>1.7999999999999999E-2</v>
      </c>
    </row>
    <row r="17" spans="1:18" x14ac:dyDescent="0.2">
      <c r="A17" t="s">
        <v>2137</v>
      </c>
      <c r="B17" t="s">
        <v>24</v>
      </c>
      <c r="C17" t="s">
        <v>2116</v>
      </c>
      <c r="D17" t="s">
        <v>2117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2135</v>
      </c>
      <c r="Q17">
        <v>-4.2000000000000003E-2</v>
      </c>
      <c r="R17">
        <v>1.7999999999999999E-2</v>
      </c>
    </row>
    <row r="18" spans="1:18" x14ac:dyDescent="0.2">
      <c r="A18" t="s">
        <v>2138</v>
      </c>
      <c r="B18" t="s">
        <v>34</v>
      </c>
      <c r="C18" t="s">
        <v>2134</v>
      </c>
      <c r="D18" t="s">
        <v>2117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2135</v>
      </c>
      <c r="Q18">
        <v>-4.2000000000000003E-2</v>
      </c>
      <c r="R18">
        <v>1.7999999999999999E-2</v>
      </c>
    </row>
    <row r="19" spans="1:18" x14ac:dyDescent="0.2">
      <c r="A19" t="s">
        <v>2139</v>
      </c>
      <c r="B19" t="s">
        <v>20</v>
      </c>
      <c r="C19" t="s">
        <v>2116</v>
      </c>
      <c r="D19" t="s">
        <v>2117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2135</v>
      </c>
      <c r="Q19">
        <v>-4.2000000000000003E-2</v>
      </c>
      <c r="R19">
        <v>1.7999999999999999E-2</v>
      </c>
    </row>
    <row r="20" spans="1:18" x14ac:dyDescent="0.2">
      <c r="A20" t="s">
        <v>2140</v>
      </c>
      <c r="B20" t="s">
        <v>37</v>
      </c>
      <c r="C20" t="s">
        <v>2116</v>
      </c>
      <c r="D20" t="s">
        <v>2117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2135</v>
      </c>
      <c r="Q20">
        <v>-4.2000000000000003E-2</v>
      </c>
      <c r="R20">
        <v>1.7999999999999999E-2</v>
      </c>
    </row>
    <row r="21" spans="1:18" x14ac:dyDescent="0.2">
      <c r="A21" t="s">
        <v>2141</v>
      </c>
      <c r="B21" t="s">
        <v>37</v>
      </c>
      <c r="C21" t="s">
        <v>2121</v>
      </c>
      <c r="D21" t="s">
        <v>2121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2135</v>
      </c>
      <c r="Q21">
        <v>-2.1999999999999999E-2</v>
      </c>
      <c r="R21">
        <v>3.5000000000000003E-2</v>
      </c>
    </row>
    <row r="22" spans="1:18" x14ac:dyDescent="0.2">
      <c r="A22" t="s">
        <v>2142</v>
      </c>
      <c r="B22" t="s">
        <v>34</v>
      </c>
      <c r="C22" t="s">
        <v>2127</v>
      </c>
      <c r="D22" t="s">
        <v>2117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2135</v>
      </c>
      <c r="Q22">
        <v>-4.2000000000000003E-2</v>
      </c>
      <c r="R22">
        <v>1.7999999999999999E-2</v>
      </c>
    </row>
    <row r="23" spans="1:18" x14ac:dyDescent="0.2">
      <c r="A23" t="s">
        <v>2143</v>
      </c>
      <c r="B23" t="s">
        <v>19</v>
      </c>
      <c r="C23" t="s">
        <v>2116</v>
      </c>
      <c r="D23" t="s">
        <v>2117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2135</v>
      </c>
      <c r="Q23">
        <v>-4.2000000000000003E-2</v>
      </c>
      <c r="R23">
        <v>1.7999999999999999E-2</v>
      </c>
    </row>
    <row r="24" spans="1:18" x14ac:dyDescent="0.2">
      <c r="A24" t="s">
        <v>2144</v>
      </c>
      <c r="B24" t="s">
        <v>16</v>
      </c>
      <c r="C24" t="s">
        <v>2121</v>
      </c>
      <c r="D24" t="s">
        <v>2121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2135</v>
      </c>
      <c r="Q24">
        <v>-2.1999999999999999E-2</v>
      </c>
      <c r="R24">
        <v>3.5000000000000003E-2</v>
      </c>
    </row>
    <row r="25" spans="1:18" x14ac:dyDescent="0.2">
      <c r="A25" t="s">
        <v>2145</v>
      </c>
      <c r="B25" t="s">
        <v>24</v>
      </c>
      <c r="C25" t="s">
        <v>2116</v>
      </c>
      <c r="D25" t="s">
        <v>2117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2135</v>
      </c>
      <c r="Q25">
        <v>-4.2000000000000003E-2</v>
      </c>
      <c r="R25">
        <v>1.7999999999999999E-2</v>
      </c>
    </row>
    <row r="26" spans="1:18" x14ac:dyDescent="0.2">
      <c r="A26" t="s">
        <v>2146</v>
      </c>
      <c r="B26" t="s">
        <v>18</v>
      </c>
      <c r="C26" t="s">
        <v>2116</v>
      </c>
      <c r="D26" t="s">
        <v>2117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2135</v>
      </c>
      <c r="Q26">
        <v>-4.2000000000000003E-2</v>
      </c>
      <c r="R26">
        <v>1.7999999999999999E-2</v>
      </c>
    </row>
    <row r="27" spans="1:18" x14ac:dyDescent="0.2">
      <c r="A27" t="s">
        <v>2147</v>
      </c>
      <c r="B27" t="s">
        <v>19</v>
      </c>
      <c r="C27" t="s">
        <v>2121</v>
      </c>
      <c r="D27" t="s">
        <v>2121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2135</v>
      </c>
      <c r="Q27">
        <v>-2.1999999999999999E-2</v>
      </c>
      <c r="R27">
        <v>3.5000000000000003E-2</v>
      </c>
    </row>
    <row r="28" spans="1:18" x14ac:dyDescent="0.2">
      <c r="A28" t="s">
        <v>2148</v>
      </c>
      <c r="B28" t="s">
        <v>18</v>
      </c>
      <c r="C28" t="s">
        <v>2134</v>
      </c>
      <c r="D28" t="s">
        <v>2117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2135</v>
      </c>
      <c r="Q28">
        <v>-4.2000000000000003E-2</v>
      </c>
      <c r="R28">
        <v>1.7999999999999999E-2</v>
      </c>
    </row>
    <row r="29" spans="1:18" x14ac:dyDescent="0.2">
      <c r="A29" t="s">
        <v>2149</v>
      </c>
      <c r="B29" t="s">
        <v>384</v>
      </c>
      <c r="C29" t="s">
        <v>2134</v>
      </c>
      <c r="D29" t="s">
        <v>2117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2135</v>
      </c>
      <c r="Q29">
        <v>-4.2000000000000003E-2</v>
      </c>
      <c r="R29">
        <v>1.7999999999999999E-2</v>
      </c>
    </row>
    <row r="30" spans="1:18" x14ac:dyDescent="0.2">
      <c r="A30" t="s">
        <v>2150</v>
      </c>
      <c r="B30" t="s">
        <v>5</v>
      </c>
      <c r="C30" t="s">
        <v>2121</v>
      </c>
      <c r="D30" t="s">
        <v>2121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2135</v>
      </c>
      <c r="Q30">
        <v>-2.1999999999999999E-2</v>
      </c>
      <c r="R30">
        <v>3.5000000000000003E-2</v>
      </c>
    </row>
    <row r="31" spans="1:18" x14ac:dyDescent="0.2">
      <c r="A31" t="s">
        <v>2151</v>
      </c>
      <c r="B31" t="s">
        <v>34</v>
      </c>
      <c r="C31" t="s">
        <v>2116</v>
      </c>
      <c r="D31" t="s">
        <v>2117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2135</v>
      </c>
      <c r="Q31">
        <v>-4.2000000000000003E-2</v>
      </c>
      <c r="R31">
        <v>1.7999999999999999E-2</v>
      </c>
    </row>
    <row r="32" spans="1:18" x14ac:dyDescent="0.2">
      <c r="A32" t="s">
        <v>2152</v>
      </c>
      <c r="B32" t="s">
        <v>382</v>
      </c>
      <c r="C32" t="s">
        <v>2116</v>
      </c>
      <c r="D32" t="s">
        <v>2117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2135</v>
      </c>
      <c r="Q32">
        <v>-4.2000000000000003E-2</v>
      </c>
      <c r="R32">
        <v>1.7999999999999999E-2</v>
      </c>
    </row>
    <row r="33" spans="1:18" x14ac:dyDescent="0.2">
      <c r="A33" t="s">
        <v>2153</v>
      </c>
      <c r="B33" t="s">
        <v>13</v>
      </c>
      <c r="C33" t="s">
        <v>2121</v>
      </c>
      <c r="D33" t="s">
        <v>2121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2135</v>
      </c>
      <c r="Q33">
        <v>-2.1999999999999999E-2</v>
      </c>
      <c r="R33">
        <v>3.5000000000000003E-2</v>
      </c>
    </row>
    <row r="34" spans="1:18" x14ac:dyDescent="0.2">
      <c r="A34" t="s">
        <v>2154</v>
      </c>
      <c r="B34" t="s">
        <v>33</v>
      </c>
      <c r="C34" t="s">
        <v>2121</v>
      </c>
      <c r="D34" t="s">
        <v>2121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2135</v>
      </c>
      <c r="Q34">
        <v>-2.1999999999999999E-2</v>
      </c>
      <c r="R34">
        <v>3.5000000000000003E-2</v>
      </c>
    </row>
    <row r="35" spans="1:18" x14ac:dyDescent="0.2">
      <c r="A35" t="s">
        <v>2155</v>
      </c>
      <c r="B35" t="s">
        <v>34</v>
      </c>
      <c r="C35" t="s">
        <v>2121</v>
      </c>
      <c r="D35" t="s">
        <v>2121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2135</v>
      </c>
      <c r="Q35">
        <v>-2.1999999999999999E-2</v>
      </c>
      <c r="R35">
        <v>3.5000000000000003E-2</v>
      </c>
    </row>
    <row r="36" spans="1:18" x14ac:dyDescent="0.2">
      <c r="A36" t="s">
        <v>2156</v>
      </c>
      <c r="B36" t="s">
        <v>25</v>
      </c>
      <c r="C36" t="s">
        <v>2121</v>
      </c>
      <c r="D36" t="s">
        <v>2121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2135</v>
      </c>
      <c r="Q36">
        <v>-2.1999999999999999E-2</v>
      </c>
      <c r="R36">
        <v>3.5000000000000003E-2</v>
      </c>
    </row>
    <row r="37" spans="1:18" x14ac:dyDescent="0.2">
      <c r="A37" t="s">
        <v>2157</v>
      </c>
      <c r="B37" t="s">
        <v>12</v>
      </c>
      <c r="C37" t="s">
        <v>2121</v>
      </c>
      <c r="D37" t="s">
        <v>2121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2135</v>
      </c>
      <c r="Q37">
        <v>-2.1999999999999999E-2</v>
      </c>
      <c r="R37">
        <v>3.5000000000000003E-2</v>
      </c>
    </row>
    <row r="38" spans="1:18" x14ac:dyDescent="0.2">
      <c r="A38" t="s">
        <v>2158</v>
      </c>
      <c r="B38" t="s">
        <v>25</v>
      </c>
      <c r="C38" t="s">
        <v>2121</v>
      </c>
      <c r="D38" t="s">
        <v>2121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2135</v>
      </c>
      <c r="Q38">
        <v>-2.1999999999999999E-2</v>
      </c>
      <c r="R38">
        <v>3.5000000000000003E-2</v>
      </c>
    </row>
    <row r="39" spans="1:18" x14ac:dyDescent="0.2">
      <c r="A39" t="s">
        <v>2159</v>
      </c>
      <c r="B39" t="s">
        <v>20</v>
      </c>
      <c r="C39" t="s">
        <v>2121</v>
      </c>
      <c r="D39" t="s">
        <v>2121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2160</v>
      </c>
      <c r="Q39">
        <v>-0.02</v>
      </c>
      <c r="R39">
        <v>0.03</v>
      </c>
    </row>
    <row r="40" spans="1:18" x14ac:dyDescent="0.2">
      <c r="A40" t="s">
        <v>2161</v>
      </c>
      <c r="B40" t="s">
        <v>16</v>
      </c>
      <c r="C40" t="s">
        <v>2116</v>
      </c>
      <c r="D40" t="s">
        <v>2117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2160</v>
      </c>
      <c r="Q40">
        <v>-3.5000000000000003E-2</v>
      </c>
      <c r="R40">
        <v>1.4999999999999999E-2</v>
      </c>
    </row>
    <row r="41" spans="1:18" x14ac:dyDescent="0.2">
      <c r="A41" t="s">
        <v>2162</v>
      </c>
      <c r="B41" t="s">
        <v>34</v>
      </c>
      <c r="C41" t="s">
        <v>2116</v>
      </c>
      <c r="D41" t="s">
        <v>2117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2160</v>
      </c>
      <c r="Q41">
        <v>-3.5000000000000003E-2</v>
      </c>
      <c r="R41">
        <v>1.4999999999999999E-2</v>
      </c>
    </row>
    <row r="42" spans="1:18" x14ac:dyDescent="0.2">
      <c r="A42" t="s">
        <v>2163</v>
      </c>
      <c r="B42" t="s">
        <v>32</v>
      </c>
      <c r="C42" t="s">
        <v>2134</v>
      </c>
      <c r="D42" t="s">
        <v>2117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2160</v>
      </c>
      <c r="Q42">
        <v>-3.5000000000000003E-2</v>
      </c>
      <c r="R42">
        <v>1.4999999999999999E-2</v>
      </c>
    </row>
    <row r="43" spans="1:18" x14ac:dyDescent="0.2">
      <c r="A43" t="s">
        <v>2164</v>
      </c>
      <c r="B43" t="s">
        <v>15</v>
      </c>
      <c r="C43" t="s">
        <v>2134</v>
      </c>
      <c r="D43" t="s">
        <v>2117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2160</v>
      </c>
      <c r="Q43">
        <v>-3.5000000000000003E-2</v>
      </c>
      <c r="R43">
        <v>1.4999999999999999E-2</v>
      </c>
    </row>
    <row r="44" spans="1:18" x14ac:dyDescent="0.2">
      <c r="A44" t="s">
        <v>2165</v>
      </c>
      <c r="B44" t="s">
        <v>5</v>
      </c>
      <c r="C44" t="s">
        <v>2116</v>
      </c>
      <c r="D44" t="s">
        <v>2117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2160</v>
      </c>
      <c r="Q44">
        <v>-3.5000000000000003E-2</v>
      </c>
      <c r="R44">
        <v>1.4999999999999999E-2</v>
      </c>
    </row>
    <row r="45" spans="1:18" x14ac:dyDescent="0.2">
      <c r="A45" t="s">
        <v>2166</v>
      </c>
      <c r="B45" t="s">
        <v>25</v>
      </c>
      <c r="C45" t="s">
        <v>2134</v>
      </c>
      <c r="D45" t="s">
        <v>2117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2160</v>
      </c>
      <c r="Q45">
        <v>-3.5000000000000003E-2</v>
      </c>
      <c r="R45">
        <v>1.4999999999999999E-2</v>
      </c>
    </row>
    <row r="46" spans="1:18" x14ac:dyDescent="0.2">
      <c r="A46" t="s">
        <v>2167</v>
      </c>
      <c r="B46" t="s">
        <v>30</v>
      </c>
      <c r="C46" t="s">
        <v>2121</v>
      </c>
      <c r="D46" t="s">
        <v>2121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2160</v>
      </c>
      <c r="Q46">
        <v>-0.02</v>
      </c>
      <c r="R46">
        <v>0.03</v>
      </c>
    </row>
    <row r="47" spans="1:18" x14ac:dyDescent="0.2">
      <c r="A47" t="s">
        <v>2168</v>
      </c>
      <c r="B47" t="s">
        <v>14</v>
      </c>
      <c r="C47" t="s">
        <v>2116</v>
      </c>
      <c r="D47" t="s">
        <v>2117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2160</v>
      </c>
      <c r="Q47">
        <v>-3.5000000000000003E-2</v>
      </c>
      <c r="R47">
        <v>1.4999999999999999E-2</v>
      </c>
    </row>
    <row r="48" spans="1:18" x14ac:dyDescent="0.2">
      <c r="A48" t="s">
        <v>2169</v>
      </c>
      <c r="B48" t="s">
        <v>13</v>
      </c>
      <c r="C48" t="s">
        <v>2121</v>
      </c>
      <c r="D48" t="s">
        <v>2121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2160</v>
      </c>
      <c r="Q48">
        <v>-0.02</v>
      </c>
      <c r="R48">
        <v>0.03</v>
      </c>
    </row>
    <row r="49" spans="1:18" x14ac:dyDescent="0.2">
      <c r="A49" t="s">
        <v>2170</v>
      </c>
      <c r="B49" t="s">
        <v>23</v>
      </c>
      <c r="C49" t="s">
        <v>2121</v>
      </c>
      <c r="D49" t="s">
        <v>2121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2160</v>
      </c>
      <c r="Q49">
        <v>-0.02</v>
      </c>
      <c r="R49">
        <v>0.03</v>
      </c>
    </row>
    <row r="50" spans="1:18" x14ac:dyDescent="0.2">
      <c r="A50" t="s">
        <v>2171</v>
      </c>
      <c r="B50" t="s">
        <v>382</v>
      </c>
      <c r="C50" t="s">
        <v>2121</v>
      </c>
      <c r="D50" t="s">
        <v>2121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2160</v>
      </c>
      <c r="Q50">
        <v>-0.02</v>
      </c>
      <c r="R50">
        <v>0.03</v>
      </c>
    </row>
    <row r="51" spans="1:18" x14ac:dyDescent="0.2">
      <c r="A51" t="s">
        <v>2172</v>
      </c>
      <c r="B51" t="s">
        <v>34</v>
      </c>
      <c r="C51" t="s">
        <v>2121</v>
      </c>
      <c r="D51" t="s">
        <v>2121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2160</v>
      </c>
      <c r="Q51">
        <v>-0.02</v>
      </c>
      <c r="R51">
        <v>0.03</v>
      </c>
    </row>
    <row r="52" spans="1:18" x14ac:dyDescent="0.2">
      <c r="A52" t="s">
        <v>2173</v>
      </c>
      <c r="B52" t="s">
        <v>19</v>
      </c>
      <c r="C52" t="s">
        <v>2134</v>
      </c>
      <c r="D52" t="s">
        <v>2117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2160</v>
      </c>
      <c r="Q52">
        <v>-3.5000000000000003E-2</v>
      </c>
      <c r="R52">
        <v>1.4999999999999999E-2</v>
      </c>
    </row>
    <row r="53" spans="1:18" x14ac:dyDescent="0.2">
      <c r="A53" t="s">
        <v>2174</v>
      </c>
      <c r="B53" t="s">
        <v>22</v>
      </c>
      <c r="C53" t="s">
        <v>2121</v>
      </c>
      <c r="D53" t="s">
        <v>2121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2160</v>
      </c>
      <c r="Q53">
        <v>-0.02</v>
      </c>
      <c r="R53">
        <v>0.03</v>
      </c>
    </row>
    <row r="54" spans="1:18" x14ac:dyDescent="0.2">
      <c r="A54" t="s">
        <v>2175</v>
      </c>
      <c r="B54" t="s">
        <v>35</v>
      </c>
      <c r="C54" t="s">
        <v>2121</v>
      </c>
      <c r="D54" t="s">
        <v>2121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2160</v>
      </c>
      <c r="Q54">
        <v>-0.02</v>
      </c>
      <c r="R54">
        <v>0.03</v>
      </c>
    </row>
    <row r="55" spans="1:18" x14ac:dyDescent="0.2">
      <c r="A55" t="s">
        <v>2176</v>
      </c>
      <c r="B55" t="s">
        <v>30</v>
      </c>
      <c r="C55" t="s">
        <v>2127</v>
      </c>
      <c r="D55" t="s">
        <v>2117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2160</v>
      </c>
      <c r="Q55">
        <v>-3.5000000000000003E-2</v>
      </c>
      <c r="R55">
        <v>1.4999999999999999E-2</v>
      </c>
    </row>
    <row r="56" spans="1:18" x14ac:dyDescent="0.2">
      <c r="A56" t="s">
        <v>2177</v>
      </c>
      <c r="B56" t="s">
        <v>49</v>
      </c>
      <c r="C56" t="s">
        <v>2121</v>
      </c>
      <c r="D56" t="s">
        <v>2121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2160</v>
      </c>
      <c r="Q56">
        <v>-0.02</v>
      </c>
      <c r="R56">
        <v>0.03</v>
      </c>
    </row>
    <row r="57" spans="1:18" x14ac:dyDescent="0.2">
      <c r="A57" t="s">
        <v>2178</v>
      </c>
      <c r="B57" t="s">
        <v>17</v>
      </c>
      <c r="C57" t="s">
        <v>2127</v>
      </c>
      <c r="D57" t="s">
        <v>2117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2160</v>
      </c>
      <c r="Q57">
        <v>-3.5000000000000003E-2</v>
      </c>
      <c r="R57">
        <v>1.4999999999999999E-2</v>
      </c>
    </row>
    <row r="58" spans="1:18" x14ac:dyDescent="0.2">
      <c r="A58" t="s">
        <v>2179</v>
      </c>
      <c r="B58" t="s">
        <v>383</v>
      </c>
      <c r="C58" t="s">
        <v>2127</v>
      </c>
      <c r="D58" t="s">
        <v>2117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2160</v>
      </c>
      <c r="Q58">
        <v>-3.5000000000000003E-2</v>
      </c>
      <c r="R58">
        <v>1.4999999999999999E-2</v>
      </c>
    </row>
    <row r="59" spans="1:18" x14ac:dyDescent="0.2">
      <c r="A59" t="s">
        <v>2180</v>
      </c>
      <c r="B59" t="s">
        <v>39</v>
      </c>
      <c r="C59" t="s">
        <v>2116</v>
      </c>
      <c r="D59" t="s">
        <v>2117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2160</v>
      </c>
      <c r="Q59">
        <v>-3.5000000000000003E-2</v>
      </c>
      <c r="R59">
        <v>1.4999999999999999E-2</v>
      </c>
    </row>
    <row r="60" spans="1:18" x14ac:dyDescent="0.2">
      <c r="A60" t="s">
        <v>2181</v>
      </c>
      <c r="B60" t="s">
        <v>33</v>
      </c>
      <c r="C60" t="s">
        <v>2127</v>
      </c>
      <c r="D60" t="s">
        <v>2117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2160</v>
      </c>
      <c r="Q60">
        <v>-3.5000000000000003E-2</v>
      </c>
      <c r="R60">
        <v>1.4999999999999999E-2</v>
      </c>
    </row>
    <row r="61" spans="1:18" x14ac:dyDescent="0.2">
      <c r="A61" t="s">
        <v>2182</v>
      </c>
      <c r="B61" t="s">
        <v>42</v>
      </c>
      <c r="C61" t="s">
        <v>2121</v>
      </c>
      <c r="D61" t="s">
        <v>2121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2160</v>
      </c>
      <c r="Q61">
        <v>-0.02</v>
      </c>
      <c r="R61">
        <v>0.03</v>
      </c>
    </row>
    <row r="62" spans="1:18" x14ac:dyDescent="0.2">
      <c r="A62" t="s">
        <v>2183</v>
      </c>
      <c r="B62" t="s">
        <v>14</v>
      </c>
      <c r="C62" t="s">
        <v>2127</v>
      </c>
      <c r="D62" t="s">
        <v>2117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2160</v>
      </c>
      <c r="Q62">
        <v>-3.5000000000000003E-2</v>
      </c>
      <c r="R62">
        <v>1.4999999999999999E-2</v>
      </c>
    </row>
    <row r="63" spans="1:18" x14ac:dyDescent="0.2">
      <c r="A63" t="s">
        <v>2184</v>
      </c>
      <c r="B63" t="s">
        <v>12</v>
      </c>
      <c r="C63" t="s">
        <v>2121</v>
      </c>
      <c r="D63" t="s">
        <v>2121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2160</v>
      </c>
      <c r="Q63">
        <v>-0.02</v>
      </c>
      <c r="R63">
        <v>0.03</v>
      </c>
    </row>
    <row r="64" spans="1:18" x14ac:dyDescent="0.2">
      <c r="A64" t="s">
        <v>2185</v>
      </c>
      <c r="B64" t="s">
        <v>22</v>
      </c>
      <c r="C64" t="s">
        <v>2116</v>
      </c>
      <c r="D64" t="s">
        <v>2117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2160</v>
      </c>
      <c r="Q64">
        <v>-3.5000000000000003E-2</v>
      </c>
      <c r="R64">
        <v>1.4999999999999999E-2</v>
      </c>
    </row>
    <row r="65" spans="1:18" x14ac:dyDescent="0.2">
      <c r="A65" t="s">
        <v>2186</v>
      </c>
      <c r="B65" t="s">
        <v>10</v>
      </c>
      <c r="C65" t="s">
        <v>2116</v>
      </c>
      <c r="D65" t="s">
        <v>2117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2160</v>
      </c>
      <c r="Q65">
        <v>-3.5000000000000003E-2</v>
      </c>
      <c r="R65">
        <v>1.4999999999999999E-2</v>
      </c>
    </row>
    <row r="66" spans="1:18" x14ac:dyDescent="0.2">
      <c r="A66" t="s">
        <v>2187</v>
      </c>
      <c r="B66" t="s">
        <v>17</v>
      </c>
      <c r="C66" t="s">
        <v>2121</v>
      </c>
      <c r="D66" t="s">
        <v>2121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2160</v>
      </c>
      <c r="Q66">
        <v>-0.02</v>
      </c>
      <c r="R66">
        <v>0.03</v>
      </c>
    </row>
    <row r="67" spans="1:18" x14ac:dyDescent="0.2">
      <c r="A67" t="s">
        <v>2188</v>
      </c>
      <c r="B67" t="s">
        <v>25</v>
      </c>
      <c r="C67" t="s">
        <v>2134</v>
      </c>
      <c r="D67" t="s">
        <v>2117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2160</v>
      </c>
      <c r="Q67">
        <v>-3.5000000000000003E-2</v>
      </c>
      <c r="R67">
        <v>1.4999999999999999E-2</v>
      </c>
    </row>
    <row r="68" spans="1:18" x14ac:dyDescent="0.2">
      <c r="A68" t="s">
        <v>2189</v>
      </c>
      <c r="B68" t="s">
        <v>18</v>
      </c>
      <c r="C68" t="s">
        <v>2127</v>
      </c>
      <c r="D68" t="s">
        <v>2117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2160</v>
      </c>
      <c r="Q68">
        <v>-3.5000000000000003E-2</v>
      </c>
      <c r="R68">
        <v>1.4999999999999999E-2</v>
      </c>
    </row>
    <row r="69" spans="1:18" x14ac:dyDescent="0.2">
      <c r="A69" t="s">
        <v>2190</v>
      </c>
      <c r="B69" t="s">
        <v>15</v>
      </c>
      <c r="C69" t="s">
        <v>2116</v>
      </c>
      <c r="D69" t="s">
        <v>2117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2160</v>
      </c>
      <c r="Q69">
        <v>-3.5000000000000003E-2</v>
      </c>
      <c r="R69">
        <v>1.4999999999999999E-2</v>
      </c>
    </row>
    <row r="70" spans="1:18" x14ac:dyDescent="0.2">
      <c r="A70" t="s">
        <v>2191</v>
      </c>
      <c r="B70" t="s">
        <v>12</v>
      </c>
      <c r="C70" t="s">
        <v>2127</v>
      </c>
      <c r="D70" t="s">
        <v>2117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2160</v>
      </c>
      <c r="Q70">
        <v>-3.5000000000000003E-2</v>
      </c>
      <c r="R70">
        <v>1.4999999999999999E-2</v>
      </c>
    </row>
    <row r="71" spans="1:18" x14ac:dyDescent="0.2">
      <c r="A71" t="s">
        <v>2192</v>
      </c>
      <c r="B71" t="s">
        <v>49</v>
      </c>
      <c r="C71" t="s">
        <v>2116</v>
      </c>
      <c r="D71" t="s">
        <v>2117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2160</v>
      </c>
      <c r="Q71">
        <v>-3.5000000000000003E-2</v>
      </c>
      <c r="R71">
        <v>1.4999999999999999E-2</v>
      </c>
    </row>
    <row r="72" spans="1:18" x14ac:dyDescent="0.2">
      <c r="A72" t="s">
        <v>2193</v>
      </c>
      <c r="B72" t="s">
        <v>49</v>
      </c>
      <c r="C72" t="s">
        <v>2116</v>
      </c>
      <c r="D72" t="s">
        <v>2117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2160</v>
      </c>
      <c r="Q72">
        <v>-3.5000000000000003E-2</v>
      </c>
      <c r="R72">
        <v>1.4999999999999999E-2</v>
      </c>
    </row>
    <row r="73" spans="1:18" x14ac:dyDescent="0.2">
      <c r="A73" t="s">
        <v>2194</v>
      </c>
      <c r="B73" t="s">
        <v>384</v>
      </c>
      <c r="C73" t="s">
        <v>2116</v>
      </c>
      <c r="D73" t="s">
        <v>2117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2160</v>
      </c>
      <c r="Q73">
        <v>-3.5000000000000003E-2</v>
      </c>
      <c r="R73">
        <v>1.4999999999999999E-2</v>
      </c>
    </row>
    <row r="74" spans="1:18" x14ac:dyDescent="0.2">
      <c r="A74" t="s">
        <v>2195</v>
      </c>
      <c r="B74" t="s">
        <v>43</v>
      </c>
      <c r="C74" t="s">
        <v>2116</v>
      </c>
      <c r="D74" t="s">
        <v>2117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2160</v>
      </c>
      <c r="Q74">
        <v>-3.5000000000000003E-2</v>
      </c>
      <c r="R74">
        <v>1.4999999999999999E-2</v>
      </c>
    </row>
    <row r="75" spans="1:18" x14ac:dyDescent="0.2">
      <c r="A75" t="s">
        <v>2196</v>
      </c>
      <c r="B75" t="s">
        <v>42</v>
      </c>
      <c r="C75" t="s">
        <v>2116</v>
      </c>
      <c r="D75" t="s">
        <v>2117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2160</v>
      </c>
      <c r="Q75">
        <v>-3.5000000000000003E-2</v>
      </c>
      <c r="R75">
        <v>1.4999999999999999E-2</v>
      </c>
    </row>
    <row r="76" spans="1:18" x14ac:dyDescent="0.2">
      <c r="A76" t="s">
        <v>2197</v>
      </c>
      <c r="B76" t="s">
        <v>30</v>
      </c>
      <c r="C76" t="s">
        <v>2116</v>
      </c>
      <c r="D76" t="s">
        <v>2117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2160</v>
      </c>
      <c r="Q76">
        <v>-3.5000000000000003E-2</v>
      </c>
      <c r="R76">
        <v>1.4999999999999999E-2</v>
      </c>
    </row>
    <row r="77" spans="1:18" x14ac:dyDescent="0.2">
      <c r="A77" t="s">
        <v>2198</v>
      </c>
      <c r="B77" t="s">
        <v>35</v>
      </c>
      <c r="C77" t="s">
        <v>2127</v>
      </c>
      <c r="D77" t="s">
        <v>2117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2160</v>
      </c>
      <c r="Q77">
        <v>-3.5000000000000003E-2</v>
      </c>
      <c r="R77">
        <v>1.4999999999999999E-2</v>
      </c>
    </row>
    <row r="78" spans="1:18" x14ac:dyDescent="0.2">
      <c r="A78" t="s">
        <v>2199</v>
      </c>
      <c r="B78" t="s">
        <v>18</v>
      </c>
      <c r="C78" t="s">
        <v>2116</v>
      </c>
      <c r="D78" t="s">
        <v>2117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2160</v>
      </c>
      <c r="Q78">
        <v>-3.5000000000000003E-2</v>
      </c>
      <c r="R78">
        <v>1.4999999999999999E-2</v>
      </c>
    </row>
    <row r="79" spans="1:18" x14ac:dyDescent="0.2">
      <c r="A79" t="s">
        <v>2200</v>
      </c>
      <c r="B79" t="s">
        <v>12</v>
      </c>
      <c r="C79" t="s">
        <v>2116</v>
      </c>
      <c r="D79" t="s">
        <v>2117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2160</v>
      </c>
      <c r="Q79">
        <v>-3.5000000000000003E-2</v>
      </c>
      <c r="R79">
        <v>1.4999999999999999E-2</v>
      </c>
    </row>
    <row r="80" spans="1:18" x14ac:dyDescent="0.2">
      <c r="A80" t="s">
        <v>2201</v>
      </c>
      <c r="B80" t="s">
        <v>381</v>
      </c>
      <c r="C80" t="s">
        <v>2127</v>
      </c>
      <c r="D80" t="s">
        <v>2117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2160</v>
      </c>
      <c r="Q80">
        <v>-3.5000000000000003E-2</v>
      </c>
      <c r="R80">
        <v>1.4999999999999999E-2</v>
      </c>
    </row>
    <row r="81" spans="1:18" x14ac:dyDescent="0.2">
      <c r="A81" t="s">
        <v>2202</v>
      </c>
      <c r="B81" t="s">
        <v>382</v>
      </c>
      <c r="C81" t="s">
        <v>2127</v>
      </c>
      <c r="D81" t="s">
        <v>2117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2160</v>
      </c>
      <c r="Q81">
        <v>-3.5000000000000003E-2</v>
      </c>
      <c r="R81">
        <v>1.4999999999999999E-2</v>
      </c>
    </row>
    <row r="82" spans="1:18" x14ac:dyDescent="0.2">
      <c r="A82" t="s">
        <v>2203</v>
      </c>
      <c r="B82" t="s">
        <v>10</v>
      </c>
      <c r="C82" t="s">
        <v>2127</v>
      </c>
      <c r="D82" t="s">
        <v>2117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2160</v>
      </c>
      <c r="Q82">
        <v>-3.5000000000000003E-2</v>
      </c>
      <c r="R82">
        <v>1.4999999999999999E-2</v>
      </c>
    </row>
    <row r="83" spans="1:18" x14ac:dyDescent="0.2">
      <c r="A83" t="s">
        <v>2204</v>
      </c>
      <c r="B83" t="s">
        <v>5</v>
      </c>
      <c r="C83" t="s">
        <v>2121</v>
      </c>
      <c r="D83" t="s">
        <v>2121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2160</v>
      </c>
      <c r="Q83">
        <v>-0.02</v>
      </c>
      <c r="R83">
        <v>0.03</v>
      </c>
    </row>
    <row r="84" spans="1:18" x14ac:dyDescent="0.2">
      <c r="A84" t="s">
        <v>2205</v>
      </c>
      <c r="B84" t="s">
        <v>39</v>
      </c>
      <c r="C84" t="s">
        <v>2134</v>
      </c>
      <c r="D84" t="s">
        <v>2117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2160</v>
      </c>
      <c r="Q84">
        <v>-3.5000000000000003E-2</v>
      </c>
      <c r="R84">
        <v>1.4999999999999999E-2</v>
      </c>
    </row>
    <row r="85" spans="1:18" x14ac:dyDescent="0.2">
      <c r="A85" t="s">
        <v>2206</v>
      </c>
      <c r="B85" t="s">
        <v>30</v>
      </c>
      <c r="C85" t="s">
        <v>2134</v>
      </c>
      <c r="D85" t="s">
        <v>2117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2160</v>
      </c>
      <c r="Q85">
        <v>-3.5000000000000003E-2</v>
      </c>
      <c r="R85">
        <v>1.4999999999999999E-2</v>
      </c>
    </row>
    <row r="86" spans="1:18" x14ac:dyDescent="0.2">
      <c r="A86" t="s">
        <v>2207</v>
      </c>
      <c r="B86" t="s">
        <v>13</v>
      </c>
      <c r="C86" t="s">
        <v>2134</v>
      </c>
      <c r="D86" t="s">
        <v>2117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2160</v>
      </c>
      <c r="Q86">
        <v>-3.5000000000000003E-2</v>
      </c>
      <c r="R86">
        <v>1.4999999999999999E-2</v>
      </c>
    </row>
    <row r="87" spans="1:18" x14ac:dyDescent="0.2">
      <c r="A87" t="s">
        <v>2208</v>
      </c>
      <c r="B87" t="s">
        <v>20</v>
      </c>
      <c r="C87" t="s">
        <v>2116</v>
      </c>
      <c r="D87" t="s">
        <v>2117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2160</v>
      </c>
      <c r="Q87">
        <v>-3.5000000000000003E-2</v>
      </c>
      <c r="R87">
        <v>1.4999999999999999E-2</v>
      </c>
    </row>
    <row r="88" spans="1:18" x14ac:dyDescent="0.2">
      <c r="A88" t="s">
        <v>2209</v>
      </c>
      <c r="B88" t="s">
        <v>19</v>
      </c>
      <c r="C88" t="s">
        <v>2121</v>
      </c>
      <c r="D88" t="s">
        <v>2121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2160</v>
      </c>
      <c r="Q88">
        <v>-0.02</v>
      </c>
      <c r="R88">
        <v>0.03</v>
      </c>
    </row>
    <row r="89" spans="1:18" x14ac:dyDescent="0.2">
      <c r="A89" t="s">
        <v>2210</v>
      </c>
      <c r="B89" t="s">
        <v>22</v>
      </c>
      <c r="C89" t="s">
        <v>2121</v>
      </c>
      <c r="D89" t="s">
        <v>2121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2160</v>
      </c>
      <c r="Q89">
        <v>-0.02</v>
      </c>
      <c r="R89">
        <v>0.03</v>
      </c>
    </row>
    <row r="90" spans="1:18" x14ac:dyDescent="0.2">
      <c r="A90" t="s">
        <v>2211</v>
      </c>
      <c r="B90" t="s">
        <v>18</v>
      </c>
      <c r="C90" t="s">
        <v>2121</v>
      </c>
      <c r="D90" t="s">
        <v>2121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2160</v>
      </c>
      <c r="Q90">
        <v>-0.02</v>
      </c>
      <c r="R90">
        <v>0.03</v>
      </c>
    </row>
    <row r="91" spans="1:18" x14ac:dyDescent="0.2">
      <c r="A91" t="s">
        <v>2212</v>
      </c>
      <c r="B91" t="s">
        <v>21</v>
      </c>
      <c r="C91" t="s">
        <v>2134</v>
      </c>
      <c r="D91" t="s">
        <v>2117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2160</v>
      </c>
      <c r="Q91">
        <v>-3.5000000000000003E-2</v>
      </c>
      <c r="R91">
        <v>1.4999999999999999E-2</v>
      </c>
    </row>
    <row r="92" spans="1:18" x14ac:dyDescent="0.2">
      <c r="A92" t="s">
        <v>2213</v>
      </c>
      <c r="B92" t="s">
        <v>383</v>
      </c>
      <c r="C92" t="s">
        <v>2121</v>
      </c>
      <c r="D92" t="s">
        <v>2121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2160</v>
      </c>
      <c r="Q92">
        <v>-0.02</v>
      </c>
      <c r="R92">
        <v>0.03</v>
      </c>
    </row>
    <row r="93" spans="1:18" x14ac:dyDescent="0.2">
      <c r="A93" t="s">
        <v>2214</v>
      </c>
      <c r="B93" t="s">
        <v>25</v>
      </c>
      <c r="C93" t="s">
        <v>2127</v>
      </c>
      <c r="D93" t="s">
        <v>2117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2160</v>
      </c>
      <c r="Q93">
        <v>-3.5000000000000003E-2</v>
      </c>
      <c r="R93">
        <v>1.4999999999999999E-2</v>
      </c>
    </row>
    <row r="94" spans="1:18" x14ac:dyDescent="0.2">
      <c r="A94" t="s">
        <v>2215</v>
      </c>
      <c r="B94" t="s">
        <v>24</v>
      </c>
      <c r="C94" t="s">
        <v>2121</v>
      </c>
      <c r="D94" t="s">
        <v>2121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2160</v>
      </c>
      <c r="Q94">
        <v>-0.02</v>
      </c>
      <c r="R94">
        <v>0.03</v>
      </c>
    </row>
    <row r="95" spans="1:18" x14ac:dyDescent="0.2">
      <c r="A95" t="s">
        <v>2216</v>
      </c>
      <c r="B95" t="s">
        <v>43</v>
      </c>
      <c r="C95" t="s">
        <v>2121</v>
      </c>
      <c r="D95" t="s">
        <v>2121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2160</v>
      </c>
      <c r="Q95">
        <v>-0.02</v>
      </c>
      <c r="R95">
        <v>0.03</v>
      </c>
    </row>
    <row r="96" spans="1:18" x14ac:dyDescent="0.2">
      <c r="A96" t="s">
        <v>2217</v>
      </c>
      <c r="B96" t="s">
        <v>19</v>
      </c>
      <c r="C96" t="s">
        <v>2121</v>
      </c>
      <c r="D96" t="s">
        <v>2121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2160</v>
      </c>
      <c r="Q96">
        <v>-0.02</v>
      </c>
      <c r="R96">
        <v>0.03</v>
      </c>
    </row>
    <row r="97" spans="1:18" x14ac:dyDescent="0.2">
      <c r="A97" t="s">
        <v>2218</v>
      </c>
      <c r="B97" t="s">
        <v>20</v>
      </c>
      <c r="C97" t="s">
        <v>2121</v>
      </c>
      <c r="D97" t="s">
        <v>2121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2160</v>
      </c>
      <c r="Q97">
        <v>-0.02</v>
      </c>
      <c r="R97">
        <v>0.03</v>
      </c>
    </row>
    <row r="98" spans="1:18" x14ac:dyDescent="0.2">
      <c r="A98" t="s">
        <v>2219</v>
      </c>
      <c r="B98" t="s">
        <v>20</v>
      </c>
      <c r="C98" t="s">
        <v>2116</v>
      </c>
      <c r="D98" t="s">
        <v>2117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2160</v>
      </c>
      <c r="Q98">
        <v>-3.5000000000000003E-2</v>
      </c>
      <c r="R98">
        <v>1.4999999999999999E-2</v>
      </c>
    </row>
    <row r="99" spans="1:18" x14ac:dyDescent="0.2">
      <c r="A99" t="s">
        <v>2220</v>
      </c>
      <c r="B99" t="s">
        <v>18</v>
      </c>
      <c r="C99" t="s">
        <v>2121</v>
      </c>
      <c r="D99" t="s">
        <v>2121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2160</v>
      </c>
      <c r="Q99">
        <v>-0.02</v>
      </c>
      <c r="R99">
        <v>0.03</v>
      </c>
    </row>
    <row r="100" spans="1:18" x14ac:dyDescent="0.2">
      <c r="A100" t="s">
        <v>2221</v>
      </c>
      <c r="B100" t="s">
        <v>384</v>
      </c>
      <c r="C100" t="s">
        <v>2127</v>
      </c>
      <c r="D100" t="s">
        <v>2117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2160</v>
      </c>
      <c r="Q100">
        <v>-3.5000000000000003E-2</v>
      </c>
      <c r="R100">
        <v>1.4999999999999999E-2</v>
      </c>
    </row>
    <row r="101" spans="1:18" x14ac:dyDescent="0.2">
      <c r="A101" t="s">
        <v>2222</v>
      </c>
      <c r="B101" t="s">
        <v>35</v>
      </c>
      <c r="C101" t="s">
        <v>2116</v>
      </c>
      <c r="D101" t="s">
        <v>2117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2160</v>
      </c>
      <c r="Q101">
        <v>-3.5000000000000003E-2</v>
      </c>
      <c r="R101">
        <v>1.4999999999999999E-2</v>
      </c>
    </row>
    <row r="102" spans="1:18" x14ac:dyDescent="0.2">
      <c r="A102" t="s">
        <v>2223</v>
      </c>
      <c r="B102" t="s">
        <v>15</v>
      </c>
      <c r="C102" t="s">
        <v>2116</v>
      </c>
      <c r="D102" t="s">
        <v>2117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2160</v>
      </c>
      <c r="Q102">
        <v>-3.5000000000000003E-2</v>
      </c>
      <c r="R102">
        <v>1.4999999999999999E-2</v>
      </c>
    </row>
    <row r="103" spans="1:18" x14ac:dyDescent="0.2">
      <c r="A103" t="s">
        <v>2224</v>
      </c>
      <c r="B103" t="s">
        <v>32</v>
      </c>
      <c r="C103" t="s">
        <v>2121</v>
      </c>
      <c r="D103" t="s">
        <v>2121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2160</v>
      </c>
      <c r="Q103">
        <v>-0.02</v>
      </c>
      <c r="R103">
        <v>0.03</v>
      </c>
    </row>
    <row r="104" spans="1:18" x14ac:dyDescent="0.2">
      <c r="A104" t="s">
        <v>2225</v>
      </c>
      <c r="B104" t="s">
        <v>33</v>
      </c>
      <c r="C104" t="s">
        <v>2116</v>
      </c>
      <c r="D104" t="s">
        <v>2117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2226</v>
      </c>
      <c r="Q104">
        <v>-0.02</v>
      </c>
      <c r="R104">
        <v>8.0000000000000002E-3</v>
      </c>
    </row>
    <row r="105" spans="1:18" x14ac:dyDescent="0.2">
      <c r="A105" t="s">
        <v>2227</v>
      </c>
      <c r="B105" t="s">
        <v>43</v>
      </c>
      <c r="C105" t="s">
        <v>2134</v>
      </c>
      <c r="D105" t="s">
        <v>2117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2226</v>
      </c>
      <c r="Q105">
        <v>-0.02</v>
      </c>
      <c r="R105">
        <v>8.0000000000000002E-3</v>
      </c>
    </row>
    <row r="106" spans="1:18" x14ac:dyDescent="0.2">
      <c r="A106" t="s">
        <v>2228</v>
      </c>
      <c r="B106" t="s">
        <v>21</v>
      </c>
      <c r="C106" t="s">
        <v>2134</v>
      </c>
      <c r="D106" t="s">
        <v>2117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2226</v>
      </c>
      <c r="Q106">
        <v>-0.02</v>
      </c>
      <c r="R106">
        <v>8.0000000000000002E-3</v>
      </c>
    </row>
    <row r="107" spans="1:18" x14ac:dyDescent="0.2">
      <c r="A107" t="s">
        <v>2229</v>
      </c>
      <c r="B107" t="s">
        <v>43</v>
      </c>
      <c r="C107" t="s">
        <v>2121</v>
      </c>
      <c r="D107" t="s">
        <v>2121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2226</v>
      </c>
      <c r="Q107">
        <v>-1.2E-2</v>
      </c>
      <c r="R107">
        <v>1.7999999999999999E-2</v>
      </c>
    </row>
    <row r="108" spans="1:18" x14ac:dyDescent="0.2">
      <c r="A108" t="s">
        <v>2230</v>
      </c>
      <c r="B108" t="s">
        <v>383</v>
      </c>
      <c r="C108" t="s">
        <v>2134</v>
      </c>
      <c r="D108" t="s">
        <v>2117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2226</v>
      </c>
      <c r="Q108">
        <v>-0.02</v>
      </c>
      <c r="R108">
        <v>8.0000000000000002E-3</v>
      </c>
    </row>
    <row r="109" spans="1:18" x14ac:dyDescent="0.2">
      <c r="A109" t="s">
        <v>2231</v>
      </c>
      <c r="B109" t="s">
        <v>32</v>
      </c>
      <c r="C109" t="s">
        <v>2116</v>
      </c>
      <c r="D109" t="s">
        <v>2117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2226</v>
      </c>
      <c r="Q109">
        <v>-0.02</v>
      </c>
      <c r="R109">
        <v>8.0000000000000002E-3</v>
      </c>
    </row>
    <row r="110" spans="1:18" x14ac:dyDescent="0.2">
      <c r="A110" t="s">
        <v>2232</v>
      </c>
      <c r="B110" t="s">
        <v>5</v>
      </c>
      <c r="C110" t="s">
        <v>2121</v>
      </c>
      <c r="D110" t="s">
        <v>2121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2226</v>
      </c>
      <c r="Q110">
        <v>-1.2E-2</v>
      </c>
      <c r="R110">
        <v>1.7999999999999999E-2</v>
      </c>
    </row>
    <row r="111" spans="1:18" x14ac:dyDescent="0.2">
      <c r="A111" t="s">
        <v>2233</v>
      </c>
      <c r="B111" t="s">
        <v>15</v>
      </c>
      <c r="C111" t="s">
        <v>2134</v>
      </c>
      <c r="D111" t="s">
        <v>2117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2226</v>
      </c>
      <c r="Q111">
        <v>-0.02</v>
      </c>
      <c r="R111">
        <v>8.0000000000000002E-3</v>
      </c>
    </row>
    <row r="112" spans="1:18" x14ac:dyDescent="0.2">
      <c r="A112" t="s">
        <v>2234</v>
      </c>
      <c r="B112" t="s">
        <v>383</v>
      </c>
      <c r="C112" t="s">
        <v>2134</v>
      </c>
      <c r="D112" t="s">
        <v>2117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2226</v>
      </c>
      <c r="Q112">
        <v>-0.02</v>
      </c>
      <c r="R112">
        <v>8.0000000000000002E-3</v>
      </c>
    </row>
    <row r="113" spans="1:18" x14ac:dyDescent="0.2">
      <c r="A113" t="s">
        <v>2235</v>
      </c>
      <c r="B113" t="s">
        <v>7</v>
      </c>
      <c r="C113" t="s">
        <v>2116</v>
      </c>
      <c r="D113" t="s">
        <v>2117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2226</v>
      </c>
      <c r="Q113">
        <v>-0.02</v>
      </c>
      <c r="R113">
        <v>8.0000000000000002E-3</v>
      </c>
    </row>
    <row r="114" spans="1:18" x14ac:dyDescent="0.2">
      <c r="A114" t="s">
        <v>2236</v>
      </c>
      <c r="B114" t="s">
        <v>13</v>
      </c>
      <c r="C114" t="s">
        <v>2116</v>
      </c>
      <c r="D114" t="s">
        <v>2117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2226</v>
      </c>
      <c r="Q114">
        <v>-0.02</v>
      </c>
      <c r="R114">
        <v>8.0000000000000002E-3</v>
      </c>
    </row>
    <row r="115" spans="1:18" x14ac:dyDescent="0.2">
      <c r="A115" t="s">
        <v>2237</v>
      </c>
      <c r="B115" t="s">
        <v>17</v>
      </c>
      <c r="C115" t="s">
        <v>2121</v>
      </c>
      <c r="D115" t="s">
        <v>2121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2226</v>
      </c>
      <c r="Q115">
        <v>-1.2E-2</v>
      </c>
      <c r="R115">
        <v>1.7999999999999999E-2</v>
      </c>
    </row>
    <row r="116" spans="1:18" x14ac:dyDescent="0.2">
      <c r="A116" t="s">
        <v>2238</v>
      </c>
      <c r="B116" t="s">
        <v>32</v>
      </c>
      <c r="C116" t="s">
        <v>2116</v>
      </c>
      <c r="D116" t="s">
        <v>2117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2226</v>
      </c>
      <c r="Q116">
        <v>-0.02</v>
      </c>
      <c r="R116">
        <v>8.0000000000000002E-3</v>
      </c>
    </row>
    <row r="117" spans="1:18" x14ac:dyDescent="0.2">
      <c r="A117" t="s">
        <v>2239</v>
      </c>
      <c r="B117" t="s">
        <v>381</v>
      </c>
      <c r="C117" t="s">
        <v>2127</v>
      </c>
      <c r="D117" t="s">
        <v>2117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2226</v>
      </c>
      <c r="Q117">
        <v>-0.02</v>
      </c>
      <c r="R117">
        <v>8.0000000000000002E-3</v>
      </c>
    </row>
    <row r="118" spans="1:18" x14ac:dyDescent="0.2">
      <c r="A118" t="s">
        <v>2240</v>
      </c>
      <c r="B118" t="s">
        <v>33</v>
      </c>
      <c r="C118" t="s">
        <v>2134</v>
      </c>
      <c r="D118" t="s">
        <v>2117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2226</v>
      </c>
      <c r="Q118">
        <v>-0.02</v>
      </c>
      <c r="R118">
        <v>8.0000000000000002E-3</v>
      </c>
    </row>
    <row r="119" spans="1:18" x14ac:dyDescent="0.2">
      <c r="A119" t="s">
        <v>2241</v>
      </c>
      <c r="B119" t="s">
        <v>382</v>
      </c>
      <c r="C119" t="s">
        <v>2134</v>
      </c>
      <c r="D119" t="s">
        <v>2117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2226</v>
      </c>
      <c r="Q119">
        <v>-0.02</v>
      </c>
      <c r="R119">
        <v>8.0000000000000002E-3</v>
      </c>
    </row>
    <row r="120" spans="1:18" x14ac:dyDescent="0.2">
      <c r="A120" t="s">
        <v>2242</v>
      </c>
      <c r="B120" t="s">
        <v>37</v>
      </c>
      <c r="C120" t="s">
        <v>2116</v>
      </c>
      <c r="D120" t="s">
        <v>2117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2226</v>
      </c>
      <c r="Q120">
        <v>-0.02</v>
      </c>
      <c r="R120">
        <v>8.0000000000000002E-3</v>
      </c>
    </row>
    <row r="121" spans="1:18" x14ac:dyDescent="0.2">
      <c r="A121" t="s">
        <v>2243</v>
      </c>
      <c r="B121" t="s">
        <v>7</v>
      </c>
      <c r="C121" t="s">
        <v>2116</v>
      </c>
      <c r="D121" t="s">
        <v>2117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2226</v>
      </c>
      <c r="Q121">
        <v>-0.02</v>
      </c>
      <c r="R121">
        <v>8.0000000000000002E-3</v>
      </c>
    </row>
    <row r="122" spans="1:18" x14ac:dyDescent="0.2">
      <c r="A122" t="s">
        <v>2244</v>
      </c>
      <c r="B122" t="s">
        <v>32</v>
      </c>
      <c r="C122" t="s">
        <v>2116</v>
      </c>
      <c r="D122" t="s">
        <v>2117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2226</v>
      </c>
      <c r="Q122">
        <v>-0.02</v>
      </c>
      <c r="R122">
        <v>8.0000000000000002E-3</v>
      </c>
    </row>
    <row r="123" spans="1:18" x14ac:dyDescent="0.2">
      <c r="A123" t="s">
        <v>2245</v>
      </c>
      <c r="B123" t="s">
        <v>49</v>
      </c>
      <c r="C123" t="s">
        <v>2134</v>
      </c>
      <c r="D123" t="s">
        <v>2117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2226</v>
      </c>
      <c r="Q123">
        <v>-0.02</v>
      </c>
      <c r="R123">
        <v>8.0000000000000002E-3</v>
      </c>
    </row>
    <row r="124" spans="1:18" x14ac:dyDescent="0.2">
      <c r="A124" t="s">
        <v>2246</v>
      </c>
      <c r="B124" t="s">
        <v>12</v>
      </c>
      <c r="C124" t="s">
        <v>2121</v>
      </c>
      <c r="D124" t="s">
        <v>2121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2226</v>
      </c>
      <c r="Q124">
        <v>-1.2E-2</v>
      </c>
      <c r="R124">
        <v>1.7999999999999999E-2</v>
      </c>
    </row>
    <row r="125" spans="1:18" x14ac:dyDescent="0.2">
      <c r="A125" t="s">
        <v>2247</v>
      </c>
      <c r="B125" t="s">
        <v>48</v>
      </c>
      <c r="C125" t="s">
        <v>2116</v>
      </c>
      <c r="D125" t="s">
        <v>2117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2226</v>
      </c>
      <c r="Q125">
        <v>-0.02</v>
      </c>
      <c r="R125">
        <v>8.0000000000000002E-3</v>
      </c>
    </row>
    <row r="126" spans="1:18" x14ac:dyDescent="0.2">
      <c r="A126" t="s">
        <v>2248</v>
      </c>
      <c r="B126" t="s">
        <v>23</v>
      </c>
      <c r="C126" t="s">
        <v>2116</v>
      </c>
      <c r="D126" t="s">
        <v>2117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2226</v>
      </c>
      <c r="Q126">
        <v>-0.02</v>
      </c>
      <c r="R126">
        <v>8.0000000000000002E-3</v>
      </c>
    </row>
    <row r="127" spans="1:18" x14ac:dyDescent="0.2">
      <c r="A127" t="s">
        <v>2249</v>
      </c>
      <c r="B127" t="s">
        <v>42</v>
      </c>
      <c r="C127" t="s">
        <v>2116</v>
      </c>
      <c r="D127" t="s">
        <v>2117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2226</v>
      </c>
      <c r="Q127">
        <v>-0.02</v>
      </c>
      <c r="R127">
        <v>8.0000000000000002E-3</v>
      </c>
    </row>
    <row r="128" spans="1:18" x14ac:dyDescent="0.2">
      <c r="A128" t="s">
        <v>2250</v>
      </c>
      <c r="B128" t="s">
        <v>48</v>
      </c>
      <c r="C128" t="s">
        <v>2127</v>
      </c>
      <c r="D128" t="s">
        <v>2117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2226</v>
      </c>
      <c r="Q128">
        <v>-0.02</v>
      </c>
      <c r="R128">
        <v>8.0000000000000002E-3</v>
      </c>
    </row>
    <row r="129" spans="1:18" x14ac:dyDescent="0.2">
      <c r="A129" t="s">
        <v>2251</v>
      </c>
      <c r="B129" t="s">
        <v>30</v>
      </c>
      <c r="C129" t="s">
        <v>2121</v>
      </c>
      <c r="D129" t="s">
        <v>2121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2226</v>
      </c>
      <c r="Q129">
        <v>-1.2E-2</v>
      </c>
      <c r="R129">
        <v>1.7999999999999999E-2</v>
      </c>
    </row>
    <row r="130" spans="1:18" x14ac:dyDescent="0.2">
      <c r="A130" t="s">
        <v>2252</v>
      </c>
      <c r="B130" t="s">
        <v>17</v>
      </c>
      <c r="C130" t="s">
        <v>2116</v>
      </c>
      <c r="D130" t="s">
        <v>2117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2226</v>
      </c>
      <c r="Q130">
        <v>-0.02</v>
      </c>
      <c r="R130">
        <v>8.0000000000000002E-3</v>
      </c>
    </row>
    <row r="131" spans="1:18" x14ac:dyDescent="0.2">
      <c r="A131" t="s">
        <v>2253</v>
      </c>
      <c r="B131" t="s">
        <v>10</v>
      </c>
      <c r="C131" t="s">
        <v>2116</v>
      </c>
      <c r="D131" t="s">
        <v>2117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2226</v>
      </c>
      <c r="Q131">
        <v>-0.02</v>
      </c>
      <c r="R131">
        <v>8.0000000000000002E-3</v>
      </c>
    </row>
    <row r="132" spans="1:18" x14ac:dyDescent="0.2">
      <c r="A132" t="s">
        <v>2254</v>
      </c>
      <c r="B132" t="s">
        <v>384</v>
      </c>
      <c r="C132" t="s">
        <v>2116</v>
      </c>
      <c r="D132" t="s">
        <v>2117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2226</v>
      </c>
      <c r="Q132">
        <v>-0.02</v>
      </c>
      <c r="R132">
        <v>8.0000000000000002E-3</v>
      </c>
    </row>
    <row r="133" spans="1:18" x14ac:dyDescent="0.2">
      <c r="A133" t="s">
        <v>2255</v>
      </c>
      <c r="B133" t="s">
        <v>24</v>
      </c>
      <c r="C133" t="s">
        <v>2127</v>
      </c>
      <c r="D133" t="s">
        <v>2117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2226</v>
      </c>
      <c r="Q133">
        <v>-0.02</v>
      </c>
      <c r="R133">
        <v>8.0000000000000002E-3</v>
      </c>
    </row>
    <row r="134" spans="1:18" x14ac:dyDescent="0.2">
      <c r="A134" t="s">
        <v>2256</v>
      </c>
      <c r="B134" t="s">
        <v>23</v>
      </c>
      <c r="C134" t="s">
        <v>2116</v>
      </c>
      <c r="D134" t="s">
        <v>2117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2226</v>
      </c>
      <c r="Q134">
        <v>-0.02</v>
      </c>
      <c r="R134">
        <v>8.0000000000000002E-3</v>
      </c>
    </row>
    <row r="135" spans="1:18" x14ac:dyDescent="0.2">
      <c r="A135" t="s">
        <v>2257</v>
      </c>
      <c r="B135" t="s">
        <v>14</v>
      </c>
      <c r="C135" t="s">
        <v>2127</v>
      </c>
      <c r="D135" t="s">
        <v>2117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2226</v>
      </c>
      <c r="Q135">
        <v>-0.02</v>
      </c>
      <c r="R135">
        <v>8.0000000000000002E-3</v>
      </c>
    </row>
    <row r="136" spans="1:18" x14ac:dyDescent="0.2">
      <c r="A136" t="s">
        <v>2258</v>
      </c>
      <c r="B136" t="s">
        <v>39</v>
      </c>
      <c r="C136" t="s">
        <v>2121</v>
      </c>
      <c r="D136" t="s">
        <v>2121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2226</v>
      </c>
      <c r="Q136">
        <v>-1.2E-2</v>
      </c>
      <c r="R136">
        <v>1.7999999999999999E-2</v>
      </c>
    </row>
    <row r="137" spans="1:18" x14ac:dyDescent="0.2">
      <c r="A137" t="s">
        <v>2259</v>
      </c>
      <c r="B137" t="s">
        <v>19</v>
      </c>
      <c r="C137" t="s">
        <v>2127</v>
      </c>
      <c r="D137" t="s">
        <v>2117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2226</v>
      </c>
      <c r="Q137">
        <v>-0.02</v>
      </c>
      <c r="R137">
        <v>8.0000000000000002E-3</v>
      </c>
    </row>
    <row r="138" spans="1:18" x14ac:dyDescent="0.2">
      <c r="A138" t="s">
        <v>2260</v>
      </c>
      <c r="B138" t="s">
        <v>21</v>
      </c>
      <c r="C138" t="s">
        <v>2116</v>
      </c>
      <c r="D138" t="s">
        <v>2117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2226</v>
      </c>
      <c r="Q138">
        <v>-0.02</v>
      </c>
      <c r="R138">
        <v>8.0000000000000002E-3</v>
      </c>
    </row>
    <row r="139" spans="1:18" x14ac:dyDescent="0.2">
      <c r="A139" t="s">
        <v>2261</v>
      </c>
      <c r="B139" t="s">
        <v>22</v>
      </c>
      <c r="C139" t="s">
        <v>2127</v>
      </c>
      <c r="D139" t="s">
        <v>2117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2226</v>
      </c>
      <c r="Q139">
        <v>-0.02</v>
      </c>
      <c r="R139">
        <v>8.0000000000000002E-3</v>
      </c>
    </row>
    <row r="140" spans="1:18" x14ac:dyDescent="0.2">
      <c r="A140" t="s">
        <v>2262</v>
      </c>
      <c r="B140" t="s">
        <v>19</v>
      </c>
      <c r="C140" t="s">
        <v>2134</v>
      </c>
      <c r="D140" t="s">
        <v>2117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2226</v>
      </c>
      <c r="Q140">
        <v>-0.02</v>
      </c>
      <c r="R140">
        <v>8.0000000000000002E-3</v>
      </c>
    </row>
    <row r="141" spans="1:18" x14ac:dyDescent="0.2">
      <c r="A141" t="s">
        <v>2263</v>
      </c>
      <c r="B141" t="s">
        <v>5</v>
      </c>
      <c r="C141" t="s">
        <v>2134</v>
      </c>
      <c r="D141" t="s">
        <v>2117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2226</v>
      </c>
      <c r="Q141">
        <v>-0.02</v>
      </c>
      <c r="R141">
        <v>8.0000000000000002E-3</v>
      </c>
    </row>
    <row r="142" spans="1:18" x14ac:dyDescent="0.2">
      <c r="A142" t="s">
        <v>2264</v>
      </c>
      <c r="B142" t="s">
        <v>48</v>
      </c>
      <c r="C142" t="s">
        <v>2134</v>
      </c>
      <c r="D142" t="s">
        <v>2117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2226</v>
      </c>
      <c r="Q142">
        <v>-0.02</v>
      </c>
      <c r="R142">
        <v>8.0000000000000002E-3</v>
      </c>
    </row>
    <row r="143" spans="1:18" x14ac:dyDescent="0.2">
      <c r="A143" t="s">
        <v>2265</v>
      </c>
      <c r="B143" t="s">
        <v>21</v>
      </c>
      <c r="C143" t="s">
        <v>2121</v>
      </c>
      <c r="D143" t="s">
        <v>2121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2226</v>
      </c>
      <c r="Q143">
        <v>-1.2E-2</v>
      </c>
      <c r="R143">
        <v>1.7999999999999999E-2</v>
      </c>
    </row>
    <row r="144" spans="1:18" x14ac:dyDescent="0.2">
      <c r="A144" t="s">
        <v>2266</v>
      </c>
      <c r="B144" t="s">
        <v>17</v>
      </c>
      <c r="C144" t="s">
        <v>2121</v>
      </c>
      <c r="D144" t="s">
        <v>2121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2226</v>
      </c>
      <c r="Q144">
        <v>-1.2E-2</v>
      </c>
      <c r="R144">
        <v>1.7999999999999999E-2</v>
      </c>
    </row>
    <row r="145" spans="1:18" x14ac:dyDescent="0.2">
      <c r="A145" t="s">
        <v>2267</v>
      </c>
      <c r="B145" t="s">
        <v>42</v>
      </c>
      <c r="C145" t="s">
        <v>2116</v>
      </c>
      <c r="D145" t="s">
        <v>2117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2226</v>
      </c>
      <c r="Q145">
        <v>-0.02</v>
      </c>
      <c r="R145">
        <v>8.0000000000000002E-3</v>
      </c>
    </row>
    <row r="146" spans="1:18" x14ac:dyDescent="0.2">
      <c r="A146" t="s">
        <v>2268</v>
      </c>
      <c r="B146" t="s">
        <v>37</v>
      </c>
      <c r="C146" t="s">
        <v>2127</v>
      </c>
      <c r="D146" t="s">
        <v>2117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2226</v>
      </c>
      <c r="Q146">
        <v>-0.02</v>
      </c>
      <c r="R146">
        <v>8.0000000000000002E-3</v>
      </c>
    </row>
    <row r="147" spans="1:18" x14ac:dyDescent="0.2">
      <c r="A147" t="s">
        <v>2269</v>
      </c>
      <c r="B147" t="s">
        <v>12</v>
      </c>
      <c r="C147" t="s">
        <v>2121</v>
      </c>
      <c r="D147" t="s">
        <v>2121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2226</v>
      </c>
      <c r="Q147">
        <v>-1.2E-2</v>
      </c>
      <c r="R147">
        <v>1.7999999999999999E-2</v>
      </c>
    </row>
    <row r="148" spans="1:18" x14ac:dyDescent="0.2">
      <c r="A148" t="s">
        <v>2270</v>
      </c>
      <c r="B148" t="s">
        <v>10</v>
      </c>
      <c r="C148" t="s">
        <v>2121</v>
      </c>
      <c r="D148" t="s">
        <v>2121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2226</v>
      </c>
      <c r="Q148">
        <v>-1.2E-2</v>
      </c>
      <c r="R148">
        <v>1.7999999999999999E-2</v>
      </c>
    </row>
    <row r="149" spans="1:18" x14ac:dyDescent="0.2">
      <c r="A149" t="s">
        <v>2271</v>
      </c>
      <c r="B149" t="s">
        <v>18</v>
      </c>
      <c r="C149" t="s">
        <v>2121</v>
      </c>
      <c r="D149" t="s">
        <v>2121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2226</v>
      </c>
      <c r="Q149">
        <v>-1.2E-2</v>
      </c>
      <c r="R149">
        <v>1.7999999999999999E-2</v>
      </c>
    </row>
    <row r="150" spans="1:18" x14ac:dyDescent="0.2">
      <c r="A150" t="s">
        <v>2272</v>
      </c>
      <c r="B150" t="s">
        <v>20</v>
      </c>
      <c r="C150" t="s">
        <v>2127</v>
      </c>
      <c r="D150" t="s">
        <v>2117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2226</v>
      </c>
      <c r="Q150">
        <v>-0.02</v>
      </c>
      <c r="R150">
        <v>8.0000000000000002E-3</v>
      </c>
    </row>
    <row r="151" spans="1:18" x14ac:dyDescent="0.2">
      <c r="A151" t="s">
        <v>2273</v>
      </c>
      <c r="B151" t="s">
        <v>17</v>
      </c>
      <c r="C151" t="s">
        <v>2121</v>
      </c>
      <c r="D151" t="s">
        <v>2121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2226</v>
      </c>
      <c r="Q151">
        <v>-1.2E-2</v>
      </c>
      <c r="R151">
        <v>1.7999999999999999E-2</v>
      </c>
    </row>
    <row r="152" spans="1:18" x14ac:dyDescent="0.2">
      <c r="A152" t="s">
        <v>2274</v>
      </c>
      <c r="B152" t="s">
        <v>15</v>
      </c>
      <c r="C152" t="s">
        <v>2121</v>
      </c>
      <c r="D152" t="s">
        <v>2121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2226</v>
      </c>
      <c r="Q152">
        <v>-1.2E-2</v>
      </c>
      <c r="R152">
        <v>1.7999999999999999E-2</v>
      </c>
    </row>
    <row r="153" spans="1:18" x14ac:dyDescent="0.2">
      <c r="A153" t="s">
        <v>2275</v>
      </c>
      <c r="B153" t="s">
        <v>381</v>
      </c>
      <c r="C153" t="s">
        <v>2116</v>
      </c>
      <c r="D153" t="s">
        <v>2117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2226</v>
      </c>
      <c r="Q153">
        <v>-0.02</v>
      </c>
      <c r="R153">
        <v>8.0000000000000002E-3</v>
      </c>
    </row>
    <row r="154" spans="1:18" x14ac:dyDescent="0.2">
      <c r="A154" t="s">
        <v>2276</v>
      </c>
      <c r="B154" t="s">
        <v>24</v>
      </c>
      <c r="C154" t="s">
        <v>2121</v>
      </c>
      <c r="D154" t="s">
        <v>2121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2226</v>
      </c>
      <c r="Q154">
        <v>-1.2E-2</v>
      </c>
      <c r="R154">
        <v>1.7999999999999999E-2</v>
      </c>
    </row>
    <row r="155" spans="1:18" x14ac:dyDescent="0.2">
      <c r="A155" t="s">
        <v>2277</v>
      </c>
      <c r="B155" t="s">
        <v>48</v>
      </c>
      <c r="C155" t="s">
        <v>2121</v>
      </c>
      <c r="D155" t="s">
        <v>2121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2226</v>
      </c>
      <c r="Q155">
        <v>-1.2E-2</v>
      </c>
      <c r="R155">
        <v>1.7999999999999999E-2</v>
      </c>
    </row>
    <row r="156" spans="1:18" x14ac:dyDescent="0.2">
      <c r="A156" t="s">
        <v>2278</v>
      </c>
      <c r="B156" t="s">
        <v>15</v>
      </c>
      <c r="C156" t="s">
        <v>2121</v>
      </c>
      <c r="D156" t="s">
        <v>2121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2226</v>
      </c>
      <c r="Q156">
        <v>-1.2E-2</v>
      </c>
      <c r="R156">
        <v>1.7999999999999999E-2</v>
      </c>
    </row>
    <row r="157" spans="1:18" x14ac:dyDescent="0.2">
      <c r="A157" t="s">
        <v>2279</v>
      </c>
      <c r="B157" t="s">
        <v>33</v>
      </c>
      <c r="C157" t="s">
        <v>2121</v>
      </c>
      <c r="D157" t="s">
        <v>2121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2226</v>
      </c>
      <c r="Q157">
        <v>-1.2E-2</v>
      </c>
      <c r="R157">
        <v>1.7999999999999999E-2</v>
      </c>
    </row>
    <row r="158" spans="1:18" x14ac:dyDescent="0.2">
      <c r="A158" t="s">
        <v>2280</v>
      </c>
      <c r="B158" t="s">
        <v>10</v>
      </c>
      <c r="C158" t="s">
        <v>2116</v>
      </c>
      <c r="D158" t="s">
        <v>2117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2226</v>
      </c>
      <c r="Q158">
        <v>-0.02</v>
      </c>
      <c r="R158">
        <v>8.0000000000000002E-3</v>
      </c>
    </row>
    <row r="159" spans="1:18" x14ac:dyDescent="0.2">
      <c r="A159" t="s">
        <v>2281</v>
      </c>
      <c r="B159" t="s">
        <v>42</v>
      </c>
      <c r="C159" t="s">
        <v>2127</v>
      </c>
      <c r="D159" t="s">
        <v>2117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2226</v>
      </c>
      <c r="Q159">
        <v>-0.02</v>
      </c>
      <c r="R159">
        <v>8.0000000000000002E-3</v>
      </c>
    </row>
    <row r="160" spans="1:18" x14ac:dyDescent="0.2">
      <c r="A160" t="s">
        <v>2282</v>
      </c>
      <c r="B160" t="s">
        <v>381</v>
      </c>
      <c r="C160" t="s">
        <v>2116</v>
      </c>
      <c r="D160" t="s">
        <v>2117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2226</v>
      </c>
      <c r="Q160">
        <v>-0.02</v>
      </c>
      <c r="R160">
        <v>8.0000000000000002E-3</v>
      </c>
    </row>
    <row r="161" spans="1:18" x14ac:dyDescent="0.2">
      <c r="A161" t="s">
        <v>2283</v>
      </c>
      <c r="B161" t="s">
        <v>39</v>
      </c>
      <c r="C161" t="s">
        <v>2121</v>
      </c>
      <c r="D161" t="s">
        <v>2121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2226</v>
      </c>
      <c r="Q161">
        <v>-1.2E-2</v>
      </c>
      <c r="R161">
        <v>1.7999999999999999E-2</v>
      </c>
    </row>
    <row r="162" spans="1:18" x14ac:dyDescent="0.2">
      <c r="A162" t="s">
        <v>2284</v>
      </c>
      <c r="B162" t="s">
        <v>25</v>
      </c>
      <c r="C162" t="s">
        <v>2116</v>
      </c>
      <c r="D162" t="s">
        <v>2117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2226</v>
      </c>
      <c r="Q162">
        <v>-0.02</v>
      </c>
      <c r="R162">
        <v>8.0000000000000002E-3</v>
      </c>
    </row>
    <row r="163" spans="1:18" x14ac:dyDescent="0.2">
      <c r="A163" t="s">
        <v>2285</v>
      </c>
      <c r="B163" t="s">
        <v>12</v>
      </c>
      <c r="C163" t="s">
        <v>2134</v>
      </c>
      <c r="D163" t="s">
        <v>2117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2226</v>
      </c>
      <c r="Q163">
        <v>-0.02</v>
      </c>
      <c r="R163">
        <v>8.0000000000000002E-3</v>
      </c>
    </row>
    <row r="164" spans="1:18" x14ac:dyDescent="0.2">
      <c r="A164" t="s">
        <v>2286</v>
      </c>
      <c r="B164" t="s">
        <v>383</v>
      </c>
      <c r="C164" t="s">
        <v>2116</v>
      </c>
      <c r="D164" t="s">
        <v>2117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2226</v>
      </c>
      <c r="Q164">
        <v>-0.02</v>
      </c>
      <c r="R164">
        <v>8.0000000000000002E-3</v>
      </c>
    </row>
    <row r="165" spans="1:18" x14ac:dyDescent="0.2">
      <c r="A165" t="s">
        <v>2287</v>
      </c>
      <c r="B165" t="s">
        <v>25</v>
      </c>
      <c r="C165" t="s">
        <v>2134</v>
      </c>
      <c r="D165" t="s">
        <v>2117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2226</v>
      </c>
      <c r="Q165">
        <v>-0.02</v>
      </c>
      <c r="R165">
        <v>8.0000000000000002E-3</v>
      </c>
    </row>
    <row r="166" spans="1:18" x14ac:dyDescent="0.2">
      <c r="A166" t="s">
        <v>2288</v>
      </c>
      <c r="B166" t="s">
        <v>16</v>
      </c>
      <c r="C166" t="s">
        <v>2121</v>
      </c>
      <c r="D166" t="s">
        <v>2121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2226</v>
      </c>
      <c r="Q166">
        <v>-1.2E-2</v>
      </c>
      <c r="R166">
        <v>1.7999999999999999E-2</v>
      </c>
    </row>
    <row r="167" spans="1:18" x14ac:dyDescent="0.2">
      <c r="A167" t="s">
        <v>2289</v>
      </c>
      <c r="B167" t="s">
        <v>32</v>
      </c>
      <c r="C167" t="s">
        <v>2116</v>
      </c>
      <c r="D167" t="s">
        <v>2117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2226</v>
      </c>
      <c r="Q167">
        <v>-0.02</v>
      </c>
      <c r="R167">
        <v>8.0000000000000002E-3</v>
      </c>
    </row>
    <row r="168" spans="1:18" x14ac:dyDescent="0.2">
      <c r="A168" t="s">
        <v>2290</v>
      </c>
      <c r="B168" t="s">
        <v>23</v>
      </c>
      <c r="C168" t="s">
        <v>2134</v>
      </c>
      <c r="D168" t="s">
        <v>2117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2226</v>
      </c>
      <c r="Q168">
        <v>-0.02</v>
      </c>
      <c r="R168">
        <v>8.0000000000000002E-3</v>
      </c>
    </row>
    <row r="169" spans="1:18" x14ac:dyDescent="0.2">
      <c r="A169" t="s">
        <v>2291</v>
      </c>
      <c r="B169" t="s">
        <v>13</v>
      </c>
      <c r="C169" t="s">
        <v>2127</v>
      </c>
      <c r="D169" t="s">
        <v>2117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2226</v>
      </c>
      <c r="Q169">
        <v>-0.02</v>
      </c>
      <c r="R169">
        <v>8.0000000000000002E-3</v>
      </c>
    </row>
    <row r="170" spans="1:18" x14ac:dyDescent="0.2">
      <c r="A170" t="s">
        <v>2292</v>
      </c>
      <c r="B170" t="s">
        <v>33</v>
      </c>
      <c r="C170" t="s">
        <v>2116</v>
      </c>
      <c r="D170" t="s">
        <v>2117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2226</v>
      </c>
      <c r="Q170">
        <v>-0.02</v>
      </c>
      <c r="R170">
        <v>8.0000000000000002E-3</v>
      </c>
    </row>
    <row r="171" spans="1:18" x14ac:dyDescent="0.2">
      <c r="A171" t="s">
        <v>2293</v>
      </c>
      <c r="B171" t="s">
        <v>15</v>
      </c>
      <c r="C171" t="s">
        <v>2134</v>
      </c>
      <c r="D171" t="s">
        <v>2117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2226</v>
      </c>
      <c r="Q171">
        <v>-0.02</v>
      </c>
      <c r="R171">
        <v>8.0000000000000002E-3</v>
      </c>
    </row>
    <row r="172" spans="1:18" x14ac:dyDescent="0.2">
      <c r="A172" t="s">
        <v>2294</v>
      </c>
      <c r="B172" t="s">
        <v>39</v>
      </c>
      <c r="C172" t="s">
        <v>2116</v>
      </c>
      <c r="D172" t="s">
        <v>2117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2226</v>
      </c>
      <c r="Q172">
        <v>-0.02</v>
      </c>
      <c r="R172">
        <v>8.0000000000000002E-3</v>
      </c>
    </row>
    <row r="173" spans="1:18" x14ac:dyDescent="0.2">
      <c r="A173" t="s">
        <v>2295</v>
      </c>
      <c r="B173" t="s">
        <v>13</v>
      </c>
      <c r="C173" t="s">
        <v>2116</v>
      </c>
      <c r="D173" t="s">
        <v>2117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2226</v>
      </c>
      <c r="Q173">
        <v>-0.02</v>
      </c>
      <c r="R173">
        <v>8.0000000000000002E-3</v>
      </c>
    </row>
    <row r="174" spans="1:18" x14ac:dyDescent="0.2">
      <c r="A174" t="s">
        <v>2296</v>
      </c>
      <c r="B174" t="s">
        <v>19</v>
      </c>
      <c r="C174" t="s">
        <v>2127</v>
      </c>
      <c r="D174" t="s">
        <v>2117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2226</v>
      </c>
      <c r="Q174">
        <v>-0.02</v>
      </c>
      <c r="R174">
        <v>8.0000000000000002E-3</v>
      </c>
    </row>
    <row r="175" spans="1:18" x14ac:dyDescent="0.2">
      <c r="A175" t="s">
        <v>2297</v>
      </c>
      <c r="B175" t="s">
        <v>48</v>
      </c>
      <c r="C175" t="s">
        <v>2116</v>
      </c>
      <c r="D175" t="s">
        <v>2117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2226</v>
      </c>
      <c r="Q175">
        <v>-0.02</v>
      </c>
      <c r="R175">
        <v>8.0000000000000002E-3</v>
      </c>
    </row>
    <row r="176" spans="1:18" x14ac:dyDescent="0.2">
      <c r="A176" t="s">
        <v>2298</v>
      </c>
      <c r="B176" t="s">
        <v>17</v>
      </c>
      <c r="C176" t="s">
        <v>2116</v>
      </c>
      <c r="D176" t="s">
        <v>2117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2226</v>
      </c>
      <c r="Q176">
        <v>-0.02</v>
      </c>
      <c r="R176">
        <v>8.0000000000000002E-3</v>
      </c>
    </row>
    <row r="177" spans="1:18" x14ac:dyDescent="0.2">
      <c r="A177" t="s">
        <v>2299</v>
      </c>
      <c r="B177" t="s">
        <v>21</v>
      </c>
      <c r="C177" t="s">
        <v>2121</v>
      </c>
      <c r="D177" t="s">
        <v>2121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2226</v>
      </c>
      <c r="Q177">
        <v>-1.2E-2</v>
      </c>
      <c r="R177">
        <v>1.7999999999999999E-2</v>
      </c>
    </row>
    <row r="178" spans="1:18" x14ac:dyDescent="0.2">
      <c r="A178" t="s">
        <v>2300</v>
      </c>
      <c r="B178" t="s">
        <v>43</v>
      </c>
      <c r="C178" t="s">
        <v>2134</v>
      </c>
      <c r="D178" t="s">
        <v>2117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2226</v>
      </c>
      <c r="Q178">
        <v>-0.02</v>
      </c>
      <c r="R178">
        <v>8.0000000000000002E-3</v>
      </c>
    </row>
    <row r="179" spans="1:18" x14ac:dyDescent="0.2">
      <c r="A179" t="s">
        <v>2301</v>
      </c>
      <c r="B179" t="s">
        <v>39</v>
      </c>
      <c r="C179" t="s">
        <v>2127</v>
      </c>
      <c r="D179" t="s">
        <v>2117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2226</v>
      </c>
      <c r="Q179">
        <v>-0.02</v>
      </c>
      <c r="R179">
        <v>8.0000000000000002E-3</v>
      </c>
    </row>
    <row r="180" spans="1:18" x14ac:dyDescent="0.2">
      <c r="A180" t="s">
        <v>2302</v>
      </c>
      <c r="B180" t="s">
        <v>34</v>
      </c>
      <c r="C180" t="s">
        <v>2116</v>
      </c>
      <c r="D180" t="s">
        <v>2117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2226</v>
      </c>
      <c r="Q180">
        <v>-0.02</v>
      </c>
      <c r="R180">
        <v>8.0000000000000002E-3</v>
      </c>
    </row>
    <row r="181" spans="1:18" x14ac:dyDescent="0.2">
      <c r="A181" t="s">
        <v>2303</v>
      </c>
      <c r="B181" t="s">
        <v>42</v>
      </c>
      <c r="C181" t="s">
        <v>2134</v>
      </c>
      <c r="D181" t="s">
        <v>2117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2226</v>
      </c>
      <c r="Q181">
        <v>-0.02</v>
      </c>
      <c r="R181">
        <v>8.0000000000000002E-3</v>
      </c>
    </row>
    <row r="182" spans="1:18" x14ac:dyDescent="0.2">
      <c r="A182" t="s">
        <v>2304</v>
      </c>
      <c r="B182" t="s">
        <v>34</v>
      </c>
      <c r="C182" t="s">
        <v>2116</v>
      </c>
      <c r="D182" t="s">
        <v>2117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2226</v>
      </c>
      <c r="Q182">
        <v>-0.02</v>
      </c>
      <c r="R182">
        <v>8.0000000000000002E-3</v>
      </c>
    </row>
    <row r="183" spans="1:18" x14ac:dyDescent="0.2">
      <c r="A183" t="s">
        <v>2305</v>
      </c>
      <c r="B183" t="s">
        <v>13</v>
      </c>
      <c r="C183" t="s">
        <v>2127</v>
      </c>
      <c r="D183" t="s">
        <v>2117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2226</v>
      </c>
      <c r="Q183">
        <v>-0.02</v>
      </c>
      <c r="R183">
        <v>8.0000000000000002E-3</v>
      </c>
    </row>
    <row r="184" spans="1:18" x14ac:dyDescent="0.2">
      <c r="A184" t="s">
        <v>2306</v>
      </c>
      <c r="B184" t="s">
        <v>10</v>
      </c>
      <c r="C184" t="s">
        <v>2121</v>
      </c>
      <c r="D184" t="s">
        <v>2121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2226</v>
      </c>
      <c r="Q184">
        <v>-1.2E-2</v>
      </c>
      <c r="R184">
        <v>1.7999999999999999E-2</v>
      </c>
    </row>
    <row r="185" spans="1:18" x14ac:dyDescent="0.2">
      <c r="A185" t="s">
        <v>2307</v>
      </c>
      <c r="B185" t="s">
        <v>35</v>
      </c>
      <c r="C185" t="s">
        <v>2134</v>
      </c>
      <c r="D185" t="s">
        <v>2117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2226</v>
      </c>
      <c r="Q185">
        <v>-0.02</v>
      </c>
      <c r="R185">
        <v>8.0000000000000002E-3</v>
      </c>
    </row>
    <row r="186" spans="1:18" x14ac:dyDescent="0.2">
      <c r="A186" t="s">
        <v>2308</v>
      </c>
      <c r="B186" t="s">
        <v>35</v>
      </c>
      <c r="C186" t="s">
        <v>2116</v>
      </c>
      <c r="D186" t="s">
        <v>2117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2226</v>
      </c>
      <c r="Q186">
        <v>-0.02</v>
      </c>
      <c r="R186">
        <v>8.0000000000000002E-3</v>
      </c>
    </row>
    <row r="187" spans="1:18" x14ac:dyDescent="0.2">
      <c r="A187" t="s">
        <v>2309</v>
      </c>
      <c r="B187" t="s">
        <v>13</v>
      </c>
      <c r="C187" t="s">
        <v>2127</v>
      </c>
      <c r="D187" t="s">
        <v>2117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2226</v>
      </c>
      <c r="Q187">
        <v>-0.02</v>
      </c>
      <c r="R187">
        <v>8.0000000000000002E-3</v>
      </c>
    </row>
    <row r="188" spans="1:18" x14ac:dyDescent="0.2">
      <c r="A188" t="s">
        <v>2310</v>
      </c>
      <c r="B188" t="s">
        <v>15</v>
      </c>
      <c r="C188" t="s">
        <v>2121</v>
      </c>
      <c r="D188" t="s">
        <v>2121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2226</v>
      </c>
      <c r="Q188">
        <v>-1.2E-2</v>
      </c>
      <c r="R188">
        <v>1.7999999999999999E-2</v>
      </c>
    </row>
    <row r="189" spans="1:18" x14ac:dyDescent="0.2">
      <c r="A189" t="s">
        <v>2311</v>
      </c>
      <c r="B189" t="s">
        <v>382</v>
      </c>
      <c r="C189" t="s">
        <v>2121</v>
      </c>
      <c r="D189" t="s">
        <v>2121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2226</v>
      </c>
      <c r="Q189">
        <v>-1.2E-2</v>
      </c>
      <c r="R189">
        <v>1.7999999999999999E-2</v>
      </c>
    </row>
    <row r="190" spans="1:18" x14ac:dyDescent="0.2">
      <c r="A190" t="s">
        <v>2312</v>
      </c>
      <c r="B190" t="s">
        <v>21</v>
      </c>
      <c r="C190" t="s">
        <v>2134</v>
      </c>
      <c r="D190" t="s">
        <v>2117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2226</v>
      </c>
      <c r="Q190">
        <v>-0.02</v>
      </c>
      <c r="R190">
        <v>8.0000000000000002E-3</v>
      </c>
    </row>
    <row r="191" spans="1:18" x14ac:dyDescent="0.2">
      <c r="A191" t="s">
        <v>2313</v>
      </c>
      <c r="B191" t="s">
        <v>43</v>
      </c>
      <c r="C191" t="s">
        <v>2134</v>
      </c>
      <c r="D191" t="s">
        <v>2117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2226</v>
      </c>
      <c r="Q191">
        <v>-0.02</v>
      </c>
      <c r="R191">
        <v>8.0000000000000002E-3</v>
      </c>
    </row>
    <row r="192" spans="1:18" x14ac:dyDescent="0.2">
      <c r="A192" t="s">
        <v>2314</v>
      </c>
      <c r="B192" t="s">
        <v>383</v>
      </c>
      <c r="C192" t="s">
        <v>2127</v>
      </c>
      <c r="D192" t="s">
        <v>2117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2226</v>
      </c>
      <c r="Q192">
        <v>-0.02</v>
      </c>
      <c r="R192">
        <v>8.0000000000000002E-3</v>
      </c>
    </row>
    <row r="193" spans="1:18" x14ac:dyDescent="0.2">
      <c r="A193" t="s">
        <v>2315</v>
      </c>
      <c r="B193" t="s">
        <v>23</v>
      </c>
      <c r="C193" t="s">
        <v>2134</v>
      </c>
      <c r="D193" t="s">
        <v>2117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2226</v>
      </c>
      <c r="Q193">
        <v>-0.02</v>
      </c>
      <c r="R193">
        <v>8.0000000000000002E-3</v>
      </c>
    </row>
    <row r="194" spans="1:18" x14ac:dyDescent="0.2">
      <c r="A194" t="s">
        <v>2316</v>
      </c>
      <c r="B194" t="s">
        <v>30</v>
      </c>
      <c r="C194" t="s">
        <v>2134</v>
      </c>
      <c r="D194" t="s">
        <v>2117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2226</v>
      </c>
      <c r="Q194">
        <v>-0.02</v>
      </c>
      <c r="R194">
        <v>8.0000000000000002E-3</v>
      </c>
    </row>
    <row r="195" spans="1:18" x14ac:dyDescent="0.2">
      <c r="A195" t="s">
        <v>2317</v>
      </c>
      <c r="B195" t="s">
        <v>14</v>
      </c>
      <c r="C195" t="s">
        <v>2116</v>
      </c>
      <c r="D195" t="s">
        <v>2117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2226</v>
      </c>
      <c r="Q195">
        <v>-0.02</v>
      </c>
      <c r="R195">
        <v>8.0000000000000002E-3</v>
      </c>
    </row>
    <row r="196" spans="1:18" x14ac:dyDescent="0.2">
      <c r="A196" t="s">
        <v>2318</v>
      </c>
      <c r="B196" t="s">
        <v>10</v>
      </c>
      <c r="C196" t="s">
        <v>2116</v>
      </c>
      <c r="D196" t="s">
        <v>2117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2226</v>
      </c>
      <c r="Q196">
        <v>-0.02</v>
      </c>
      <c r="R196">
        <v>8.0000000000000002E-3</v>
      </c>
    </row>
    <row r="197" spans="1:18" x14ac:dyDescent="0.2">
      <c r="A197" t="s">
        <v>2319</v>
      </c>
      <c r="B197" t="s">
        <v>42</v>
      </c>
      <c r="C197" t="s">
        <v>2121</v>
      </c>
      <c r="D197" t="s">
        <v>2121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2226</v>
      </c>
      <c r="Q197">
        <v>-1.2E-2</v>
      </c>
      <c r="R197">
        <v>1.7999999999999999E-2</v>
      </c>
    </row>
    <row r="198" spans="1:18" x14ac:dyDescent="0.2">
      <c r="A198" t="s">
        <v>2320</v>
      </c>
      <c r="B198" t="s">
        <v>48</v>
      </c>
      <c r="C198" t="s">
        <v>2116</v>
      </c>
      <c r="D198" t="s">
        <v>2117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2226</v>
      </c>
      <c r="Q198">
        <v>-0.02</v>
      </c>
      <c r="R198">
        <v>8.0000000000000002E-3</v>
      </c>
    </row>
    <row r="199" spans="1:18" x14ac:dyDescent="0.2">
      <c r="A199" t="s">
        <v>2321</v>
      </c>
      <c r="B199" t="s">
        <v>382</v>
      </c>
      <c r="C199" t="s">
        <v>2116</v>
      </c>
      <c r="D199" t="s">
        <v>2117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2226</v>
      </c>
      <c r="Q199">
        <v>-0.02</v>
      </c>
      <c r="R199">
        <v>8.0000000000000002E-3</v>
      </c>
    </row>
    <row r="200" spans="1:18" x14ac:dyDescent="0.2">
      <c r="A200" t="s">
        <v>2322</v>
      </c>
      <c r="B200" t="s">
        <v>32</v>
      </c>
      <c r="C200" t="s">
        <v>2121</v>
      </c>
      <c r="D200" t="s">
        <v>2121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2226</v>
      </c>
      <c r="Q200">
        <v>-1.2E-2</v>
      </c>
      <c r="R200">
        <v>1.7999999999999999E-2</v>
      </c>
    </row>
    <row r="201" spans="1:18" x14ac:dyDescent="0.2">
      <c r="A201" t="s">
        <v>2323</v>
      </c>
      <c r="B201" t="s">
        <v>24</v>
      </c>
      <c r="C201" t="s">
        <v>2134</v>
      </c>
      <c r="D201" t="s">
        <v>2117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2226</v>
      </c>
      <c r="Q201">
        <v>-0.02</v>
      </c>
      <c r="R201">
        <v>8.0000000000000002E-3</v>
      </c>
    </row>
    <row r="202" spans="1:18" x14ac:dyDescent="0.2">
      <c r="A202" t="s">
        <v>2324</v>
      </c>
      <c r="B202" t="s">
        <v>382</v>
      </c>
      <c r="C202" t="s">
        <v>2134</v>
      </c>
      <c r="D202" t="s">
        <v>2117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2226</v>
      </c>
      <c r="Q202">
        <v>-0.02</v>
      </c>
      <c r="R202">
        <v>8.0000000000000002E-3</v>
      </c>
    </row>
    <row r="203" spans="1:18" x14ac:dyDescent="0.2">
      <c r="A203" t="s">
        <v>2325</v>
      </c>
      <c r="B203" t="s">
        <v>43</v>
      </c>
      <c r="C203" t="s">
        <v>2116</v>
      </c>
      <c r="D203" t="s">
        <v>2117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2226</v>
      </c>
      <c r="Q203">
        <v>-0.02</v>
      </c>
      <c r="R203">
        <v>8.0000000000000002E-3</v>
      </c>
    </row>
    <row r="204" spans="1:18" x14ac:dyDescent="0.2">
      <c r="A204" t="s">
        <v>2326</v>
      </c>
      <c r="B204" t="s">
        <v>49</v>
      </c>
      <c r="C204" t="s">
        <v>2127</v>
      </c>
      <c r="D204" t="s">
        <v>2117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2226</v>
      </c>
      <c r="Q204">
        <v>-0.02</v>
      </c>
      <c r="R204">
        <v>8.0000000000000002E-3</v>
      </c>
    </row>
    <row r="205" spans="1:18" x14ac:dyDescent="0.2">
      <c r="A205" t="s">
        <v>2327</v>
      </c>
      <c r="B205" t="s">
        <v>49</v>
      </c>
      <c r="C205" t="s">
        <v>2121</v>
      </c>
      <c r="D205" t="s">
        <v>2121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2226</v>
      </c>
      <c r="Q205">
        <v>-1.2E-2</v>
      </c>
      <c r="R205">
        <v>1.7999999999999999E-2</v>
      </c>
    </row>
    <row r="206" spans="1:18" x14ac:dyDescent="0.2">
      <c r="A206" t="s">
        <v>2328</v>
      </c>
      <c r="B206" t="s">
        <v>39</v>
      </c>
      <c r="C206" t="s">
        <v>2116</v>
      </c>
      <c r="D206" t="s">
        <v>2117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2226</v>
      </c>
      <c r="Q206">
        <v>-0.02</v>
      </c>
      <c r="R206">
        <v>8.0000000000000002E-3</v>
      </c>
    </row>
    <row r="207" spans="1:18" x14ac:dyDescent="0.2">
      <c r="A207" t="s">
        <v>2329</v>
      </c>
      <c r="B207" t="s">
        <v>33</v>
      </c>
      <c r="C207" t="s">
        <v>2127</v>
      </c>
      <c r="D207" t="s">
        <v>2117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2226</v>
      </c>
      <c r="Q207">
        <v>-0.02</v>
      </c>
      <c r="R207">
        <v>8.0000000000000002E-3</v>
      </c>
    </row>
    <row r="208" spans="1:18" x14ac:dyDescent="0.2">
      <c r="A208" t="s">
        <v>2330</v>
      </c>
      <c r="B208" t="s">
        <v>13</v>
      </c>
      <c r="C208" t="s">
        <v>2134</v>
      </c>
      <c r="D208" t="s">
        <v>2117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2226</v>
      </c>
      <c r="Q208">
        <v>-0.02</v>
      </c>
      <c r="R208">
        <v>8.0000000000000002E-3</v>
      </c>
    </row>
    <row r="209" spans="1:18" x14ac:dyDescent="0.2">
      <c r="A209" t="s">
        <v>2331</v>
      </c>
      <c r="B209" t="s">
        <v>42</v>
      </c>
      <c r="C209" t="s">
        <v>2127</v>
      </c>
      <c r="D209" t="s">
        <v>2117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2226</v>
      </c>
      <c r="Q209">
        <v>-0.02</v>
      </c>
      <c r="R209">
        <v>8.0000000000000002E-3</v>
      </c>
    </row>
    <row r="210" spans="1:18" x14ac:dyDescent="0.2">
      <c r="A210" t="s">
        <v>2332</v>
      </c>
      <c r="B210" t="s">
        <v>49</v>
      </c>
      <c r="C210" t="s">
        <v>2134</v>
      </c>
      <c r="D210" t="s">
        <v>2117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2226</v>
      </c>
      <c r="Q210">
        <v>-0.02</v>
      </c>
      <c r="R210">
        <v>8.0000000000000002E-3</v>
      </c>
    </row>
    <row r="211" spans="1:18" x14ac:dyDescent="0.2">
      <c r="A211" t="s">
        <v>2333</v>
      </c>
      <c r="B211" t="s">
        <v>13</v>
      </c>
      <c r="C211" t="s">
        <v>2121</v>
      </c>
      <c r="D211" t="s">
        <v>2121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2226</v>
      </c>
      <c r="Q211">
        <v>-1.2E-2</v>
      </c>
      <c r="R211">
        <v>1.7999999999999999E-2</v>
      </c>
    </row>
    <row r="212" spans="1:18" x14ac:dyDescent="0.2">
      <c r="A212" t="s">
        <v>2334</v>
      </c>
      <c r="B212" t="s">
        <v>22</v>
      </c>
      <c r="C212" t="s">
        <v>2121</v>
      </c>
      <c r="D212" t="s">
        <v>2121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2226</v>
      </c>
      <c r="Q212">
        <v>-1.2E-2</v>
      </c>
      <c r="R212">
        <v>1.7999999999999999E-2</v>
      </c>
    </row>
    <row r="213" spans="1:18" x14ac:dyDescent="0.2">
      <c r="A213" t="s">
        <v>2335</v>
      </c>
      <c r="B213" t="s">
        <v>39</v>
      </c>
      <c r="C213" t="s">
        <v>2127</v>
      </c>
      <c r="D213" t="s">
        <v>2117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2226</v>
      </c>
      <c r="Q213">
        <v>-0.02</v>
      </c>
      <c r="R213">
        <v>8.0000000000000002E-3</v>
      </c>
    </row>
    <row r="214" spans="1:18" x14ac:dyDescent="0.2">
      <c r="A214" t="s">
        <v>2336</v>
      </c>
      <c r="B214" t="s">
        <v>12</v>
      </c>
      <c r="C214" t="s">
        <v>2116</v>
      </c>
      <c r="D214" t="s">
        <v>2117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2226</v>
      </c>
      <c r="Q214">
        <v>-0.02</v>
      </c>
      <c r="R214">
        <v>8.0000000000000002E-3</v>
      </c>
    </row>
    <row r="215" spans="1:18" x14ac:dyDescent="0.2">
      <c r="A215" t="s">
        <v>2337</v>
      </c>
      <c r="B215" t="s">
        <v>34</v>
      </c>
      <c r="C215" t="s">
        <v>2121</v>
      </c>
      <c r="D215" t="s">
        <v>2121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2338</v>
      </c>
      <c r="Q215">
        <v>-6.0000000000000001E-3</v>
      </c>
      <c r="R215">
        <v>0.01</v>
      </c>
    </row>
    <row r="216" spans="1:18" x14ac:dyDescent="0.2">
      <c r="A216" t="s">
        <v>2339</v>
      </c>
      <c r="B216" t="s">
        <v>383</v>
      </c>
      <c r="C216" t="s">
        <v>2134</v>
      </c>
      <c r="D216" t="s">
        <v>2117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2338</v>
      </c>
      <c r="Q216">
        <v>-0.01</v>
      </c>
      <c r="R216">
        <v>5.0000000000000001E-3</v>
      </c>
    </row>
    <row r="217" spans="1:18" x14ac:dyDescent="0.2">
      <c r="A217" t="s">
        <v>2340</v>
      </c>
      <c r="B217" t="s">
        <v>23</v>
      </c>
      <c r="C217" t="s">
        <v>2127</v>
      </c>
      <c r="D217" t="s">
        <v>2117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2338</v>
      </c>
      <c r="Q217">
        <v>-0.01</v>
      </c>
      <c r="R217">
        <v>5.0000000000000001E-3</v>
      </c>
    </row>
    <row r="218" spans="1:18" x14ac:dyDescent="0.2">
      <c r="A218" t="s">
        <v>2341</v>
      </c>
      <c r="B218" t="s">
        <v>48</v>
      </c>
      <c r="C218" t="s">
        <v>2121</v>
      </c>
      <c r="D218" t="s">
        <v>2121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2338</v>
      </c>
      <c r="Q218">
        <v>-6.0000000000000001E-3</v>
      </c>
      <c r="R218">
        <v>0.01</v>
      </c>
    </row>
    <row r="219" spans="1:18" x14ac:dyDescent="0.2">
      <c r="A219" t="s">
        <v>2342</v>
      </c>
      <c r="B219" t="s">
        <v>12</v>
      </c>
      <c r="C219" t="s">
        <v>2127</v>
      </c>
      <c r="D219" t="s">
        <v>2117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2338</v>
      </c>
      <c r="Q219">
        <v>-0.01</v>
      </c>
      <c r="R219">
        <v>5.0000000000000001E-3</v>
      </c>
    </row>
    <row r="220" spans="1:18" x14ac:dyDescent="0.2">
      <c r="A220" t="s">
        <v>2343</v>
      </c>
      <c r="B220" t="s">
        <v>384</v>
      </c>
      <c r="C220" t="s">
        <v>2121</v>
      </c>
      <c r="D220" t="s">
        <v>2121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2338</v>
      </c>
      <c r="Q220">
        <v>-6.0000000000000001E-3</v>
      </c>
      <c r="R220">
        <v>0.01</v>
      </c>
    </row>
    <row r="221" spans="1:18" x14ac:dyDescent="0.2">
      <c r="A221" t="s">
        <v>2344</v>
      </c>
      <c r="B221" t="s">
        <v>43</v>
      </c>
      <c r="C221" t="s">
        <v>2121</v>
      </c>
      <c r="D221" t="s">
        <v>2121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2338</v>
      </c>
      <c r="Q221">
        <v>-6.0000000000000001E-3</v>
      </c>
      <c r="R221">
        <v>0.01</v>
      </c>
    </row>
    <row r="222" spans="1:18" x14ac:dyDescent="0.2">
      <c r="A222" t="s">
        <v>2345</v>
      </c>
      <c r="B222" t="s">
        <v>14</v>
      </c>
      <c r="C222" t="s">
        <v>2134</v>
      </c>
      <c r="D222" t="s">
        <v>2117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2338</v>
      </c>
      <c r="Q222">
        <v>-0.01</v>
      </c>
      <c r="R222">
        <v>5.0000000000000001E-3</v>
      </c>
    </row>
    <row r="223" spans="1:18" x14ac:dyDescent="0.2">
      <c r="A223" t="s">
        <v>2346</v>
      </c>
      <c r="B223" t="s">
        <v>7</v>
      </c>
      <c r="C223" t="s">
        <v>2121</v>
      </c>
      <c r="D223" t="s">
        <v>2121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2338</v>
      </c>
      <c r="Q223">
        <v>-6.0000000000000001E-3</v>
      </c>
      <c r="R223">
        <v>0.01</v>
      </c>
    </row>
    <row r="224" spans="1:18" x14ac:dyDescent="0.2">
      <c r="A224" t="s">
        <v>2347</v>
      </c>
      <c r="B224" t="s">
        <v>5</v>
      </c>
      <c r="C224" t="s">
        <v>2134</v>
      </c>
      <c r="D224" t="s">
        <v>2117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2338</v>
      </c>
      <c r="Q224">
        <v>-0.01</v>
      </c>
      <c r="R224">
        <v>5.0000000000000001E-3</v>
      </c>
    </row>
    <row r="225" spans="1:18" x14ac:dyDescent="0.2">
      <c r="A225" t="s">
        <v>2348</v>
      </c>
      <c r="B225" t="s">
        <v>43</v>
      </c>
      <c r="C225" t="s">
        <v>2116</v>
      </c>
      <c r="D225" t="s">
        <v>2117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2338</v>
      </c>
      <c r="Q225">
        <v>-0.01</v>
      </c>
      <c r="R225">
        <v>5.0000000000000001E-3</v>
      </c>
    </row>
    <row r="226" spans="1:18" x14ac:dyDescent="0.2">
      <c r="A226" t="s">
        <v>2349</v>
      </c>
      <c r="B226" t="s">
        <v>17</v>
      </c>
      <c r="C226" t="s">
        <v>2134</v>
      </c>
      <c r="D226" t="s">
        <v>2117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2338</v>
      </c>
      <c r="Q226">
        <v>-0.01</v>
      </c>
      <c r="R226">
        <v>5.0000000000000001E-3</v>
      </c>
    </row>
    <row r="227" spans="1:18" x14ac:dyDescent="0.2">
      <c r="A227" t="s">
        <v>2350</v>
      </c>
      <c r="B227" t="s">
        <v>22</v>
      </c>
      <c r="C227" t="s">
        <v>2134</v>
      </c>
      <c r="D227" t="s">
        <v>2117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2338</v>
      </c>
      <c r="Q227">
        <v>-0.01</v>
      </c>
      <c r="R227">
        <v>5.0000000000000001E-3</v>
      </c>
    </row>
    <row r="228" spans="1:18" x14ac:dyDescent="0.2">
      <c r="A228" t="s">
        <v>2351</v>
      </c>
      <c r="B228" t="s">
        <v>18</v>
      </c>
      <c r="C228" t="s">
        <v>2116</v>
      </c>
      <c r="D228" t="s">
        <v>2117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2338</v>
      </c>
      <c r="Q228">
        <v>-0.01</v>
      </c>
      <c r="R228">
        <v>5.0000000000000001E-3</v>
      </c>
    </row>
    <row r="229" spans="1:18" x14ac:dyDescent="0.2">
      <c r="A229" t="s">
        <v>2352</v>
      </c>
      <c r="B229" t="s">
        <v>37</v>
      </c>
      <c r="C229" t="s">
        <v>2127</v>
      </c>
      <c r="D229" t="s">
        <v>2117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2338</v>
      </c>
      <c r="Q229">
        <v>-0.01</v>
      </c>
      <c r="R229">
        <v>5.0000000000000001E-3</v>
      </c>
    </row>
    <row r="230" spans="1:18" x14ac:dyDescent="0.2">
      <c r="A230" t="s">
        <v>2353</v>
      </c>
      <c r="B230" t="s">
        <v>381</v>
      </c>
      <c r="C230" t="s">
        <v>2121</v>
      </c>
      <c r="D230" t="s">
        <v>2121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2338</v>
      </c>
      <c r="Q230">
        <v>-6.0000000000000001E-3</v>
      </c>
      <c r="R230">
        <v>0.01</v>
      </c>
    </row>
    <row r="231" spans="1:18" x14ac:dyDescent="0.2">
      <c r="A231" t="s">
        <v>2354</v>
      </c>
      <c r="B231" t="s">
        <v>5</v>
      </c>
      <c r="C231" t="s">
        <v>2127</v>
      </c>
      <c r="D231" t="s">
        <v>2117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2338</v>
      </c>
      <c r="Q231">
        <v>-0.01</v>
      </c>
      <c r="R231">
        <v>5.0000000000000001E-3</v>
      </c>
    </row>
    <row r="232" spans="1:18" x14ac:dyDescent="0.2">
      <c r="A232" t="s">
        <v>2355</v>
      </c>
      <c r="B232" t="s">
        <v>37</v>
      </c>
      <c r="C232" t="s">
        <v>2127</v>
      </c>
      <c r="D232" t="s">
        <v>2117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2338</v>
      </c>
      <c r="Q232">
        <v>-0.01</v>
      </c>
      <c r="R232">
        <v>5.0000000000000001E-3</v>
      </c>
    </row>
    <row r="233" spans="1:18" x14ac:dyDescent="0.2">
      <c r="A233" t="s">
        <v>2356</v>
      </c>
      <c r="B233" t="s">
        <v>42</v>
      </c>
      <c r="C233" t="s">
        <v>2121</v>
      </c>
      <c r="D233" t="s">
        <v>2121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2338</v>
      </c>
      <c r="Q233">
        <v>-6.0000000000000001E-3</v>
      </c>
      <c r="R233">
        <v>0.01</v>
      </c>
    </row>
    <row r="234" spans="1:18" x14ac:dyDescent="0.2">
      <c r="A234" t="s">
        <v>2357</v>
      </c>
      <c r="B234" t="s">
        <v>5</v>
      </c>
      <c r="C234" t="s">
        <v>2121</v>
      </c>
      <c r="D234" t="s">
        <v>2121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2338</v>
      </c>
      <c r="Q234">
        <v>-6.0000000000000001E-3</v>
      </c>
      <c r="R234">
        <v>0.01</v>
      </c>
    </row>
    <row r="235" spans="1:18" x14ac:dyDescent="0.2">
      <c r="A235" t="s">
        <v>2358</v>
      </c>
      <c r="B235" t="s">
        <v>384</v>
      </c>
      <c r="C235" t="s">
        <v>2121</v>
      </c>
      <c r="D235" t="s">
        <v>2121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2338</v>
      </c>
      <c r="Q235">
        <v>-6.0000000000000001E-3</v>
      </c>
      <c r="R235">
        <v>0.01</v>
      </c>
    </row>
    <row r="236" spans="1:18" x14ac:dyDescent="0.2">
      <c r="A236" t="s">
        <v>2359</v>
      </c>
      <c r="B236" t="s">
        <v>42</v>
      </c>
      <c r="C236" t="s">
        <v>2134</v>
      </c>
      <c r="D236" t="s">
        <v>2117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2338</v>
      </c>
      <c r="Q236">
        <v>-0.01</v>
      </c>
      <c r="R236">
        <v>5.0000000000000001E-3</v>
      </c>
    </row>
    <row r="237" spans="1:18" x14ac:dyDescent="0.2">
      <c r="A237" t="s">
        <v>2360</v>
      </c>
      <c r="B237" t="s">
        <v>22</v>
      </c>
      <c r="C237" t="s">
        <v>2116</v>
      </c>
      <c r="D237" t="s">
        <v>2117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2338</v>
      </c>
      <c r="Q237">
        <v>-0.01</v>
      </c>
      <c r="R237">
        <v>5.0000000000000001E-3</v>
      </c>
    </row>
    <row r="238" spans="1:18" x14ac:dyDescent="0.2">
      <c r="A238" t="s">
        <v>2361</v>
      </c>
      <c r="B238" t="s">
        <v>35</v>
      </c>
      <c r="C238" t="s">
        <v>2127</v>
      </c>
      <c r="D238" t="s">
        <v>2117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2338</v>
      </c>
      <c r="Q238">
        <v>-0.01</v>
      </c>
      <c r="R238">
        <v>5.0000000000000001E-3</v>
      </c>
    </row>
    <row r="239" spans="1:18" x14ac:dyDescent="0.2">
      <c r="A239" t="s">
        <v>2362</v>
      </c>
      <c r="B239" t="s">
        <v>7</v>
      </c>
      <c r="C239" t="s">
        <v>2121</v>
      </c>
      <c r="D239" t="s">
        <v>2121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2338</v>
      </c>
      <c r="Q239">
        <v>-6.0000000000000001E-3</v>
      </c>
      <c r="R239">
        <v>0.01</v>
      </c>
    </row>
    <row r="240" spans="1:18" x14ac:dyDescent="0.2">
      <c r="A240" t="s">
        <v>2363</v>
      </c>
      <c r="B240" t="s">
        <v>49</v>
      </c>
      <c r="C240" t="s">
        <v>2116</v>
      </c>
      <c r="D240" t="s">
        <v>2117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2338</v>
      </c>
      <c r="Q240">
        <v>-0.01</v>
      </c>
      <c r="R240">
        <v>5.0000000000000001E-3</v>
      </c>
    </row>
    <row r="241" spans="1:18" x14ac:dyDescent="0.2">
      <c r="A241" t="s">
        <v>2364</v>
      </c>
      <c r="B241" t="s">
        <v>381</v>
      </c>
      <c r="C241" t="s">
        <v>2121</v>
      </c>
      <c r="D241" t="s">
        <v>2121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2338</v>
      </c>
      <c r="Q241">
        <v>-6.0000000000000001E-3</v>
      </c>
      <c r="R241">
        <v>0.01</v>
      </c>
    </row>
    <row r="242" spans="1:18" x14ac:dyDescent="0.2">
      <c r="A242" t="s">
        <v>2365</v>
      </c>
      <c r="B242" t="s">
        <v>22</v>
      </c>
      <c r="C242" t="s">
        <v>2121</v>
      </c>
      <c r="D242" t="s">
        <v>2121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2338</v>
      </c>
      <c r="Q242">
        <v>-6.0000000000000001E-3</v>
      </c>
      <c r="R242">
        <v>0.01</v>
      </c>
    </row>
    <row r="243" spans="1:18" x14ac:dyDescent="0.2">
      <c r="A243" t="s">
        <v>2366</v>
      </c>
      <c r="B243" t="s">
        <v>383</v>
      </c>
      <c r="C243" t="s">
        <v>2121</v>
      </c>
      <c r="D243" t="s">
        <v>2121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2338</v>
      </c>
      <c r="Q243">
        <v>-6.0000000000000001E-3</v>
      </c>
      <c r="R243">
        <v>0.01</v>
      </c>
    </row>
    <row r="244" spans="1:18" x14ac:dyDescent="0.2">
      <c r="A244" t="s">
        <v>2367</v>
      </c>
      <c r="B244" t="s">
        <v>16</v>
      </c>
      <c r="C244" t="s">
        <v>2121</v>
      </c>
      <c r="D244" t="s">
        <v>2121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2338</v>
      </c>
      <c r="Q244">
        <v>-6.0000000000000001E-3</v>
      </c>
      <c r="R244">
        <v>0.01</v>
      </c>
    </row>
    <row r="245" spans="1:18" x14ac:dyDescent="0.2">
      <c r="A245" t="s">
        <v>2368</v>
      </c>
      <c r="B245" t="s">
        <v>5</v>
      </c>
      <c r="C245" t="s">
        <v>2116</v>
      </c>
      <c r="D245" t="s">
        <v>2117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2338</v>
      </c>
      <c r="Q245">
        <v>-0.01</v>
      </c>
      <c r="R245">
        <v>5.0000000000000001E-3</v>
      </c>
    </row>
    <row r="246" spans="1:18" x14ac:dyDescent="0.2">
      <c r="A246" t="s">
        <v>2369</v>
      </c>
      <c r="B246" t="s">
        <v>33</v>
      </c>
      <c r="C246" t="s">
        <v>2134</v>
      </c>
      <c r="D246" t="s">
        <v>2117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2338</v>
      </c>
      <c r="Q246">
        <v>-0.01</v>
      </c>
      <c r="R246">
        <v>5.0000000000000001E-3</v>
      </c>
    </row>
    <row r="247" spans="1:18" x14ac:dyDescent="0.2">
      <c r="A247" t="s">
        <v>2370</v>
      </c>
      <c r="B247" t="s">
        <v>5</v>
      </c>
      <c r="C247" t="s">
        <v>2116</v>
      </c>
      <c r="D247" t="s">
        <v>2117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2338</v>
      </c>
      <c r="Q247">
        <v>-0.01</v>
      </c>
      <c r="R247">
        <v>5.0000000000000001E-3</v>
      </c>
    </row>
    <row r="248" spans="1:18" x14ac:dyDescent="0.2">
      <c r="A248" t="s">
        <v>2371</v>
      </c>
      <c r="B248" t="s">
        <v>39</v>
      </c>
      <c r="C248" t="s">
        <v>2134</v>
      </c>
      <c r="D248" t="s">
        <v>2117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2338</v>
      </c>
      <c r="Q248">
        <v>-0.01</v>
      </c>
      <c r="R248">
        <v>5.0000000000000001E-3</v>
      </c>
    </row>
    <row r="249" spans="1:18" x14ac:dyDescent="0.2">
      <c r="A249" t="s">
        <v>2372</v>
      </c>
      <c r="B249" t="s">
        <v>49</v>
      </c>
      <c r="C249" t="s">
        <v>2127</v>
      </c>
      <c r="D249" t="s">
        <v>2117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2338</v>
      </c>
      <c r="Q249">
        <v>-0.01</v>
      </c>
      <c r="R249">
        <v>5.0000000000000001E-3</v>
      </c>
    </row>
    <row r="250" spans="1:18" x14ac:dyDescent="0.2">
      <c r="A250" t="s">
        <v>2373</v>
      </c>
      <c r="B250" t="s">
        <v>23</v>
      </c>
      <c r="C250" t="s">
        <v>2127</v>
      </c>
      <c r="D250" t="s">
        <v>2117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2338</v>
      </c>
      <c r="Q250">
        <v>-0.01</v>
      </c>
      <c r="R250">
        <v>5.0000000000000001E-3</v>
      </c>
    </row>
    <row r="251" spans="1:18" x14ac:dyDescent="0.2">
      <c r="A251" t="s">
        <v>2374</v>
      </c>
      <c r="B251" t="s">
        <v>30</v>
      </c>
      <c r="C251" t="s">
        <v>2116</v>
      </c>
      <c r="D251" t="s">
        <v>2117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2338</v>
      </c>
      <c r="Q251">
        <v>-0.01</v>
      </c>
      <c r="R251">
        <v>5.0000000000000001E-3</v>
      </c>
    </row>
    <row r="252" spans="1:18" x14ac:dyDescent="0.2">
      <c r="A252" t="s">
        <v>2375</v>
      </c>
      <c r="B252" t="s">
        <v>12</v>
      </c>
      <c r="C252" t="s">
        <v>2127</v>
      </c>
      <c r="D252" t="s">
        <v>2117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2338</v>
      </c>
      <c r="Q252">
        <v>-0.01</v>
      </c>
      <c r="R252">
        <v>5.0000000000000001E-3</v>
      </c>
    </row>
    <row r="253" spans="1:18" x14ac:dyDescent="0.2">
      <c r="A253" t="s">
        <v>2376</v>
      </c>
      <c r="B253" t="s">
        <v>22</v>
      </c>
      <c r="C253" t="s">
        <v>2127</v>
      </c>
      <c r="D253" t="s">
        <v>2117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2338</v>
      </c>
      <c r="Q253">
        <v>-0.01</v>
      </c>
      <c r="R253">
        <v>5.0000000000000001E-3</v>
      </c>
    </row>
    <row r="254" spans="1:18" x14ac:dyDescent="0.2">
      <c r="A254" t="s">
        <v>2377</v>
      </c>
      <c r="B254" t="s">
        <v>10</v>
      </c>
      <c r="C254" t="s">
        <v>2116</v>
      </c>
      <c r="D254" t="s">
        <v>2117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2338</v>
      </c>
      <c r="Q254">
        <v>-0.01</v>
      </c>
      <c r="R254">
        <v>5.0000000000000001E-3</v>
      </c>
    </row>
    <row r="255" spans="1:18" x14ac:dyDescent="0.2">
      <c r="A255" t="s">
        <v>2378</v>
      </c>
      <c r="B255" t="s">
        <v>384</v>
      </c>
      <c r="C255" t="s">
        <v>2121</v>
      </c>
      <c r="D255" t="s">
        <v>2121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2338</v>
      </c>
      <c r="Q255">
        <v>-6.0000000000000001E-3</v>
      </c>
      <c r="R255">
        <v>0.01</v>
      </c>
    </row>
    <row r="256" spans="1:18" x14ac:dyDescent="0.2">
      <c r="A256" t="s">
        <v>2379</v>
      </c>
      <c r="B256" t="s">
        <v>20</v>
      </c>
      <c r="C256" t="s">
        <v>2127</v>
      </c>
      <c r="D256" t="s">
        <v>2117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2338</v>
      </c>
      <c r="Q256">
        <v>-0.01</v>
      </c>
      <c r="R256">
        <v>5.0000000000000001E-3</v>
      </c>
    </row>
    <row r="257" spans="1:18" x14ac:dyDescent="0.2">
      <c r="A257" t="s">
        <v>2380</v>
      </c>
      <c r="B257" t="s">
        <v>14</v>
      </c>
      <c r="C257" t="s">
        <v>2116</v>
      </c>
      <c r="D257" t="s">
        <v>2117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2338</v>
      </c>
      <c r="Q257">
        <v>-0.01</v>
      </c>
      <c r="R257">
        <v>5.0000000000000001E-3</v>
      </c>
    </row>
    <row r="258" spans="1:18" x14ac:dyDescent="0.2">
      <c r="A258" t="s">
        <v>2381</v>
      </c>
      <c r="B258" t="s">
        <v>5</v>
      </c>
      <c r="C258" t="s">
        <v>2116</v>
      </c>
      <c r="D258" t="s">
        <v>2117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2338</v>
      </c>
      <c r="Q258">
        <v>-0.01</v>
      </c>
      <c r="R258">
        <v>5.0000000000000001E-3</v>
      </c>
    </row>
    <row r="259" spans="1:18" x14ac:dyDescent="0.2">
      <c r="A259" t="s">
        <v>2382</v>
      </c>
      <c r="B259" t="s">
        <v>384</v>
      </c>
      <c r="C259" t="s">
        <v>2116</v>
      </c>
      <c r="D259" t="s">
        <v>2117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2338</v>
      </c>
      <c r="Q259">
        <v>-0.01</v>
      </c>
      <c r="R259">
        <v>5.0000000000000001E-3</v>
      </c>
    </row>
    <row r="260" spans="1:18" x14ac:dyDescent="0.2">
      <c r="A260" t="s">
        <v>2383</v>
      </c>
      <c r="B260" t="s">
        <v>381</v>
      </c>
      <c r="C260" t="s">
        <v>2116</v>
      </c>
      <c r="D260" t="s">
        <v>2117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2338</v>
      </c>
      <c r="Q260">
        <v>-0.01</v>
      </c>
      <c r="R260">
        <v>5.0000000000000001E-3</v>
      </c>
    </row>
    <row r="261" spans="1:18" x14ac:dyDescent="0.2">
      <c r="A261" t="s">
        <v>2384</v>
      </c>
      <c r="B261" t="s">
        <v>35</v>
      </c>
      <c r="C261" t="s">
        <v>2134</v>
      </c>
      <c r="D261" t="s">
        <v>2117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2338</v>
      </c>
      <c r="Q261">
        <v>-0.01</v>
      </c>
      <c r="R261">
        <v>5.0000000000000001E-3</v>
      </c>
    </row>
    <row r="262" spans="1:18" x14ac:dyDescent="0.2">
      <c r="A262" t="s">
        <v>2385</v>
      </c>
      <c r="B262" t="s">
        <v>14</v>
      </c>
      <c r="C262" t="s">
        <v>2116</v>
      </c>
      <c r="D262" t="s">
        <v>2117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2338</v>
      </c>
      <c r="Q262">
        <v>-0.01</v>
      </c>
      <c r="R262">
        <v>5.0000000000000001E-3</v>
      </c>
    </row>
    <row r="263" spans="1:18" x14ac:dyDescent="0.2">
      <c r="A263" t="s">
        <v>2386</v>
      </c>
      <c r="B263" t="s">
        <v>32</v>
      </c>
      <c r="C263" t="s">
        <v>2127</v>
      </c>
      <c r="D263" t="s">
        <v>2117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2338</v>
      </c>
      <c r="Q263">
        <v>-0.01</v>
      </c>
      <c r="R263">
        <v>5.0000000000000001E-3</v>
      </c>
    </row>
    <row r="264" spans="1:18" x14ac:dyDescent="0.2">
      <c r="A264" t="s">
        <v>2387</v>
      </c>
      <c r="B264" t="s">
        <v>21</v>
      </c>
      <c r="C264" t="s">
        <v>2134</v>
      </c>
      <c r="D264" t="s">
        <v>2117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2338</v>
      </c>
      <c r="Q264">
        <v>-0.01</v>
      </c>
      <c r="R264">
        <v>5.0000000000000001E-3</v>
      </c>
    </row>
    <row r="265" spans="1:18" x14ac:dyDescent="0.2">
      <c r="A265" t="s">
        <v>2388</v>
      </c>
      <c r="B265" t="s">
        <v>43</v>
      </c>
      <c r="C265" t="s">
        <v>2134</v>
      </c>
      <c r="D265" t="s">
        <v>2117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2338</v>
      </c>
      <c r="Q265">
        <v>-0.01</v>
      </c>
      <c r="R265">
        <v>5.0000000000000001E-3</v>
      </c>
    </row>
    <row r="266" spans="1:18" x14ac:dyDescent="0.2">
      <c r="A266" t="s">
        <v>2389</v>
      </c>
      <c r="B266" t="s">
        <v>5</v>
      </c>
      <c r="C266" t="s">
        <v>2127</v>
      </c>
      <c r="D266" t="s">
        <v>2117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2338</v>
      </c>
      <c r="Q266">
        <v>-0.01</v>
      </c>
      <c r="R266">
        <v>5.0000000000000001E-3</v>
      </c>
    </row>
    <row r="267" spans="1:18" x14ac:dyDescent="0.2">
      <c r="A267" t="s">
        <v>2390</v>
      </c>
      <c r="B267" t="s">
        <v>32</v>
      </c>
      <c r="C267" t="s">
        <v>2121</v>
      </c>
      <c r="D267" t="s">
        <v>2121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2338</v>
      </c>
      <c r="Q267">
        <v>-6.0000000000000001E-3</v>
      </c>
      <c r="R267">
        <v>0.01</v>
      </c>
    </row>
    <row r="268" spans="1:18" x14ac:dyDescent="0.2">
      <c r="A268" t="s">
        <v>2391</v>
      </c>
      <c r="B268" t="s">
        <v>16</v>
      </c>
      <c r="C268" t="s">
        <v>2121</v>
      </c>
      <c r="D268" t="s">
        <v>2121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2338</v>
      </c>
      <c r="Q268">
        <v>-6.0000000000000001E-3</v>
      </c>
      <c r="R268">
        <v>0.01</v>
      </c>
    </row>
    <row r="269" spans="1:18" x14ac:dyDescent="0.2">
      <c r="A269" t="s">
        <v>2392</v>
      </c>
      <c r="B269" t="s">
        <v>382</v>
      </c>
      <c r="C269" t="s">
        <v>2134</v>
      </c>
      <c r="D269" t="s">
        <v>2117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2338</v>
      </c>
      <c r="Q269">
        <v>-0.01</v>
      </c>
      <c r="R269">
        <v>5.0000000000000001E-3</v>
      </c>
    </row>
    <row r="270" spans="1:18" x14ac:dyDescent="0.2">
      <c r="A270" t="s">
        <v>2393</v>
      </c>
      <c r="B270" t="s">
        <v>7</v>
      </c>
      <c r="C270" t="s">
        <v>2116</v>
      </c>
      <c r="D270" t="s">
        <v>2117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2338</v>
      </c>
      <c r="Q270">
        <v>-0.01</v>
      </c>
      <c r="R270">
        <v>5.0000000000000001E-3</v>
      </c>
    </row>
    <row r="271" spans="1:18" x14ac:dyDescent="0.2">
      <c r="A271" t="s">
        <v>2394</v>
      </c>
      <c r="B271" t="s">
        <v>384</v>
      </c>
      <c r="C271" t="s">
        <v>2116</v>
      </c>
      <c r="D271" t="s">
        <v>2117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2338</v>
      </c>
      <c r="Q271">
        <v>-0.01</v>
      </c>
      <c r="R271">
        <v>5.0000000000000001E-3</v>
      </c>
    </row>
    <row r="272" spans="1:18" x14ac:dyDescent="0.2">
      <c r="A272" t="s">
        <v>2395</v>
      </c>
      <c r="B272" t="s">
        <v>43</v>
      </c>
      <c r="C272" t="s">
        <v>2134</v>
      </c>
      <c r="D272" t="s">
        <v>2117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2338</v>
      </c>
      <c r="Q272">
        <v>-0.01</v>
      </c>
      <c r="R272">
        <v>5.0000000000000001E-3</v>
      </c>
    </row>
    <row r="273" spans="1:18" x14ac:dyDescent="0.2">
      <c r="A273" t="s">
        <v>2396</v>
      </c>
      <c r="B273" t="s">
        <v>7</v>
      </c>
      <c r="C273" t="s">
        <v>2116</v>
      </c>
      <c r="D273" t="s">
        <v>2117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2338</v>
      </c>
      <c r="Q273">
        <v>-0.01</v>
      </c>
      <c r="R273">
        <v>5.0000000000000001E-3</v>
      </c>
    </row>
    <row r="274" spans="1:18" x14ac:dyDescent="0.2">
      <c r="A274" t="s">
        <v>2397</v>
      </c>
      <c r="B274" t="s">
        <v>17</v>
      </c>
      <c r="C274" t="s">
        <v>2134</v>
      </c>
      <c r="D274" t="s">
        <v>2117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2338</v>
      </c>
      <c r="Q274">
        <v>-0.01</v>
      </c>
      <c r="R274">
        <v>5.0000000000000001E-3</v>
      </c>
    </row>
    <row r="275" spans="1:18" x14ac:dyDescent="0.2">
      <c r="A275" t="s">
        <v>2398</v>
      </c>
      <c r="B275" t="s">
        <v>37</v>
      </c>
      <c r="C275" t="s">
        <v>2116</v>
      </c>
      <c r="D275" t="s">
        <v>2117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2338</v>
      </c>
      <c r="Q275">
        <v>-0.01</v>
      </c>
      <c r="R275">
        <v>5.0000000000000001E-3</v>
      </c>
    </row>
    <row r="276" spans="1:18" x14ac:dyDescent="0.2">
      <c r="A276" t="s">
        <v>2399</v>
      </c>
      <c r="B276" t="s">
        <v>49</v>
      </c>
      <c r="C276" t="s">
        <v>2134</v>
      </c>
      <c r="D276" t="s">
        <v>2117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2338</v>
      </c>
      <c r="Q276">
        <v>-0.01</v>
      </c>
      <c r="R276">
        <v>5.0000000000000001E-3</v>
      </c>
    </row>
    <row r="277" spans="1:18" x14ac:dyDescent="0.2">
      <c r="A277" t="s">
        <v>2400</v>
      </c>
      <c r="B277" t="s">
        <v>43</v>
      </c>
      <c r="C277" t="s">
        <v>2127</v>
      </c>
      <c r="D277" t="s">
        <v>2117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2338</v>
      </c>
      <c r="Q277">
        <v>-0.01</v>
      </c>
      <c r="R277">
        <v>5.0000000000000001E-3</v>
      </c>
    </row>
    <row r="278" spans="1:18" x14ac:dyDescent="0.2">
      <c r="A278" t="s">
        <v>2401</v>
      </c>
      <c r="B278" t="s">
        <v>381</v>
      </c>
      <c r="C278" t="s">
        <v>2116</v>
      </c>
      <c r="D278" t="s">
        <v>2117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2338</v>
      </c>
      <c r="Q278">
        <v>-0.01</v>
      </c>
      <c r="R278">
        <v>5.0000000000000001E-3</v>
      </c>
    </row>
    <row r="279" spans="1:18" x14ac:dyDescent="0.2">
      <c r="A279" t="s">
        <v>2402</v>
      </c>
      <c r="B279" t="s">
        <v>15</v>
      </c>
      <c r="C279" t="s">
        <v>2116</v>
      </c>
      <c r="D279" t="s">
        <v>2117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2338</v>
      </c>
      <c r="Q279">
        <v>-0.01</v>
      </c>
      <c r="R279">
        <v>5.0000000000000001E-3</v>
      </c>
    </row>
    <row r="280" spans="1:18" x14ac:dyDescent="0.2">
      <c r="A280" t="s">
        <v>2403</v>
      </c>
      <c r="B280" t="s">
        <v>21</v>
      </c>
      <c r="C280" t="s">
        <v>2116</v>
      </c>
      <c r="D280" t="s">
        <v>2117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2338</v>
      </c>
      <c r="Q280">
        <v>-0.01</v>
      </c>
      <c r="R280">
        <v>5.0000000000000001E-3</v>
      </c>
    </row>
    <row r="281" spans="1:18" x14ac:dyDescent="0.2">
      <c r="A281" t="s">
        <v>2404</v>
      </c>
      <c r="B281" t="s">
        <v>12</v>
      </c>
      <c r="C281" t="s">
        <v>2116</v>
      </c>
      <c r="D281" t="s">
        <v>2117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2338</v>
      </c>
      <c r="Q281">
        <v>-0.01</v>
      </c>
      <c r="R281">
        <v>5.0000000000000001E-3</v>
      </c>
    </row>
    <row r="282" spans="1:18" x14ac:dyDescent="0.2">
      <c r="A282" t="s">
        <v>2405</v>
      </c>
      <c r="B282" t="s">
        <v>39</v>
      </c>
      <c r="C282" t="s">
        <v>2121</v>
      </c>
      <c r="D282" t="s">
        <v>2121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2338</v>
      </c>
      <c r="Q282">
        <v>-6.0000000000000001E-3</v>
      </c>
      <c r="R282">
        <v>0.01</v>
      </c>
    </row>
    <row r="283" spans="1:18" x14ac:dyDescent="0.2">
      <c r="A283" t="s">
        <v>2406</v>
      </c>
      <c r="B283" t="s">
        <v>5</v>
      </c>
      <c r="C283" t="s">
        <v>2134</v>
      </c>
      <c r="D283" t="s">
        <v>2117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2338</v>
      </c>
      <c r="Q283">
        <v>-0.01</v>
      </c>
      <c r="R283">
        <v>5.0000000000000001E-3</v>
      </c>
    </row>
    <row r="284" spans="1:18" x14ac:dyDescent="0.2">
      <c r="A284" t="s">
        <v>2407</v>
      </c>
      <c r="B284" t="s">
        <v>25</v>
      </c>
      <c r="C284" t="s">
        <v>2134</v>
      </c>
      <c r="D284" t="s">
        <v>2117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2338</v>
      </c>
      <c r="Q284">
        <v>-0.01</v>
      </c>
      <c r="R284">
        <v>5.0000000000000001E-3</v>
      </c>
    </row>
    <row r="285" spans="1:18" x14ac:dyDescent="0.2">
      <c r="A285" t="s">
        <v>2408</v>
      </c>
      <c r="B285" t="s">
        <v>32</v>
      </c>
      <c r="C285" t="s">
        <v>2116</v>
      </c>
      <c r="D285" t="s">
        <v>2117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2338</v>
      </c>
      <c r="Q285">
        <v>-0.01</v>
      </c>
      <c r="R285">
        <v>5.0000000000000001E-3</v>
      </c>
    </row>
    <row r="286" spans="1:18" x14ac:dyDescent="0.2">
      <c r="A286" t="s">
        <v>2409</v>
      </c>
      <c r="B286" t="s">
        <v>25</v>
      </c>
      <c r="C286" t="s">
        <v>2116</v>
      </c>
      <c r="D286" t="s">
        <v>2117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2338</v>
      </c>
      <c r="Q286">
        <v>-0.01</v>
      </c>
      <c r="R286">
        <v>5.0000000000000001E-3</v>
      </c>
    </row>
    <row r="287" spans="1:18" x14ac:dyDescent="0.2">
      <c r="A287" t="s">
        <v>2410</v>
      </c>
      <c r="B287" t="s">
        <v>13</v>
      </c>
      <c r="C287" t="s">
        <v>2134</v>
      </c>
      <c r="D287" t="s">
        <v>2117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2338</v>
      </c>
      <c r="Q287">
        <v>-0.01</v>
      </c>
      <c r="R287">
        <v>5.0000000000000001E-3</v>
      </c>
    </row>
    <row r="288" spans="1:18" x14ac:dyDescent="0.2">
      <c r="A288" t="s">
        <v>2411</v>
      </c>
      <c r="B288" t="s">
        <v>37</v>
      </c>
      <c r="C288" t="s">
        <v>2134</v>
      </c>
      <c r="D288" t="s">
        <v>2117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2338</v>
      </c>
      <c r="Q288">
        <v>-0.01</v>
      </c>
      <c r="R288">
        <v>5.0000000000000001E-3</v>
      </c>
    </row>
    <row r="289" spans="1:18" x14ac:dyDescent="0.2">
      <c r="A289" t="s">
        <v>2412</v>
      </c>
      <c r="B289" t="s">
        <v>49</v>
      </c>
      <c r="C289" t="s">
        <v>2121</v>
      </c>
      <c r="D289" t="s">
        <v>2121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2338</v>
      </c>
      <c r="Q289">
        <v>-6.0000000000000001E-3</v>
      </c>
      <c r="R289">
        <v>0.01</v>
      </c>
    </row>
    <row r="290" spans="1:18" x14ac:dyDescent="0.2">
      <c r="A290" t="s">
        <v>2413</v>
      </c>
      <c r="B290" t="s">
        <v>39</v>
      </c>
      <c r="C290" t="s">
        <v>2134</v>
      </c>
      <c r="D290" t="s">
        <v>2117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2338</v>
      </c>
      <c r="Q290">
        <v>-0.01</v>
      </c>
      <c r="R290">
        <v>5.0000000000000001E-3</v>
      </c>
    </row>
    <row r="291" spans="1:18" x14ac:dyDescent="0.2">
      <c r="A291" t="s">
        <v>2414</v>
      </c>
      <c r="B291" t="s">
        <v>383</v>
      </c>
      <c r="C291" t="s">
        <v>2127</v>
      </c>
      <c r="D291" t="s">
        <v>2117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2338</v>
      </c>
      <c r="Q291">
        <v>-0.01</v>
      </c>
      <c r="R291">
        <v>5.0000000000000001E-3</v>
      </c>
    </row>
    <row r="292" spans="1:18" x14ac:dyDescent="0.2">
      <c r="A292" t="s">
        <v>2415</v>
      </c>
      <c r="B292" t="s">
        <v>10</v>
      </c>
      <c r="C292" t="s">
        <v>2121</v>
      </c>
      <c r="D292" t="s">
        <v>2121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2338</v>
      </c>
      <c r="Q292">
        <v>-6.0000000000000001E-3</v>
      </c>
      <c r="R292">
        <v>0.01</v>
      </c>
    </row>
    <row r="293" spans="1:18" x14ac:dyDescent="0.2">
      <c r="A293" t="s">
        <v>2416</v>
      </c>
      <c r="B293" t="s">
        <v>37</v>
      </c>
      <c r="C293" t="s">
        <v>2121</v>
      </c>
      <c r="D293" t="s">
        <v>2121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2338</v>
      </c>
      <c r="Q293">
        <v>-6.0000000000000001E-3</v>
      </c>
      <c r="R293">
        <v>0.01</v>
      </c>
    </row>
    <row r="294" spans="1:18" x14ac:dyDescent="0.2">
      <c r="A294" t="s">
        <v>2417</v>
      </c>
      <c r="B294" t="s">
        <v>382</v>
      </c>
      <c r="C294" t="s">
        <v>2116</v>
      </c>
      <c r="D294" t="s">
        <v>2117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2338</v>
      </c>
      <c r="Q294">
        <v>-0.01</v>
      </c>
      <c r="R294">
        <v>5.0000000000000001E-3</v>
      </c>
    </row>
    <row r="295" spans="1:18" x14ac:dyDescent="0.2">
      <c r="A295" t="s">
        <v>2418</v>
      </c>
      <c r="B295" t="s">
        <v>14</v>
      </c>
      <c r="C295" t="s">
        <v>2116</v>
      </c>
      <c r="D295" t="s">
        <v>2117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2338</v>
      </c>
      <c r="Q295">
        <v>-0.01</v>
      </c>
      <c r="R295">
        <v>5.0000000000000001E-3</v>
      </c>
    </row>
    <row r="296" spans="1:18" x14ac:dyDescent="0.2">
      <c r="A296" t="s">
        <v>2419</v>
      </c>
      <c r="B296" t="s">
        <v>19</v>
      </c>
      <c r="C296" t="s">
        <v>2121</v>
      </c>
      <c r="D296" t="s">
        <v>2121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2338</v>
      </c>
      <c r="Q296">
        <v>-6.0000000000000001E-3</v>
      </c>
      <c r="R296">
        <v>0.01</v>
      </c>
    </row>
    <row r="297" spans="1:18" x14ac:dyDescent="0.2">
      <c r="A297" t="s">
        <v>2420</v>
      </c>
      <c r="B297" t="s">
        <v>23</v>
      </c>
      <c r="C297" t="s">
        <v>2127</v>
      </c>
      <c r="D297" t="s">
        <v>2117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2338</v>
      </c>
      <c r="Q297">
        <v>-0.01</v>
      </c>
      <c r="R297">
        <v>5.0000000000000001E-3</v>
      </c>
    </row>
    <row r="298" spans="1:18" x14ac:dyDescent="0.2">
      <c r="A298" t="s">
        <v>2421</v>
      </c>
      <c r="B298" t="s">
        <v>37</v>
      </c>
      <c r="C298" t="s">
        <v>2121</v>
      </c>
      <c r="D298" t="s">
        <v>2121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2338</v>
      </c>
      <c r="Q298">
        <v>-6.0000000000000001E-3</v>
      </c>
      <c r="R298">
        <v>0.01</v>
      </c>
    </row>
    <row r="299" spans="1:18" x14ac:dyDescent="0.2">
      <c r="A299" t="s">
        <v>2422</v>
      </c>
      <c r="B299" t="s">
        <v>30</v>
      </c>
      <c r="C299" t="s">
        <v>2121</v>
      </c>
      <c r="D299" t="s">
        <v>2121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2338</v>
      </c>
      <c r="Q299">
        <v>-6.0000000000000001E-3</v>
      </c>
      <c r="R299">
        <v>0.01</v>
      </c>
    </row>
    <row r="300" spans="1:18" x14ac:dyDescent="0.2">
      <c r="A300" t="s">
        <v>2423</v>
      </c>
      <c r="B300" t="s">
        <v>21</v>
      </c>
      <c r="C300" t="s">
        <v>2116</v>
      </c>
      <c r="D300" t="s">
        <v>2117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2338</v>
      </c>
      <c r="Q300">
        <v>-0.01</v>
      </c>
      <c r="R300">
        <v>5.0000000000000001E-3</v>
      </c>
    </row>
    <row r="301" spans="1:18" x14ac:dyDescent="0.2">
      <c r="A301" t="s">
        <v>2424</v>
      </c>
      <c r="B301" t="s">
        <v>15</v>
      </c>
      <c r="C301" t="s">
        <v>2121</v>
      </c>
      <c r="D301" t="s">
        <v>2121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2338</v>
      </c>
      <c r="Q301">
        <v>-6.0000000000000001E-3</v>
      </c>
      <c r="R301">
        <v>0.01</v>
      </c>
    </row>
    <row r="302" spans="1:18" x14ac:dyDescent="0.2">
      <c r="A302" t="s">
        <v>2425</v>
      </c>
      <c r="B302" t="s">
        <v>23</v>
      </c>
      <c r="C302" t="s">
        <v>2121</v>
      </c>
      <c r="D302" t="s">
        <v>2121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2338</v>
      </c>
      <c r="Q302">
        <v>-6.0000000000000001E-3</v>
      </c>
      <c r="R302">
        <v>0.01</v>
      </c>
    </row>
    <row r="303" spans="1:18" x14ac:dyDescent="0.2">
      <c r="A303" t="s">
        <v>2426</v>
      </c>
      <c r="B303" t="s">
        <v>384</v>
      </c>
      <c r="C303" t="s">
        <v>2134</v>
      </c>
      <c r="D303" t="s">
        <v>2117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2338</v>
      </c>
      <c r="Q303">
        <v>-0.01</v>
      </c>
      <c r="R303">
        <v>5.0000000000000001E-3</v>
      </c>
    </row>
    <row r="304" spans="1:18" x14ac:dyDescent="0.2">
      <c r="A304" t="s">
        <v>2427</v>
      </c>
      <c r="B304" t="s">
        <v>7</v>
      </c>
      <c r="C304" t="s">
        <v>2121</v>
      </c>
      <c r="D304" t="s">
        <v>2121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2338</v>
      </c>
      <c r="Q304">
        <v>-6.0000000000000001E-3</v>
      </c>
      <c r="R304">
        <v>0.01</v>
      </c>
    </row>
    <row r="305" spans="1:18" x14ac:dyDescent="0.2">
      <c r="A305" t="s">
        <v>2428</v>
      </c>
      <c r="B305" t="s">
        <v>14</v>
      </c>
      <c r="C305" t="s">
        <v>2121</v>
      </c>
      <c r="D305" t="s">
        <v>2121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2338</v>
      </c>
      <c r="Q305">
        <v>-6.0000000000000001E-3</v>
      </c>
      <c r="R305">
        <v>0.01</v>
      </c>
    </row>
    <row r="306" spans="1:18" x14ac:dyDescent="0.2">
      <c r="A306" t="s">
        <v>2429</v>
      </c>
      <c r="B306" t="s">
        <v>37</v>
      </c>
      <c r="C306" t="s">
        <v>2121</v>
      </c>
      <c r="D306" t="s">
        <v>2121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2338</v>
      </c>
      <c r="Q306">
        <v>-6.0000000000000001E-3</v>
      </c>
      <c r="R306">
        <v>0.01</v>
      </c>
    </row>
    <row r="307" spans="1:18" x14ac:dyDescent="0.2">
      <c r="A307" t="s">
        <v>2430</v>
      </c>
      <c r="B307" t="s">
        <v>382</v>
      </c>
      <c r="C307" t="s">
        <v>2121</v>
      </c>
      <c r="D307" t="s">
        <v>2121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2338</v>
      </c>
      <c r="Q307">
        <v>-6.0000000000000001E-3</v>
      </c>
      <c r="R307">
        <v>0.01</v>
      </c>
    </row>
    <row r="308" spans="1:18" x14ac:dyDescent="0.2">
      <c r="A308" t="s">
        <v>2431</v>
      </c>
      <c r="B308" t="s">
        <v>42</v>
      </c>
      <c r="C308" t="s">
        <v>2116</v>
      </c>
      <c r="D308" t="s">
        <v>2117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2338</v>
      </c>
      <c r="Q308">
        <v>-0.01</v>
      </c>
      <c r="R308">
        <v>5.0000000000000001E-3</v>
      </c>
    </row>
    <row r="309" spans="1:18" x14ac:dyDescent="0.2">
      <c r="A309" t="s">
        <v>2432</v>
      </c>
      <c r="B309" t="s">
        <v>13</v>
      </c>
      <c r="C309" t="s">
        <v>2116</v>
      </c>
      <c r="D309" t="s">
        <v>2117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2338</v>
      </c>
      <c r="Q309">
        <v>-0.01</v>
      </c>
      <c r="R309">
        <v>5.0000000000000001E-3</v>
      </c>
    </row>
    <row r="310" spans="1:18" x14ac:dyDescent="0.2">
      <c r="A310" t="s">
        <v>2433</v>
      </c>
      <c r="B310" t="s">
        <v>34</v>
      </c>
      <c r="C310" t="s">
        <v>2116</v>
      </c>
      <c r="D310" t="s">
        <v>2117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2338</v>
      </c>
      <c r="Q310">
        <v>-0.01</v>
      </c>
      <c r="R310">
        <v>5.0000000000000001E-3</v>
      </c>
    </row>
    <row r="311" spans="1:18" x14ac:dyDescent="0.2">
      <c r="A311" t="s">
        <v>2434</v>
      </c>
      <c r="B311" t="s">
        <v>24</v>
      </c>
      <c r="C311" t="s">
        <v>2121</v>
      </c>
      <c r="D311" t="s">
        <v>2121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2338</v>
      </c>
      <c r="Q311">
        <v>-6.0000000000000001E-3</v>
      </c>
      <c r="R311">
        <v>0.01</v>
      </c>
    </row>
    <row r="312" spans="1:18" x14ac:dyDescent="0.2">
      <c r="A312" t="s">
        <v>2435</v>
      </c>
      <c r="B312" t="s">
        <v>22</v>
      </c>
      <c r="C312" t="s">
        <v>2127</v>
      </c>
      <c r="D312" t="s">
        <v>2117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2338</v>
      </c>
      <c r="Q312">
        <v>-0.01</v>
      </c>
      <c r="R312">
        <v>5.0000000000000001E-3</v>
      </c>
    </row>
    <row r="313" spans="1:18" x14ac:dyDescent="0.2">
      <c r="A313" t="s">
        <v>2436</v>
      </c>
      <c r="B313" t="s">
        <v>382</v>
      </c>
      <c r="C313" t="s">
        <v>2121</v>
      </c>
      <c r="D313" t="s">
        <v>2121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2338</v>
      </c>
      <c r="Q313">
        <v>-6.0000000000000001E-3</v>
      </c>
      <c r="R313">
        <v>0.01</v>
      </c>
    </row>
    <row r="314" spans="1:18" x14ac:dyDescent="0.2">
      <c r="A314" t="s">
        <v>2437</v>
      </c>
      <c r="B314" t="s">
        <v>10</v>
      </c>
      <c r="C314" t="s">
        <v>2116</v>
      </c>
      <c r="D314" t="s">
        <v>2117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2338</v>
      </c>
      <c r="Q314">
        <v>-0.01</v>
      </c>
      <c r="R314">
        <v>5.0000000000000001E-3</v>
      </c>
    </row>
    <row r="315" spans="1:18" x14ac:dyDescent="0.2">
      <c r="A315" t="s">
        <v>2438</v>
      </c>
      <c r="B315" t="s">
        <v>12</v>
      </c>
      <c r="C315" t="s">
        <v>2134</v>
      </c>
      <c r="D315" t="s">
        <v>2117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2338</v>
      </c>
      <c r="Q315">
        <v>-0.01</v>
      </c>
      <c r="R315">
        <v>5.0000000000000001E-3</v>
      </c>
    </row>
    <row r="316" spans="1:18" x14ac:dyDescent="0.2">
      <c r="A316" t="s">
        <v>2439</v>
      </c>
      <c r="B316" t="s">
        <v>35</v>
      </c>
      <c r="C316" t="s">
        <v>2121</v>
      </c>
      <c r="D316" t="s">
        <v>2121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2338</v>
      </c>
      <c r="Q316">
        <v>-6.0000000000000001E-3</v>
      </c>
      <c r="R316">
        <v>0.01</v>
      </c>
    </row>
    <row r="317" spans="1:18" x14ac:dyDescent="0.2">
      <c r="A317" t="s">
        <v>2440</v>
      </c>
      <c r="B317" t="s">
        <v>30</v>
      </c>
      <c r="C317" t="s">
        <v>2116</v>
      </c>
      <c r="D317" t="s">
        <v>2117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2338</v>
      </c>
      <c r="Q317">
        <v>-0.01</v>
      </c>
      <c r="R317">
        <v>5.0000000000000001E-3</v>
      </c>
    </row>
    <row r="318" spans="1:18" x14ac:dyDescent="0.2">
      <c r="A318" t="s">
        <v>2441</v>
      </c>
      <c r="B318" t="s">
        <v>383</v>
      </c>
      <c r="C318" t="s">
        <v>2116</v>
      </c>
      <c r="D318" t="s">
        <v>2117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2338</v>
      </c>
      <c r="Q318">
        <v>-0.01</v>
      </c>
      <c r="R318">
        <v>5.0000000000000001E-3</v>
      </c>
    </row>
    <row r="319" spans="1:18" x14ac:dyDescent="0.2">
      <c r="A319" t="s">
        <v>2442</v>
      </c>
      <c r="B319" t="s">
        <v>18</v>
      </c>
      <c r="C319" t="s">
        <v>2134</v>
      </c>
      <c r="D319" t="s">
        <v>2117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2338</v>
      </c>
      <c r="Q319">
        <v>-0.01</v>
      </c>
      <c r="R319">
        <v>5.0000000000000001E-3</v>
      </c>
    </row>
    <row r="320" spans="1:18" x14ac:dyDescent="0.2">
      <c r="A320" t="s">
        <v>2443</v>
      </c>
      <c r="B320" t="s">
        <v>383</v>
      </c>
      <c r="C320" t="s">
        <v>2127</v>
      </c>
      <c r="D320" t="s">
        <v>2117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2338</v>
      </c>
      <c r="Q320">
        <v>-0.01</v>
      </c>
      <c r="R320">
        <v>5.0000000000000001E-3</v>
      </c>
    </row>
    <row r="321" spans="1:18" x14ac:dyDescent="0.2">
      <c r="A321" t="s">
        <v>2444</v>
      </c>
      <c r="B321" t="s">
        <v>22</v>
      </c>
      <c r="C321" t="s">
        <v>2116</v>
      </c>
      <c r="D321" t="s">
        <v>2117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2338</v>
      </c>
      <c r="Q321">
        <v>-0.01</v>
      </c>
      <c r="R321">
        <v>5.0000000000000001E-3</v>
      </c>
    </row>
    <row r="322" spans="1:18" x14ac:dyDescent="0.2">
      <c r="A322" t="s">
        <v>2445</v>
      </c>
      <c r="B322" t="s">
        <v>24</v>
      </c>
      <c r="C322" t="s">
        <v>2127</v>
      </c>
      <c r="D322" t="s">
        <v>2117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2338</v>
      </c>
      <c r="Q322">
        <v>-0.01</v>
      </c>
      <c r="R322">
        <v>5.0000000000000001E-3</v>
      </c>
    </row>
    <row r="323" spans="1:18" x14ac:dyDescent="0.2">
      <c r="A323" t="s">
        <v>2446</v>
      </c>
      <c r="B323" t="s">
        <v>33</v>
      </c>
      <c r="C323" t="s">
        <v>2121</v>
      </c>
      <c r="D323" t="s">
        <v>2121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2338</v>
      </c>
      <c r="Q323">
        <v>-6.0000000000000001E-3</v>
      </c>
      <c r="R323">
        <v>0.01</v>
      </c>
    </row>
    <row r="324" spans="1:18" x14ac:dyDescent="0.2">
      <c r="A324" t="s">
        <v>2447</v>
      </c>
      <c r="B324" t="s">
        <v>49</v>
      </c>
      <c r="C324" t="s">
        <v>2121</v>
      </c>
      <c r="D324" t="s">
        <v>2121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2338</v>
      </c>
      <c r="Q324">
        <v>-6.0000000000000001E-3</v>
      </c>
      <c r="R324">
        <v>0.01</v>
      </c>
    </row>
    <row r="325" spans="1:18" x14ac:dyDescent="0.2">
      <c r="A325" t="s">
        <v>2448</v>
      </c>
      <c r="B325" t="s">
        <v>384</v>
      </c>
      <c r="C325" t="s">
        <v>2121</v>
      </c>
      <c r="D325" t="s">
        <v>2121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2338</v>
      </c>
      <c r="Q325">
        <v>-6.0000000000000001E-3</v>
      </c>
      <c r="R325">
        <v>0.01</v>
      </c>
    </row>
    <row r="326" spans="1:18" x14ac:dyDescent="0.2">
      <c r="A326" t="s">
        <v>2449</v>
      </c>
      <c r="B326" t="s">
        <v>33</v>
      </c>
      <c r="C326" t="s">
        <v>2134</v>
      </c>
      <c r="D326" t="s">
        <v>2117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2338</v>
      </c>
      <c r="Q326">
        <v>-0.01</v>
      </c>
      <c r="R326">
        <v>5.0000000000000001E-3</v>
      </c>
    </row>
    <row r="327" spans="1:18" x14ac:dyDescent="0.2">
      <c r="A327" t="s">
        <v>2450</v>
      </c>
      <c r="B327" t="s">
        <v>20</v>
      </c>
      <c r="C327" t="s">
        <v>2121</v>
      </c>
      <c r="D327" t="s">
        <v>2121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2338</v>
      </c>
      <c r="Q327">
        <v>-6.0000000000000001E-3</v>
      </c>
      <c r="R327">
        <v>0.01</v>
      </c>
    </row>
    <row r="328" spans="1:18" x14ac:dyDescent="0.2">
      <c r="A328" t="s">
        <v>2451</v>
      </c>
      <c r="B328" t="s">
        <v>30</v>
      </c>
      <c r="C328" t="s">
        <v>2127</v>
      </c>
      <c r="D328" t="s">
        <v>2117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2338</v>
      </c>
      <c r="Q328">
        <v>-0.01</v>
      </c>
      <c r="R328">
        <v>5.0000000000000001E-3</v>
      </c>
    </row>
    <row r="329" spans="1:18" x14ac:dyDescent="0.2">
      <c r="A329" t="s">
        <v>2452</v>
      </c>
      <c r="B329" t="s">
        <v>22</v>
      </c>
      <c r="C329" t="s">
        <v>2116</v>
      </c>
      <c r="D329" t="s">
        <v>2117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2338</v>
      </c>
      <c r="Q329">
        <v>-0.01</v>
      </c>
      <c r="R329">
        <v>5.0000000000000001E-3</v>
      </c>
    </row>
    <row r="330" spans="1:18" x14ac:dyDescent="0.2">
      <c r="A330" t="s">
        <v>2453</v>
      </c>
      <c r="B330" t="s">
        <v>18</v>
      </c>
      <c r="C330" t="s">
        <v>2121</v>
      </c>
      <c r="D330" t="s">
        <v>2121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2338</v>
      </c>
      <c r="Q330">
        <v>-6.0000000000000001E-3</v>
      </c>
      <c r="R330">
        <v>0.01</v>
      </c>
    </row>
    <row r="331" spans="1:18" x14ac:dyDescent="0.2">
      <c r="A331" t="s">
        <v>2454</v>
      </c>
      <c r="B331" t="s">
        <v>19</v>
      </c>
      <c r="C331" t="s">
        <v>2116</v>
      </c>
      <c r="D331" t="s">
        <v>2117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2338</v>
      </c>
      <c r="Q331">
        <v>-0.01</v>
      </c>
      <c r="R331">
        <v>5.0000000000000001E-3</v>
      </c>
    </row>
    <row r="332" spans="1:18" x14ac:dyDescent="0.2">
      <c r="A332" t="s">
        <v>2455</v>
      </c>
      <c r="B332" t="s">
        <v>13</v>
      </c>
      <c r="C332" t="s">
        <v>2116</v>
      </c>
      <c r="D332" t="s">
        <v>2117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2338</v>
      </c>
      <c r="Q332">
        <v>-0.01</v>
      </c>
      <c r="R332">
        <v>5.0000000000000001E-3</v>
      </c>
    </row>
    <row r="333" spans="1:18" x14ac:dyDescent="0.2">
      <c r="A333" t="s">
        <v>2456</v>
      </c>
      <c r="B333" t="s">
        <v>10</v>
      </c>
      <c r="C333" t="s">
        <v>2121</v>
      </c>
      <c r="D333" t="s">
        <v>2121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2338</v>
      </c>
      <c r="Q333">
        <v>-6.0000000000000001E-3</v>
      </c>
      <c r="R333">
        <v>0.01</v>
      </c>
    </row>
    <row r="334" spans="1:18" x14ac:dyDescent="0.2">
      <c r="A334" t="s">
        <v>2457</v>
      </c>
      <c r="B334" t="s">
        <v>12</v>
      </c>
      <c r="C334" t="s">
        <v>2116</v>
      </c>
      <c r="D334" t="s">
        <v>2117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2338</v>
      </c>
      <c r="Q334">
        <v>-0.01</v>
      </c>
      <c r="R334">
        <v>5.0000000000000001E-3</v>
      </c>
    </row>
    <row r="335" spans="1:18" x14ac:dyDescent="0.2">
      <c r="A335" t="s">
        <v>2458</v>
      </c>
      <c r="B335" t="s">
        <v>19</v>
      </c>
      <c r="C335" t="s">
        <v>2116</v>
      </c>
      <c r="D335" t="s">
        <v>2117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2338</v>
      </c>
      <c r="Q335">
        <v>-0.01</v>
      </c>
      <c r="R335">
        <v>5.0000000000000001E-3</v>
      </c>
    </row>
    <row r="336" spans="1:18" x14ac:dyDescent="0.2">
      <c r="A336" t="s">
        <v>2459</v>
      </c>
      <c r="B336" t="s">
        <v>16</v>
      </c>
      <c r="C336" t="s">
        <v>2116</v>
      </c>
      <c r="D336" t="s">
        <v>2117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2338</v>
      </c>
      <c r="Q336">
        <v>-0.01</v>
      </c>
      <c r="R336">
        <v>5.0000000000000001E-3</v>
      </c>
    </row>
    <row r="337" spans="1:18" x14ac:dyDescent="0.2">
      <c r="A337" t="s">
        <v>2460</v>
      </c>
      <c r="B337" t="s">
        <v>42</v>
      </c>
      <c r="C337" t="s">
        <v>2121</v>
      </c>
      <c r="D337" t="s">
        <v>2121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2338</v>
      </c>
      <c r="Q337">
        <v>-6.0000000000000001E-3</v>
      </c>
      <c r="R337">
        <v>0.01</v>
      </c>
    </row>
    <row r="338" spans="1:18" x14ac:dyDescent="0.2">
      <c r="A338" t="s">
        <v>2461</v>
      </c>
      <c r="B338" t="s">
        <v>48</v>
      </c>
      <c r="C338" t="s">
        <v>2121</v>
      </c>
      <c r="D338" t="s">
        <v>2121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2338</v>
      </c>
      <c r="Q338">
        <v>-6.0000000000000001E-3</v>
      </c>
      <c r="R338">
        <v>0.01</v>
      </c>
    </row>
    <row r="339" spans="1:18" x14ac:dyDescent="0.2">
      <c r="A339" t="s">
        <v>2462</v>
      </c>
      <c r="B339" t="s">
        <v>18</v>
      </c>
      <c r="C339" t="s">
        <v>2116</v>
      </c>
      <c r="D339" t="s">
        <v>2117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2338</v>
      </c>
      <c r="Q339">
        <v>-0.01</v>
      </c>
      <c r="R339">
        <v>5.0000000000000001E-3</v>
      </c>
    </row>
    <row r="340" spans="1:18" x14ac:dyDescent="0.2">
      <c r="A340" t="s">
        <v>2463</v>
      </c>
      <c r="B340" t="s">
        <v>48</v>
      </c>
      <c r="C340" t="s">
        <v>2127</v>
      </c>
      <c r="D340" t="s">
        <v>2117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2338</v>
      </c>
      <c r="Q340">
        <v>-0.01</v>
      </c>
      <c r="R340">
        <v>5.0000000000000001E-3</v>
      </c>
    </row>
    <row r="341" spans="1:18" x14ac:dyDescent="0.2">
      <c r="A341" t="s">
        <v>2464</v>
      </c>
      <c r="B341" t="s">
        <v>37</v>
      </c>
      <c r="C341" t="s">
        <v>2134</v>
      </c>
      <c r="D341" t="s">
        <v>2117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2338</v>
      </c>
      <c r="Q341">
        <v>-0.01</v>
      </c>
      <c r="R341">
        <v>5.0000000000000001E-3</v>
      </c>
    </row>
    <row r="342" spans="1:18" x14ac:dyDescent="0.2">
      <c r="A342" t="s">
        <v>2465</v>
      </c>
      <c r="B342" t="s">
        <v>10</v>
      </c>
      <c r="C342" t="s">
        <v>2134</v>
      </c>
      <c r="D342" t="s">
        <v>2117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2338</v>
      </c>
      <c r="Q342">
        <v>-0.01</v>
      </c>
      <c r="R342">
        <v>5.0000000000000001E-3</v>
      </c>
    </row>
    <row r="343" spans="1:18" x14ac:dyDescent="0.2">
      <c r="A343" t="s">
        <v>2466</v>
      </c>
      <c r="B343" t="s">
        <v>32</v>
      </c>
      <c r="C343" t="s">
        <v>2121</v>
      </c>
      <c r="D343" t="s">
        <v>2121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2338</v>
      </c>
      <c r="Q343">
        <v>-6.0000000000000001E-3</v>
      </c>
      <c r="R343">
        <v>0.01</v>
      </c>
    </row>
    <row r="344" spans="1:18" x14ac:dyDescent="0.2">
      <c r="A344" t="s">
        <v>2467</v>
      </c>
      <c r="B344" t="s">
        <v>25</v>
      </c>
      <c r="C344" t="s">
        <v>2121</v>
      </c>
      <c r="D344" t="s">
        <v>2121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2338</v>
      </c>
      <c r="Q344">
        <v>-6.0000000000000001E-3</v>
      </c>
      <c r="R344">
        <v>0.01</v>
      </c>
    </row>
    <row r="345" spans="1:18" x14ac:dyDescent="0.2">
      <c r="A345" t="s">
        <v>2468</v>
      </c>
      <c r="B345" t="s">
        <v>18</v>
      </c>
      <c r="C345" t="s">
        <v>2127</v>
      </c>
      <c r="D345" t="s">
        <v>2117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2338</v>
      </c>
      <c r="Q345">
        <v>-0.01</v>
      </c>
      <c r="R345">
        <v>5.0000000000000001E-3</v>
      </c>
    </row>
    <row r="346" spans="1:18" x14ac:dyDescent="0.2">
      <c r="A346" t="s">
        <v>2469</v>
      </c>
      <c r="B346" t="s">
        <v>5</v>
      </c>
      <c r="C346" t="s">
        <v>2116</v>
      </c>
      <c r="D346" t="s">
        <v>2117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2338</v>
      </c>
      <c r="Q346">
        <v>-0.01</v>
      </c>
      <c r="R346">
        <v>5.0000000000000001E-3</v>
      </c>
    </row>
    <row r="347" spans="1:18" x14ac:dyDescent="0.2">
      <c r="A347" t="s">
        <v>2470</v>
      </c>
      <c r="B347" t="s">
        <v>22</v>
      </c>
      <c r="C347" t="s">
        <v>2116</v>
      </c>
      <c r="D347" t="s">
        <v>2117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2338</v>
      </c>
      <c r="Q347">
        <v>-0.01</v>
      </c>
      <c r="R347">
        <v>5.0000000000000001E-3</v>
      </c>
    </row>
    <row r="348" spans="1:18" x14ac:dyDescent="0.2">
      <c r="A348" t="s">
        <v>2471</v>
      </c>
      <c r="B348" t="s">
        <v>381</v>
      </c>
      <c r="C348" t="s">
        <v>2134</v>
      </c>
      <c r="D348" t="s">
        <v>2117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2338</v>
      </c>
      <c r="Q348">
        <v>-0.01</v>
      </c>
      <c r="R348">
        <v>5.0000000000000001E-3</v>
      </c>
    </row>
    <row r="349" spans="1:18" x14ac:dyDescent="0.2">
      <c r="A349" t="s">
        <v>2472</v>
      </c>
      <c r="B349" t="s">
        <v>13</v>
      </c>
      <c r="C349" t="s">
        <v>2121</v>
      </c>
      <c r="D349" t="s">
        <v>2121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2338</v>
      </c>
      <c r="Q349">
        <v>-6.0000000000000001E-3</v>
      </c>
      <c r="R349">
        <v>0.01</v>
      </c>
    </row>
    <row r="350" spans="1:18" x14ac:dyDescent="0.2">
      <c r="A350" t="s">
        <v>2473</v>
      </c>
      <c r="B350" t="s">
        <v>32</v>
      </c>
      <c r="C350" t="s">
        <v>2134</v>
      </c>
      <c r="D350" t="s">
        <v>2117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2338</v>
      </c>
      <c r="Q350">
        <v>-0.01</v>
      </c>
      <c r="R350">
        <v>5.0000000000000001E-3</v>
      </c>
    </row>
    <row r="351" spans="1:18" x14ac:dyDescent="0.2">
      <c r="A351" t="s">
        <v>2474</v>
      </c>
      <c r="B351" t="s">
        <v>24</v>
      </c>
      <c r="C351" t="s">
        <v>2121</v>
      </c>
      <c r="D351" t="s">
        <v>2121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2338</v>
      </c>
      <c r="Q351">
        <v>-6.0000000000000001E-3</v>
      </c>
      <c r="R351">
        <v>0.01</v>
      </c>
    </row>
    <row r="352" spans="1:18" x14ac:dyDescent="0.2">
      <c r="A352" t="s">
        <v>2475</v>
      </c>
      <c r="B352" t="s">
        <v>384</v>
      </c>
      <c r="C352" t="s">
        <v>2121</v>
      </c>
      <c r="D352" t="s">
        <v>2121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2338</v>
      </c>
      <c r="Q352">
        <v>-6.0000000000000001E-3</v>
      </c>
      <c r="R352">
        <v>0.01</v>
      </c>
    </row>
    <row r="353" spans="1:18" x14ac:dyDescent="0.2">
      <c r="A353" t="s">
        <v>2476</v>
      </c>
      <c r="B353" t="s">
        <v>35</v>
      </c>
      <c r="C353" t="s">
        <v>2127</v>
      </c>
      <c r="D353" t="s">
        <v>2117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2338</v>
      </c>
      <c r="Q353">
        <v>-0.01</v>
      </c>
      <c r="R353">
        <v>5.0000000000000001E-3</v>
      </c>
    </row>
    <row r="354" spans="1:18" x14ac:dyDescent="0.2">
      <c r="A354" t="s">
        <v>2477</v>
      </c>
      <c r="B354" t="s">
        <v>384</v>
      </c>
      <c r="C354" t="s">
        <v>2127</v>
      </c>
      <c r="D354" t="s">
        <v>2117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2338</v>
      </c>
      <c r="Q354">
        <v>-0.01</v>
      </c>
      <c r="R354">
        <v>5.0000000000000001E-3</v>
      </c>
    </row>
    <row r="355" spans="1:18" x14ac:dyDescent="0.2">
      <c r="A355" t="s">
        <v>2478</v>
      </c>
      <c r="B355" t="s">
        <v>34</v>
      </c>
      <c r="C355" t="s">
        <v>2127</v>
      </c>
      <c r="D355" t="s">
        <v>2117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2338</v>
      </c>
      <c r="Q355">
        <v>-0.01</v>
      </c>
      <c r="R355">
        <v>5.0000000000000001E-3</v>
      </c>
    </row>
    <row r="356" spans="1:18" x14ac:dyDescent="0.2">
      <c r="A356" t="s">
        <v>2479</v>
      </c>
      <c r="B356" t="s">
        <v>25</v>
      </c>
      <c r="C356" t="s">
        <v>2134</v>
      </c>
      <c r="D356" t="s">
        <v>2117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2338</v>
      </c>
      <c r="Q356">
        <v>-0.01</v>
      </c>
      <c r="R356">
        <v>5.0000000000000001E-3</v>
      </c>
    </row>
    <row r="357" spans="1:18" x14ac:dyDescent="0.2">
      <c r="A357" t="s">
        <v>2480</v>
      </c>
      <c r="B357" t="s">
        <v>32</v>
      </c>
      <c r="C357" t="s">
        <v>2116</v>
      </c>
      <c r="D357" t="s">
        <v>2117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2338</v>
      </c>
      <c r="Q357">
        <v>-0.01</v>
      </c>
      <c r="R357">
        <v>5.0000000000000001E-3</v>
      </c>
    </row>
    <row r="358" spans="1:18" x14ac:dyDescent="0.2">
      <c r="A358" t="s">
        <v>2481</v>
      </c>
      <c r="B358" t="s">
        <v>383</v>
      </c>
      <c r="C358" t="s">
        <v>2121</v>
      </c>
      <c r="D358" t="s">
        <v>2121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2338</v>
      </c>
      <c r="Q358">
        <v>-6.0000000000000001E-3</v>
      </c>
      <c r="R358">
        <v>0.01</v>
      </c>
    </row>
    <row r="359" spans="1:18" x14ac:dyDescent="0.2">
      <c r="A359" t="s">
        <v>2482</v>
      </c>
      <c r="B359" t="s">
        <v>19</v>
      </c>
      <c r="C359" t="s">
        <v>2134</v>
      </c>
      <c r="D359" t="s">
        <v>2117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2338</v>
      </c>
      <c r="Q359">
        <v>-0.01</v>
      </c>
      <c r="R359">
        <v>5.0000000000000001E-3</v>
      </c>
    </row>
    <row r="360" spans="1:18" x14ac:dyDescent="0.2">
      <c r="A360" t="s">
        <v>2483</v>
      </c>
      <c r="B360" t="s">
        <v>16</v>
      </c>
      <c r="C360" t="s">
        <v>2116</v>
      </c>
      <c r="D360" t="s">
        <v>2117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2338</v>
      </c>
      <c r="Q360">
        <v>-0.01</v>
      </c>
      <c r="R360">
        <v>5.0000000000000001E-3</v>
      </c>
    </row>
    <row r="361" spans="1:18" x14ac:dyDescent="0.2">
      <c r="A361" t="s">
        <v>2484</v>
      </c>
      <c r="B361" t="s">
        <v>39</v>
      </c>
      <c r="C361" t="s">
        <v>2116</v>
      </c>
      <c r="D361" t="s">
        <v>2117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2338</v>
      </c>
      <c r="Q361">
        <v>-0.01</v>
      </c>
      <c r="R361">
        <v>5.0000000000000001E-3</v>
      </c>
    </row>
    <row r="362" spans="1:18" x14ac:dyDescent="0.2">
      <c r="A362" t="s">
        <v>2485</v>
      </c>
      <c r="B362" t="s">
        <v>7</v>
      </c>
      <c r="C362" t="s">
        <v>2127</v>
      </c>
      <c r="D362" t="s">
        <v>2117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2338</v>
      </c>
      <c r="Q362">
        <v>-0.01</v>
      </c>
      <c r="R362">
        <v>5.0000000000000001E-3</v>
      </c>
    </row>
    <row r="363" spans="1:18" x14ac:dyDescent="0.2">
      <c r="A363" t="s">
        <v>2486</v>
      </c>
      <c r="B363" t="s">
        <v>34</v>
      </c>
      <c r="C363" t="s">
        <v>2116</v>
      </c>
      <c r="D363" t="s">
        <v>2117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2338</v>
      </c>
      <c r="Q363">
        <v>-0.01</v>
      </c>
      <c r="R363">
        <v>5.0000000000000001E-3</v>
      </c>
    </row>
    <row r="364" spans="1:18" x14ac:dyDescent="0.2">
      <c r="A364" t="s">
        <v>2487</v>
      </c>
      <c r="B364" t="s">
        <v>21</v>
      </c>
      <c r="C364" t="s">
        <v>2121</v>
      </c>
      <c r="D364" t="s">
        <v>2121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2338</v>
      </c>
      <c r="Q364">
        <v>-6.0000000000000001E-3</v>
      </c>
      <c r="R364">
        <v>0.01</v>
      </c>
    </row>
    <row r="365" spans="1:18" x14ac:dyDescent="0.2">
      <c r="A365" t="s">
        <v>2488</v>
      </c>
      <c r="B365" t="s">
        <v>5</v>
      </c>
      <c r="C365" t="s">
        <v>2116</v>
      </c>
      <c r="D365" t="s">
        <v>2117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2338</v>
      </c>
      <c r="Q365">
        <v>-0.01</v>
      </c>
      <c r="R365">
        <v>5.0000000000000001E-3</v>
      </c>
    </row>
    <row r="366" spans="1:18" x14ac:dyDescent="0.2">
      <c r="A366" t="s">
        <v>2489</v>
      </c>
      <c r="B366" t="s">
        <v>14</v>
      </c>
      <c r="C366" t="s">
        <v>2121</v>
      </c>
      <c r="D366" t="s">
        <v>2121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2338</v>
      </c>
      <c r="Q366">
        <v>-6.0000000000000001E-3</v>
      </c>
      <c r="R366">
        <v>0.01</v>
      </c>
    </row>
    <row r="367" spans="1:18" x14ac:dyDescent="0.2">
      <c r="A367" t="s">
        <v>2490</v>
      </c>
      <c r="B367" t="s">
        <v>16</v>
      </c>
      <c r="C367" t="s">
        <v>2134</v>
      </c>
      <c r="D367" t="s">
        <v>2117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2338</v>
      </c>
      <c r="Q367">
        <v>-0.01</v>
      </c>
      <c r="R367">
        <v>5.0000000000000001E-3</v>
      </c>
    </row>
    <row r="368" spans="1:18" x14ac:dyDescent="0.2">
      <c r="A368" t="s">
        <v>2491</v>
      </c>
      <c r="B368" t="s">
        <v>7</v>
      </c>
      <c r="C368" t="s">
        <v>2116</v>
      </c>
      <c r="D368" t="s">
        <v>2117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2338</v>
      </c>
      <c r="Q368">
        <v>-0.01</v>
      </c>
      <c r="R368">
        <v>5.0000000000000001E-3</v>
      </c>
    </row>
    <row r="369" spans="1:18" x14ac:dyDescent="0.2">
      <c r="A369" t="s">
        <v>2492</v>
      </c>
      <c r="B369" t="s">
        <v>43</v>
      </c>
      <c r="C369" t="s">
        <v>2121</v>
      </c>
      <c r="D369" t="s">
        <v>2121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2338</v>
      </c>
      <c r="Q369">
        <v>-6.0000000000000001E-3</v>
      </c>
      <c r="R369">
        <v>0.01</v>
      </c>
    </row>
    <row r="370" spans="1:18" x14ac:dyDescent="0.2">
      <c r="A370" t="s">
        <v>2493</v>
      </c>
      <c r="B370" t="s">
        <v>35</v>
      </c>
      <c r="C370" t="s">
        <v>2121</v>
      </c>
      <c r="D370" t="s">
        <v>2121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2338</v>
      </c>
      <c r="Q370">
        <v>-6.0000000000000001E-3</v>
      </c>
      <c r="R370">
        <v>0.01</v>
      </c>
    </row>
    <row r="371" spans="1:18" x14ac:dyDescent="0.2">
      <c r="A371" t="s">
        <v>2494</v>
      </c>
      <c r="B371" t="s">
        <v>37</v>
      </c>
      <c r="C371" t="s">
        <v>2116</v>
      </c>
      <c r="D371" t="s">
        <v>2117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2338</v>
      </c>
      <c r="Q371">
        <v>-0.01</v>
      </c>
      <c r="R371">
        <v>5.0000000000000001E-3</v>
      </c>
    </row>
    <row r="372" spans="1:18" x14ac:dyDescent="0.2">
      <c r="A372" t="s">
        <v>2495</v>
      </c>
      <c r="B372" t="s">
        <v>24</v>
      </c>
      <c r="C372" t="s">
        <v>2116</v>
      </c>
      <c r="D372" t="s">
        <v>2117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2338</v>
      </c>
      <c r="Q372">
        <v>-0.01</v>
      </c>
      <c r="R372">
        <v>5.0000000000000001E-3</v>
      </c>
    </row>
    <row r="373" spans="1:18" x14ac:dyDescent="0.2">
      <c r="A373" t="s">
        <v>2496</v>
      </c>
      <c r="B373" t="s">
        <v>14</v>
      </c>
      <c r="C373" t="s">
        <v>2116</v>
      </c>
      <c r="D373" t="s">
        <v>2117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2338</v>
      </c>
      <c r="Q373">
        <v>-0.01</v>
      </c>
      <c r="R373">
        <v>5.0000000000000001E-3</v>
      </c>
    </row>
    <row r="374" spans="1:18" x14ac:dyDescent="0.2">
      <c r="A374" t="s">
        <v>2497</v>
      </c>
      <c r="B374" t="s">
        <v>25</v>
      </c>
      <c r="C374" t="s">
        <v>2121</v>
      </c>
      <c r="D374" t="s">
        <v>2121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2338</v>
      </c>
      <c r="Q374">
        <v>-6.0000000000000001E-3</v>
      </c>
      <c r="R374">
        <v>0.01</v>
      </c>
    </row>
    <row r="375" spans="1:18" x14ac:dyDescent="0.2">
      <c r="A375" t="s">
        <v>2498</v>
      </c>
      <c r="B375" t="s">
        <v>21</v>
      </c>
      <c r="C375" t="s">
        <v>2134</v>
      </c>
      <c r="D375" t="s">
        <v>2117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2338</v>
      </c>
      <c r="Q375">
        <v>-0.01</v>
      </c>
      <c r="R375">
        <v>5.0000000000000001E-3</v>
      </c>
    </row>
    <row r="376" spans="1:18" x14ac:dyDescent="0.2">
      <c r="A376" t="s">
        <v>2499</v>
      </c>
      <c r="B376" t="s">
        <v>49</v>
      </c>
      <c r="C376" t="s">
        <v>2127</v>
      </c>
      <c r="D376" t="s">
        <v>2117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2338</v>
      </c>
      <c r="Q376">
        <v>-0.01</v>
      </c>
      <c r="R376">
        <v>5.0000000000000001E-3</v>
      </c>
    </row>
    <row r="377" spans="1:18" x14ac:dyDescent="0.2">
      <c r="A377" t="s">
        <v>2500</v>
      </c>
      <c r="B377" t="s">
        <v>384</v>
      </c>
      <c r="C377" t="s">
        <v>2134</v>
      </c>
      <c r="D377" t="s">
        <v>2117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2338</v>
      </c>
      <c r="Q377">
        <v>-0.01</v>
      </c>
      <c r="R377">
        <v>5.0000000000000001E-3</v>
      </c>
    </row>
    <row r="378" spans="1:18" x14ac:dyDescent="0.2">
      <c r="A378" t="s">
        <v>2501</v>
      </c>
      <c r="B378" t="s">
        <v>39</v>
      </c>
      <c r="C378" t="s">
        <v>2127</v>
      </c>
      <c r="D378" t="s">
        <v>2117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2338</v>
      </c>
      <c r="Q378">
        <v>-0.01</v>
      </c>
      <c r="R378">
        <v>5.0000000000000001E-3</v>
      </c>
    </row>
    <row r="379" spans="1:18" x14ac:dyDescent="0.2">
      <c r="A379" t="s">
        <v>2502</v>
      </c>
      <c r="B379" t="s">
        <v>35</v>
      </c>
      <c r="C379" t="s">
        <v>2121</v>
      </c>
      <c r="D379" t="s">
        <v>2121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2338</v>
      </c>
      <c r="Q379">
        <v>-6.0000000000000001E-3</v>
      </c>
      <c r="R379">
        <v>0.01</v>
      </c>
    </row>
    <row r="380" spans="1:18" x14ac:dyDescent="0.2">
      <c r="A380" t="s">
        <v>2503</v>
      </c>
      <c r="B380" t="s">
        <v>14</v>
      </c>
      <c r="C380" t="s">
        <v>2121</v>
      </c>
      <c r="D380" t="s">
        <v>2121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2338</v>
      </c>
      <c r="Q380">
        <v>-6.0000000000000001E-3</v>
      </c>
      <c r="R380">
        <v>0.01</v>
      </c>
    </row>
    <row r="381" spans="1:18" x14ac:dyDescent="0.2">
      <c r="A381" t="s">
        <v>2504</v>
      </c>
      <c r="B381" t="s">
        <v>383</v>
      </c>
      <c r="C381" t="s">
        <v>2121</v>
      </c>
      <c r="D381" t="s">
        <v>2121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2505</v>
      </c>
      <c r="Q381">
        <v>-3.0000000000000001E-3</v>
      </c>
      <c r="R381">
        <v>5.0000000000000001E-3</v>
      </c>
    </row>
    <row r="382" spans="1:18" x14ac:dyDescent="0.2">
      <c r="A382" t="s">
        <v>2506</v>
      </c>
      <c r="B382" t="s">
        <v>7</v>
      </c>
      <c r="C382" t="s">
        <v>2116</v>
      </c>
      <c r="D382" t="s">
        <v>2117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2505</v>
      </c>
      <c r="Q382">
        <v>-5.0000000000000001E-3</v>
      </c>
      <c r="R382">
        <v>3.0000000000000001E-3</v>
      </c>
    </row>
    <row r="383" spans="1:18" x14ac:dyDescent="0.2">
      <c r="A383" t="s">
        <v>2507</v>
      </c>
      <c r="B383" t="s">
        <v>42</v>
      </c>
      <c r="C383" t="s">
        <v>2121</v>
      </c>
      <c r="D383" t="s">
        <v>2121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2505</v>
      </c>
      <c r="Q383">
        <v>-3.0000000000000001E-3</v>
      </c>
      <c r="R383">
        <v>5.0000000000000001E-3</v>
      </c>
    </row>
    <row r="384" spans="1:18" x14ac:dyDescent="0.2">
      <c r="A384" t="s">
        <v>2508</v>
      </c>
      <c r="B384" t="s">
        <v>20</v>
      </c>
      <c r="C384" t="s">
        <v>2121</v>
      </c>
      <c r="D384" t="s">
        <v>2121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2505</v>
      </c>
      <c r="Q384">
        <v>-3.0000000000000001E-3</v>
      </c>
      <c r="R384">
        <v>5.0000000000000001E-3</v>
      </c>
    </row>
    <row r="385" spans="1:18" x14ac:dyDescent="0.2">
      <c r="A385" t="s">
        <v>2509</v>
      </c>
      <c r="B385" t="s">
        <v>24</v>
      </c>
      <c r="C385" t="s">
        <v>2121</v>
      </c>
      <c r="D385" t="s">
        <v>2121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2505</v>
      </c>
      <c r="Q385">
        <v>-3.0000000000000001E-3</v>
      </c>
      <c r="R385">
        <v>5.0000000000000001E-3</v>
      </c>
    </row>
    <row r="386" spans="1:18" x14ac:dyDescent="0.2">
      <c r="A386" t="s">
        <v>2510</v>
      </c>
      <c r="B386" t="s">
        <v>23</v>
      </c>
      <c r="C386" t="s">
        <v>2121</v>
      </c>
      <c r="D386" t="s">
        <v>2121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2505</v>
      </c>
      <c r="Q386">
        <v>-3.0000000000000001E-3</v>
      </c>
      <c r="R386">
        <v>5.0000000000000001E-3</v>
      </c>
    </row>
    <row r="387" spans="1:18" x14ac:dyDescent="0.2">
      <c r="A387" t="s">
        <v>2511</v>
      </c>
      <c r="B387" t="s">
        <v>21</v>
      </c>
      <c r="C387" t="s">
        <v>2121</v>
      </c>
      <c r="D387" t="s">
        <v>2121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2505</v>
      </c>
      <c r="Q387">
        <v>-3.0000000000000001E-3</v>
      </c>
      <c r="R387">
        <v>5.0000000000000001E-3</v>
      </c>
    </row>
    <row r="388" spans="1:18" x14ac:dyDescent="0.2">
      <c r="A388" t="s">
        <v>2512</v>
      </c>
      <c r="B388" t="s">
        <v>381</v>
      </c>
      <c r="C388" t="s">
        <v>2127</v>
      </c>
      <c r="D388" t="s">
        <v>2117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2505</v>
      </c>
      <c r="Q388">
        <v>-5.0000000000000001E-3</v>
      </c>
      <c r="R388">
        <v>3.0000000000000001E-3</v>
      </c>
    </row>
    <row r="389" spans="1:18" x14ac:dyDescent="0.2">
      <c r="A389" t="s">
        <v>2513</v>
      </c>
      <c r="B389" t="s">
        <v>383</v>
      </c>
      <c r="C389" t="s">
        <v>2134</v>
      </c>
      <c r="D389" t="s">
        <v>2117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2505</v>
      </c>
      <c r="Q389">
        <v>-5.0000000000000001E-3</v>
      </c>
      <c r="R389">
        <v>3.0000000000000001E-3</v>
      </c>
    </row>
    <row r="390" spans="1:18" x14ac:dyDescent="0.2">
      <c r="A390" t="s">
        <v>2514</v>
      </c>
      <c r="B390" t="s">
        <v>48</v>
      </c>
      <c r="C390" t="s">
        <v>2127</v>
      </c>
      <c r="D390" t="s">
        <v>2117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2505</v>
      </c>
      <c r="Q390">
        <v>-5.0000000000000001E-3</v>
      </c>
      <c r="R390">
        <v>3.0000000000000001E-3</v>
      </c>
    </row>
    <row r="391" spans="1:18" x14ac:dyDescent="0.2">
      <c r="A391" t="s">
        <v>2515</v>
      </c>
      <c r="B391" t="s">
        <v>7</v>
      </c>
      <c r="C391" t="s">
        <v>2121</v>
      </c>
      <c r="D391" t="s">
        <v>2121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2505</v>
      </c>
      <c r="Q391">
        <v>-3.0000000000000001E-3</v>
      </c>
      <c r="R391">
        <v>5.0000000000000001E-3</v>
      </c>
    </row>
    <row r="392" spans="1:18" x14ac:dyDescent="0.2">
      <c r="A392" t="s">
        <v>2516</v>
      </c>
      <c r="B392" t="s">
        <v>35</v>
      </c>
      <c r="C392" t="s">
        <v>2121</v>
      </c>
      <c r="D392" t="s">
        <v>2121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2505</v>
      </c>
      <c r="Q392">
        <v>-3.0000000000000001E-3</v>
      </c>
      <c r="R392">
        <v>5.0000000000000001E-3</v>
      </c>
    </row>
    <row r="393" spans="1:18" x14ac:dyDescent="0.2">
      <c r="A393" t="s">
        <v>2517</v>
      </c>
      <c r="B393" t="s">
        <v>14</v>
      </c>
      <c r="C393" t="s">
        <v>2121</v>
      </c>
      <c r="D393" t="s">
        <v>2121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2505</v>
      </c>
      <c r="Q393">
        <v>-3.0000000000000001E-3</v>
      </c>
      <c r="R393">
        <v>5.0000000000000001E-3</v>
      </c>
    </row>
    <row r="394" spans="1:18" x14ac:dyDescent="0.2">
      <c r="A394" t="s">
        <v>2518</v>
      </c>
      <c r="B394" t="s">
        <v>30</v>
      </c>
      <c r="C394" t="s">
        <v>2127</v>
      </c>
      <c r="D394" t="s">
        <v>2117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2505</v>
      </c>
      <c r="Q394">
        <v>-5.0000000000000001E-3</v>
      </c>
      <c r="R394">
        <v>3.0000000000000001E-3</v>
      </c>
    </row>
    <row r="395" spans="1:18" x14ac:dyDescent="0.2">
      <c r="A395" t="s">
        <v>2519</v>
      </c>
      <c r="B395" t="s">
        <v>24</v>
      </c>
      <c r="C395" t="s">
        <v>2121</v>
      </c>
      <c r="D395" t="s">
        <v>2121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2505</v>
      </c>
      <c r="Q395">
        <v>-3.0000000000000001E-3</v>
      </c>
      <c r="R395">
        <v>5.0000000000000001E-3</v>
      </c>
    </row>
    <row r="396" spans="1:18" x14ac:dyDescent="0.2">
      <c r="A396" t="s">
        <v>2520</v>
      </c>
      <c r="B396" t="s">
        <v>16</v>
      </c>
      <c r="C396" t="s">
        <v>2116</v>
      </c>
      <c r="D396" t="s">
        <v>2117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2505</v>
      </c>
      <c r="Q396">
        <v>-5.0000000000000001E-3</v>
      </c>
      <c r="R396">
        <v>3.0000000000000001E-3</v>
      </c>
    </row>
    <row r="397" spans="1:18" x14ac:dyDescent="0.2">
      <c r="A397" t="s">
        <v>2521</v>
      </c>
      <c r="B397" t="s">
        <v>14</v>
      </c>
      <c r="C397" t="s">
        <v>2116</v>
      </c>
      <c r="D397" t="s">
        <v>2117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2505</v>
      </c>
      <c r="Q397">
        <v>-5.0000000000000001E-3</v>
      </c>
      <c r="R397">
        <v>3.0000000000000001E-3</v>
      </c>
    </row>
    <row r="398" spans="1:18" x14ac:dyDescent="0.2">
      <c r="A398" t="s">
        <v>2522</v>
      </c>
      <c r="B398" t="s">
        <v>25</v>
      </c>
      <c r="C398" t="s">
        <v>2116</v>
      </c>
      <c r="D398" t="s">
        <v>2117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2505</v>
      </c>
      <c r="Q398">
        <v>-5.0000000000000001E-3</v>
      </c>
      <c r="R398">
        <v>3.0000000000000001E-3</v>
      </c>
    </row>
    <row r="399" spans="1:18" x14ac:dyDescent="0.2">
      <c r="A399" t="s">
        <v>2523</v>
      </c>
      <c r="B399" t="s">
        <v>18</v>
      </c>
      <c r="C399" t="s">
        <v>2127</v>
      </c>
      <c r="D399" t="s">
        <v>2117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2505</v>
      </c>
      <c r="Q399">
        <v>-5.0000000000000001E-3</v>
      </c>
      <c r="R399">
        <v>3.0000000000000001E-3</v>
      </c>
    </row>
    <row r="400" spans="1:18" x14ac:dyDescent="0.2">
      <c r="A400" t="s">
        <v>2524</v>
      </c>
      <c r="B400" t="s">
        <v>49</v>
      </c>
      <c r="C400" t="s">
        <v>2121</v>
      </c>
      <c r="D400" t="s">
        <v>2121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2505</v>
      </c>
      <c r="Q400">
        <v>-3.0000000000000001E-3</v>
      </c>
      <c r="R400">
        <v>5.0000000000000001E-3</v>
      </c>
    </row>
    <row r="401" spans="1:18" x14ac:dyDescent="0.2">
      <c r="A401" t="s">
        <v>2525</v>
      </c>
      <c r="B401" t="s">
        <v>30</v>
      </c>
      <c r="C401" t="s">
        <v>2121</v>
      </c>
      <c r="D401" t="s">
        <v>2121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2505</v>
      </c>
      <c r="Q401">
        <v>-3.0000000000000001E-3</v>
      </c>
      <c r="R401">
        <v>5.0000000000000001E-3</v>
      </c>
    </row>
    <row r="402" spans="1:18" x14ac:dyDescent="0.2">
      <c r="A402" t="s">
        <v>2526</v>
      </c>
      <c r="B402" t="s">
        <v>15</v>
      </c>
      <c r="C402" t="s">
        <v>2127</v>
      </c>
      <c r="D402" t="s">
        <v>2117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2505</v>
      </c>
      <c r="Q402">
        <v>-5.0000000000000001E-3</v>
      </c>
      <c r="R402">
        <v>3.0000000000000001E-3</v>
      </c>
    </row>
    <row r="403" spans="1:18" x14ac:dyDescent="0.2">
      <c r="A403" t="s">
        <v>2527</v>
      </c>
      <c r="B403" t="s">
        <v>15</v>
      </c>
      <c r="C403" t="s">
        <v>2127</v>
      </c>
      <c r="D403" t="s">
        <v>2117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2505</v>
      </c>
      <c r="Q403">
        <v>-5.0000000000000001E-3</v>
      </c>
      <c r="R403">
        <v>3.0000000000000001E-3</v>
      </c>
    </row>
    <row r="404" spans="1:18" x14ac:dyDescent="0.2">
      <c r="A404" t="s">
        <v>2528</v>
      </c>
      <c r="B404" t="s">
        <v>18</v>
      </c>
      <c r="C404" t="s">
        <v>2116</v>
      </c>
      <c r="D404" t="s">
        <v>2117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2505</v>
      </c>
      <c r="Q404">
        <v>-5.0000000000000001E-3</v>
      </c>
      <c r="R404">
        <v>3.0000000000000001E-3</v>
      </c>
    </row>
    <row r="405" spans="1:18" x14ac:dyDescent="0.2">
      <c r="A405" t="s">
        <v>2529</v>
      </c>
      <c r="B405" t="s">
        <v>17</v>
      </c>
      <c r="C405" t="s">
        <v>2127</v>
      </c>
      <c r="D405" t="s">
        <v>2117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2505</v>
      </c>
      <c r="Q405">
        <v>-5.0000000000000001E-3</v>
      </c>
      <c r="R405">
        <v>3.0000000000000001E-3</v>
      </c>
    </row>
    <row r="406" spans="1:18" x14ac:dyDescent="0.2">
      <c r="A406" t="s">
        <v>2530</v>
      </c>
      <c r="B406" t="s">
        <v>33</v>
      </c>
      <c r="C406" t="s">
        <v>2134</v>
      </c>
      <c r="D406" t="s">
        <v>2117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2505</v>
      </c>
      <c r="Q406">
        <v>-5.0000000000000001E-3</v>
      </c>
      <c r="R406">
        <v>3.0000000000000001E-3</v>
      </c>
    </row>
    <row r="407" spans="1:18" x14ac:dyDescent="0.2">
      <c r="A407" t="s">
        <v>2531</v>
      </c>
      <c r="B407" t="s">
        <v>16</v>
      </c>
      <c r="C407" t="s">
        <v>2127</v>
      </c>
      <c r="D407" t="s">
        <v>2117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2505</v>
      </c>
      <c r="Q407">
        <v>-5.0000000000000001E-3</v>
      </c>
      <c r="R407">
        <v>3.0000000000000001E-3</v>
      </c>
    </row>
    <row r="408" spans="1:18" x14ac:dyDescent="0.2">
      <c r="A408" t="s">
        <v>2532</v>
      </c>
      <c r="B408" t="s">
        <v>19</v>
      </c>
      <c r="C408" t="s">
        <v>2121</v>
      </c>
      <c r="D408" t="s">
        <v>2121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2505</v>
      </c>
      <c r="Q408">
        <v>-3.0000000000000001E-3</v>
      </c>
      <c r="R408">
        <v>5.0000000000000001E-3</v>
      </c>
    </row>
    <row r="409" spans="1:18" x14ac:dyDescent="0.2">
      <c r="A409" t="s">
        <v>2533</v>
      </c>
      <c r="B409" t="s">
        <v>43</v>
      </c>
      <c r="C409" t="s">
        <v>2121</v>
      </c>
      <c r="D409" t="s">
        <v>2121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2505</v>
      </c>
      <c r="Q409">
        <v>-3.0000000000000001E-3</v>
      </c>
      <c r="R409">
        <v>5.0000000000000001E-3</v>
      </c>
    </row>
    <row r="410" spans="1:18" x14ac:dyDescent="0.2">
      <c r="A410" t="s">
        <v>2534</v>
      </c>
      <c r="B410" t="s">
        <v>21</v>
      </c>
      <c r="C410" t="s">
        <v>2134</v>
      </c>
      <c r="D410" t="s">
        <v>2117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2505</v>
      </c>
      <c r="Q410">
        <v>-5.0000000000000001E-3</v>
      </c>
      <c r="R410">
        <v>3.0000000000000001E-3</v>
      </c>
    </row>
    <row r="411" spans="1:18" x14ac:dyDescent="0.2">
      <c r="A411" t="s">
        <v>2535</v>
      </c>
      <c r="B411" t="s">
        <v>39</v>
      </c>
      <c r="C411" t="s">
        <v>2121</v>
      </c>
      <c r="D411" t="s">
        <v>2121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2505</v>
      </c>
      <c r="Q411">
        <v>-3.0000000000000001E-3</v>
      </c>
      <c r="R411">
        <v>5.0000000000000001E-3</v>
      </c>
    </row>
    <row r="412" spans="1:18" x14ac:dyDescent="0.2">
      <c r="A412" t="s">
        <v>2536</v>
      </c>
      <c r="B412" t="s">
        <v>381</v>
      </c>
      <c r="C412" t="s">
        <v>2121</v>
      </c>
      <c r="D412" t="s">
        <v>2121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2505</v>
      </c>
      <c r="Q412">
        <v>-3.0000000000000001E-3</v>
      </c>
      <c r="R412">
        <v>5.0000000000000001E-3</v>
      </c>
    </row>
    <row r="413" spans="1:18" x14ac:dyDescent="0.2">
      <c r="A413" t="s">
        <v>2537</v>
      </c>
      <c r="B413" t="s">
        <v>43</v>
      </c>
      <c r="C413" t="s">
        <v>2116</v>
      </c>
      <c r="D413" t="s">
        <v>2117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2505</v>
      </c>
      <c r="Q413">
        <v>-5.0000000000000001E-3</v>
      </c>
      <c r="R413">
        <v>3.0000000000000001E-3</v>
      </c>
    </row>
    <row r="414" spans="1:18" x14ac:dyDescent="0.2">
      <c r="A414" t="s">
        <v>2538</v>
      </c>
      <c r="B414" t="s">
        <v>382</v>
      </c>
      <c r="C414" t="s">
        <v>2121</v>
      </c>
      <c r="D414" t="s">
        <v>2121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2505</v>
      </c>
      <c r="Q414">
        <v>-3.0000000000000001E-3</v>
      </c>
      <c r="R414">
        <v>5.0000000000000001E-3</v>
      </c>
    </row>
    <row r="415" spans="1:18" x14ac:dyDescent="0.2">
      <c r="A415" t="s">
        <v>2539</v>
      </c>
      <c r="B415" t="s">
        <v>42</v>
      </c>
      <c r="C415" t="s">
        <v>2127</v>
      </c>
      <c r="D415" t="s">
        <v>2117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2505</v>
      </c>
      <c r="Q415">
        <v>-5.0000000000000001E-3</v>
      </c>
      <c r="R415">
        <v>3.0000000000000001E-3</v>
      </c>
    </row>
    <row r="416" spans="1:18" x14ac:dyDescent="0.2">
      <c r="A416" t="s">
        <v>2540</v>
      </c>
      <c r="B416" t="s">
        <v>20</v>
      </c>
      <c r="C416" t="s">
        <v>2127</v>
      </c>
      <c r="D416" t="s">
        <v>2117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2505</v>
      </c>
      <c r="Q416">
        <v>-5.0000000000000001E-3</v>
      </c>
      <c r="R416">
        <v>3.0000000000000001E-3</v>
      </c>
    </row>
    <row r="417" spans="1:18" x14ac:dyDescent="0.2">
      <c r="A417" t="s">
        <v>2541</v>
      </c>
      <c r="B417" t="s">
        <v>12</v>
      </c>
      <c r="C417" t="s">
        <v>2116</v>
      </c>
      <c r="D417" t="s">
        <v>2117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2505</v>
      </c>
      <c r="Q417">
        <v>-5.0000000000000001E-3</v>
      </c>
      <c r="R417">
        <v>3.0000000000000001E-3</v>
      </c>
    </row>
    <row r="418" spans="1:18" x14ac:dyDescent="0.2">
      <c r="A418" t="s">
        <v>2542</v>
      </c>
      <c r="B418" t="s">
        <v>5</v>
      </c>
      <c r="C418" t="s">
        <v>2121</v>
      </c>
      <c r="D418" t="s">
        <v>2121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2505</v>
      </c>
      <c r="Q418">
        <v>-3.0000000000000001E-3</v>
      </c>
      <c r="R418">
        <v>5.0000000000000001E-3</v>
      </c>
    </row>
    <row r="419" spans="1:18" x14ac:dyDescent="0.2">
      <c r="A419" t="s">
        <v>2543</v>
      </c>
      <c r="B419" t="s">
        <v>24</v>
      </c>
      <c r="C419" t="s">
        <v>2127</v>
      </c>
      <c r="D419" t="s">
        <v>2117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2505</v>
      </c>
      <c r="Q419">
        <v>-5.0000000000000001E-3</v>
      </c>
      <c r="R419">
        <v>3.0000000000000001E-3</v>
      </c>
    </row>
    <row r="420" spans="1:18" x14ac:dyDescent="0.2">
      <c r="A420" t="s">
        <v>2544</v>
      </c>
      <c r="B420" t="s">
        <v>381</v>
      </c>
      <c r="C420" t="s">
        <v>2121</v>
      </c>
      <c r="D420" t="s">
        <v>2121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2505</v>
      </c>
      <c r="Q420">
        <v>-3.0000000000000001E-3</v>
      </c>
      <c r="R420">
        <v>5.0000000000000001E-3</v>
      </c>
    </row>
    <row r="421" spans="1:18" x14ac:dyDescent="0.2">
      <c r="A421" t="s">
        <v>2545</v>
      </c>
      <c r="B421" t="s">
        <v>25</v>
      </c>
      <c r="C421" t="s">
        <v>2127</v>
      </c>
      <c r="D421" t="s">
        <v>2117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2505</v>
      </c>
      <c r="Q421">
        <v>-5.0000000000000001E-3</v>
      </c>
      <c r="R421">
        <v>3.0000000000000001E-3</v>
      </c>
    </row>
    <row r="422" spans="1:18" x14ac:dyDescent="0.2">
      <c r="A422" t="s">
        <v>2546</v>
      </c>
      <c r="B422" t="s">
        <v>43</v>
      </c>
      <c r="C422" t="s">
        <v>2134</v>
      </c>
      <c r="D422" t="s">
        <v>2117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2505</v>
      </c>
      <c r="Q422">
        <v>-5.0000000000000001E-3</v>
      </c>
      <c r="R422">
        <v>3.0000000000000001E-3</v>
      </c>
    </row>
    <row r="423" spans="1:18" x14ac:dyDescent="0.2">
      <c r="A423" t="s">
        <v>2547</v>
      </c>
      <c r="B423" t="s">
        <v>49</v>
      </c>
      <c r="C423" t="s">
        <v>2116</v>
      </c>
      <c r="D423" t="s">
        <v>2117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2505</v>
      </c>
      <c r="Q423">
        <v>-5.0000000000000001E-3</v>
      </c>
      <c r="R423">
        <v>3.0000000000000001E-3</v>
      </c>
    </row>
    <row r="424" spans="1:18" x14ac:dyDescent="0.2">
      <c r="A424" t="s">
        <v>2548</v>
      </c>
      <c r="B424" t="s">
        <v>23</v>
      </c>
      <c r="C424" t="s">
        <v>2116</v>
      </c>
      <c r="D424" t="s">
        <v>2117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2505</v>
      </c>
      <c r="Q424">
        <v>-5.0000000000000001E-3</v>
      </c>
      <c r="R424">
        <v>3.0000000000000001E-3</v>
      </c>
    </row>
    <row r="425" spans="1:18" x14ac:dyDescent="0.2">
      <c r="A425" t="s">
        <v>2549</v>
      </c>
      <c r="B425" t="s">
        <v>381</v>
      </c>
      <c r="C425" t="s">
        <v>2134</v>
      </c>
      <c r="D425" t="s">
        <v>2117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2505</v>
      </c>
      <c r="Q425">
        <v>-5.0000000000000001E-3</v>
      </c>
      <c r="R425">
        <v>3.0000000000000001E-3</v>
      </c>
    </row>
    <row r="426" spans="1:18" x14ac:dyDescent="0.2">
      <c r="A426" t="s">
        <v>2550</v>
      </c>
      <c r="B426" t="s">
        <v>20</v>
      </c>
      <c r="C426" t="s">
        <v>2134</v>
      </c>
      <c r="D426" t="s">
        <v>2117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2505</v>
      </c>
      <c r="Q426">
        <v>-5.0000000000000001E-3</v>
      </c>
      <c r="R426">
        <v>3.0000000000000001E-3</v>
      </c>
    </row>
    <row r="427" spans="1:18" x14ac:dyDescent="0.2">
      <c r="A427" t="s">
        <v>2551</v>
      </c>
      <c r="B427" t="s">
        <v>13</v>
      </c>
      <c r="C427" t="s">
        <v>2121</v>
      </c>
      <c r="D427" t="s">
        <v>2121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2505</v>
      </c>
      <c r="Q427">
        <v>-3.0000000000000001E-3</v>
      </c>
      <c r="R427">
        <v>5.0000000000000001E-3</v>
      </c>
    </row>
    <row r="428" spans="1:18" x14ac:dyDescent="0.2">
      <c r="A428" t="s">
        <v>2552</v>
      </c>
      <c r="B428" t="s">
        <v>7</v>
      </c>
      <c r="C428" t="s">
        <v>2121</v>
      </c>
      <c r="D428" t="s">
        <v>2121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2505</v>
      </c>
      <c r="Q428">
        <v>-3.0000000000000001E-3</v>
      </c>
      <c r="R428">
        <v>5.0000000000000001E-3</v>
      </c>
    </row>
    <row r="429" spans="1:18" x14ac:dyDescent="0.2">
      <c r="A429" t="s">
        <v>2553</v>
      </c>
      <c r="B429" t="s">
        <v>37</v>
      </c>
      <c r="C429" t="s">
        <v>2127</v>
      </c>
      <c r="D429" t="s">
        <v>2117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2505</v>
      </c>
      <c r="Q429">
        <v>-5.0000000000000001E-3</v>
      </c>
      <c r="R429">
        <v>3.0000000000000001E-3</v>
      </c>
    </row>
    <row r="430" spans="1:18" x14ac:dyDescent="0.2">
      <c r="A430" t="s">
        <v>2554</v>
      </c>
      <c r="B430" t="s">
        <v>48</v>
      </c>
      <c r="C430" t="s">
        <v>2116</v>
      </c>
      <c r="D430" t="s">
        <v>2117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2505</v>
      </c>
      <c r="Q430">
        <v>-5.0000000000000001E-3</v>
      </c>
      <c r="R430">
        <v>3.0000000000000001E-3</v>
      </c>
    </row>
    <row r="431" spans="1:18" x14ac:dyDescent="0.2">
      <c r="A431" t="s">
        <v>2555</v>
      </c>
      <c r="B431" t="s">
        <v>7</v>
      </c>
      <c r="C431" t="s">
        <v>2116</v>
      </c>
      <c r="D431" t="s">
        <v>2117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2505</v>
      </c>
      <c r="Q431">
        <v>-5.0000000000000001E-3</v>
      </c>
      <c r="R431">
        <v>3.0000000000000001E-3</v>
      </c>
    </row>
    <row r="432" spans="1:18" x14ac:dyDescent="0.2">
      <c r="A432" t="s">
        <v>2556</v>
      </c>
      <c r="B432" t="s">
        <v>48</v>
      </c>
      <c r="C432" t="s">
        <v>2116</v>
      </c>
      <c r="D432" t="s">
        <v>2117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2505</v>
      </c>
      <c r="Q432">
        <v>-5.0000000000000001E-3</v>
      </c>
      <c r="R432">
        <v>3.0000000000000001E-3</v>
      </c>
    </row>
    <row r="433" spans="1:18" x14ac:dyDescent="0.2">
      <c r="A433" t="s">
        <v>2557</v>
      </c>
      <c r="B433" t="s">
        <v>33</v>
      </c>
      <c r="C433" t="s">
        <v>2121</v>
      </c>
      <c r="D433" t="s">
        <v>2121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2505</v>
      </c>
      <c r="Q433">
        <v>-3.0000000000000001E-3</v>
      </c>
      <c r="R433">
        <v>5.0000000000000001E-3</v>
      </c>
    </row>
    <row r="434" spans="1:18" x14ac:dyDescent="0.2">
      <c r="A434" t="s">
        <v>2558</v>
      </c>
      <c r="B434" t="s">
        <v>7</v>
      </c>
      <c r="C434" t="s">
        <v>2121</v>
      </c>
      <c r="D434" t="s">
        <v>2121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2505</v>
      </c>
      <c r="Q434">
        <v>-3.0000000000000001E-3</v>
      </c>
      <c r="R434">
        <v>5.0000000000000001E-3</v>
      </c>
    </row>
    <row r="435" spans="1:18" x14ac:dyDescent="0.2">
      <c r="A435" t="s">
        <v>2559</v>
      </c>
      <c r="B435" t="s">
        <v>381</v>
      </c>
      <c r="C435" t="s">
        <v>2127</v>
      </c>
      <c r="D435" t="s">
        <v>2117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2505</v>
      </c>
      <c r="Q435">
        <v>-5.0000000000000001E-3</v>
      </c>
      <c r="R435">
        <v>3.0000000000000001E-3</v>
      </c>
    </row>
    <row r="436" spans="1:18" x14ac:dyDescent="0.2">
      <c r="A436" t="s">
        <v>2560</v>
      </c>
      <c r="B436" t="s">
        <v>13</v>
      </c>
      <c r="C436" t="s">
        <v>2121</v>
      </c>
      <c r="D436" t="s">
        <v>2121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2505</v>
      </c>
      <c r="Q436">
        <v>-3.0000000000000001E-3</v>
      </c>
      <c r="R436">
        <v>5.0000000000000001E-3</v>
      </c>
    </row>
    <row r="437" spans="1:18" x14ac:dyDescent="0.2">
      <c r="A437" t="s">
        <v>2561</v>
      </c>
      <c r="B437" t="s">
        <v>42</v>
      </c>
      <c r="C437" t="s">
        <v>2127</v>
      </c>
      <c r="D437" t="s">
        <v>2117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2505</v>
      </c>
      <c r="Q437">
        <v>-5.0000000000000001E-3</v>
      </c>
      <c r="R437">
        <v>3.0000000000000001E-3</v>
      </c>
    </row>
    <row r="438" spans="1:18" x14ac:dyDescent="0.2">
      <c r="A438" t="s">
        <v>2562</v>
      </c>
      <c r="B438" t="s">
        <v>19</v>
      </c>
      <c r="C438" t="s">
        <v>2134</v>
      </c>
      <c r="D438" t="s">
        <v>2117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2505</v>
      </c>
      <c r="Q438">
        <v>-5.0000000000000001E-3</v>
      </c>
      <c r="R438">
        <v>3.0000000000000001E-3</v>
      </c>
    </row>
    <row r="439" spans="1:18" x14ac:dyDescent="0.2">
      <c r="A439" t="s">
        <v>2563</v>
      </c>
      <c r="B439" t="s">
        <v>14</v>
      </c>
      <c r="C439" t="s">
        <v>2121</v>
      </c>
      <c r="D439" t="s">
        <v>2121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2505</v>
      </c>
      <c r="Q439">
        <v>-3.0000000000000001E-3</v>
      </c>
      <c r="R439">
        <v>5.0000000000000001E-3</v>
      </c>
    </row>
    <row r="440" spans="1:18" x14ac:dyDescent="0.2">
      <c r="A440" t="s">
        <v>2564</v>
      </c>
      <c r="B440" t="s">
        <v>23</v>
      </c>
      <c r="C440" t="s">
        <v>2127</v>
      </c>
      <c r="D440" t="s">
        <v>2117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2505</v>
      </c>
      <c r="Q440">
        <v>-5.0000000000000001E-3</v>
      </c>
      <c r="R440">
        <v>3.0000000000000001E-3</v>
      </c>
    </row>
    <row r="441" spans="1:18" x14ac:dyDescent="0.2">
      <c r="A441" t="s">
        <v>2565</v>
      </c>
      <c r="B441" t="s">
        <v>25</v>
      </c>
      <c r="C441" t="s">
        <v>2121</v>
      </c>
      <c r="D441" t="s">
        <v>2121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2505</v>
      </c>
      <c r="Q441">
        <v>-3.0000000000000001E-3</v>
      </c>
      <c r="R441">
        <v>5.0000000000000001E-3</v>
      </c>
    </row>
    <row r="442" spans="1:18" x14ac:dyDescent="0.2">
      <c r="A442" t="s">
        <v>2566</v>
      </c>
      <c r="B442" t="s">
        <v>48</v>
      </c>
      <c r="C442" t="s">
        <v>2121</v>
      </c>
      <c r="D442" t="s">
        <v>2121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2505</v>
      </c>
      <c r="Q442">
        <v>-3.0000000000000001E-3</v>
      </c>
      <c r="R442">
        <v>5.0000000000000001E-3</v>
      </c>
    </row>
    <row r="443" spans="1:18" x14ac:dyDescent="0.2">
      <c r="A443" t="s">
        <v>2567</v>
      </c>
      <c r="B443" t="s">
        <v>16</v>
      </c>
      <c r="C443" t="s">
        <v>2116</v>
      </c>
      <c r="D443" t="s">
        <v>2117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2505</v>
      </c>
      <c r="Q443">
        <v>-5.0000000000000001E-3</v>
      </c>
      <c r="R443">
        <v>3.0000000000000001E-3</v>
      </c>
    </row>
    <row r="444" spans="1:18" x14ac:dyDescent="0.2">
      <c r="A444" t="s">
        <v>2568</v>
      </c>
      <c r="B444" t="s">
        <v>384</v>
      </c>
      <c r="C444" t="s">
        <v>2116</v>
      </c>
      <c r="D444" t="s">
        <v>2117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2505</v>
      </c>
      <c r="Q444">
        <v>-5.0000000000000001E-3</v>
      </c>
      <c r="R444">
        <v>3.0000000000000001E-3</v>
      </c>
    </row>
    <row r="445" spans="1:18" x14ac:dyDescent="0.2">
      <c r="A445" t="s">
        <v>2569</v>
      </c>
      <c r="B445" t="s">
        <v>16</v>
      </c>
      <c r="C445" t="s">
        <v>2121</v>
      </c>
      <c r="D445" t="s">
        <v>2121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2505</v>
      </c>
      <c r="Q445">
        <v>-3.0000000000000001E-3</v>
      </c>
      <c r="R445">
        <v>5.0000000000000001E-3</v>
      </c>
    </row>
    <row r="446" spans="1:18" x14ac:dyDescent="0.2">
      <c r="A446" t="s">
        <v>2570</v>
      </c>
      <c r="B446" t="s">
        <v>30</v>
      </c>
      <c r="C446" t="s">
        <v>2116</v>
      </c>
      <c r="D446" t="s">
        <v>2117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2505</v>
      </c>
      <c r="Q446">
        <v>-5.0000000000000001E-3</v>
      </c>
      <c r="R446">
        <v>3.0000000000000001E-3</v>
      </c>
    </row>
    <row r="447" spans="1:18" x14ac:dyDescent="0.2">
      <c r="A447" t="s">
        <v>2571</v>
      </c>
      <c r="B447" t="s">
        <v>30</v>
      </c>
      <c r="C447" t="s">
        <v>2116</v>
      </c>
      <c r="D447" t="s">
        <v>2117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2505</v>
      </c>
      <c r="Q447">
        <v>-5.0000000000000001E-3</v>
      </c>
      <c r="R447">
        <v>3.0000000000000001E-3</v>
      </c>
    </row>
    <row r="448" spans="1:18" x14ac:dyDescent="0.2">
      <c r="A448" t="s">
        <v>2572</v>
      </c>
      <c r="B448" t="s">
        <v>12</v>
      </c>
      <c r="C448" t="s">
        <v>2127</v>
      </c>
      <c r="D448" t="s">
        <v>2117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2505</v>
      </c>
      <c r="Q448">
        <v>-5.0000000000000001E-3</v>
      </c>
      <c r="R448">
        <v>3.0000000000000001E-3</v>
      </c>
    </row>
    <row r="449" spans="1:18" x14ac:dyDescent="0.2">
      <c r="A449" t="s">
        <v>2573</v>
      </c>
      <c r="B449" t="s">
        <v>20</v>
      </c>
      <c r="C449" t="s">
        <v>2121</v>
      </c>
      <c r="D449" t="s">
        <v>2121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2505</v>
      </c>
      <c r="Q449">
        <v>-3.0000000000000001E-3</v>
      </c>
      <c r="R449">
        <v>5.0000000000000001E-3</v>
      </c>
    </row>
    <row r="450" spans="1:18" x14ac:dyDescent="0.2">
      <c r="A450" t="s">
        <v>2574</v>
      </c>
      <c r="B450" t="s">
        <v>37</v>
      </c>
      <c r="C450" t="s">
        <v>2121</v>
      </c>
      <c r="D450" t="s">
        <v>2121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2505</v>
      </c>
      <c r="Q450">
        <v>-3.0000000000000001E-3</v>
      </c>
      <c r="R450">
        <v>5.0000000000000001E-3</v>
      </c>
    </row>
    <row r="451" spans="1:18" x14ac:dyDescent="0.2">
      <c r="A451" t="s">
        <v>2575</v>
      </c>
      <c r="B451" t="s">
        <v>43</v>
      </c>
      <c r="C451" t="s">
        <v>2121</v>
      </c>
      <c r="D451" t="s">
        <v>2121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2505</v>
      </c>
      <c r="Q451">
        <v>-3.0000000000000001E-3</v>
      </c>
      <c r="R451">
        <v>5.0000000000000001E-3</v>
      </c>
    </row>
    <row r="452" spans="1:18" x14ac:dyDescent="0.2">
      <c r="A452" t="s">
        <v>2576</v>
      </c>
      <c r="B452" t="s">
        <v>20</v>
      </c>
      <c r="C452" t="s">
        <v>2134</v>
      </c>
      <c r="D452" t="s">
        <v>2117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2505</v>
      </c>
      <c r="Q452">
        <v>-5.0000000000000001E-3</v>
      </c>
      <c r="R452">
        <v>3.0000000000000001E-3</v>
      </c>
    </row>
    <row r="453" spans="1:18" x14ac:dyDescent="0.2">
      <c r="A453" t="s">
        <v>2577</v>
      </c>
      <c r="B453" t="s">
        <v>14</v>
      </c>
      <c r="C453" t="s">
        <v>2127</v>
      </c>
      <c r="D453" t="s">
        <v>2117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2505</v>
      </c>
      <c r="Q453">
        <v>-5.0000000000000001E-3</v>
      </c>
      <c r="R453">
        <v>3.0000000000000001E-3</v>
      </c>
    </row>
    <row r="454" spans="1:18" x14ac:dyDescent="0.2">
      <c r="A454" t="s">
        <v>2578</v>
      </c>
      <c r="B454" t="s">
        <v>49</v>
      </c>
      <c r="C454" t="s">
        <v>2116</v>
      </c>
      <c r="D454" t="s">
        <v>2117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2505</v>
      </c>
      <c r="Q454">
        <v>-5.0000000000000001E-3</v>
      </c>
      <c r="R454">
        <v>3.0000000000000001E-3</v>
      </c>
    </row>
    <row r="455" spans="1:18" x14ac:dyDescent="0.2">
      <c r="A455" t="s">
        <v>2579</v>
      </c>
      <c r="B455" t="s">
        <v>19</v>
      </c>
      <c r="C455" t="s">
        <v>2116</v>
      </c>
      <c r="D455" t="s">
        <v>2117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2505</v>
      </c>
      <c r="Q455">
        <v>-5.0000000000000001E-3</v>
      </c>
      <c r="R455">
        <v>3.0000000000000001E-3</v>
      </c>
    </row>
    <row r="456" spans="1:18" x14ac:dyDescent="0.2">
      <c r="A456" t="s">
        <v>2580</v>
      </c>
      <c r="B456" t="s">
        <v>12</v>
      </c>
      <c r="C456" t="s">
        <v>2134</v>
      </c>
      <c r="D456" t="s">
        <v>2117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2505</v>
      </c>
      <c r="Q456">
        <v>-5.0000000000000001E-3</v>
      </c>
      <c r="R456">
        <v>3.0000000000000001E-3</v>
      </c>
    </row>
    <row r="457" spans="1:18" x14ac:dyDescent="0.2">
      <c r="A457" t="s">
        <v>2581</v>
      </c>
      <c r="B457" t="s">
        <v>39</v>
      </c>
      <c r="C457" t="s">
        <v>2121</v>
      </c>
      <c r="D457" t="s">
        <v>2121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2505</v>
      </c>
      <c r="Q457">
        <v>-3.0000000000000001E-3</v>
      </c>
      <c r="R457">
        <v>5.0000000000000001E-3</v>
      </c>
    </row>
    <row r="458" spans="1:18" x14ac:dyDescent="0.2">
      <c r="A458" t="s">
        <v>2582</v>
      </c>
      <c r="B458" t="s">
        <v>23</v>
      </c>
      <c r="C458" t="s">
        <v>2116</v>
      </c>
      <c r="D458" t="s">
        <v>2117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2505</v>
      </c>
      <c r="Q458">
        <v>-5.0000000000000001E-3</v>
      </c>
      <c r="R458">
        <v>3.0000000000000001E-3</v>
      </c>
    </row>
    <row r="459" spans="1:18" x14ac:dyDescent="0.2">
      <c r="A459" t="s">
        <v>2583</v>
      </c>
      <c r="B459" t="s">
        <v>42</v>
      </c>
      <c r="C459" t="s">
        <v>2121</v>
      </c>
      <c r="D459" t="s">
        <v>2121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2505</v>
      </c>
      <c r="Q459">
        <v>-3.0000000000000001E-3</v>
      </c>
      <c r="R459">
        <v>5.0000000000000001E-3</v>
      </c>
    </row>
    <row r="460" spans="1:18" x14ac:dyDescent="0.2">
      <c r="A460" t="s">
        <v>2584</v>
      </c>
      <c r="B460" t="s">
        <v>35</v>
      </c>
      <c r="C460" t="s">
        <v>2121</v>
      </c>
      <c r="D460" t="s">
        <v>2121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2505</v>
      </c>
      <c r="Q460">
        <v>-3.0000000000000001E-3</v>
      </c>
      <c r="R460">
        <v>5.0000000000000001E-3</v>
      </c>
    </row>
    <row r="461" spans="1:18" x14ac:dyDescent="0.2">
      <c r="A461" t="s">
        <v>2585</v>
      </c>
      <c r="B461" t="s">
        <v>23</v>
      </c>
      <c r="C461" t="s">
        <v>2127</v>
      </c>
      <c r="D461" t="s">
        <v>2117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2505</v>
      </c>
      <c r="Q461">
        <v>-5.0000000000000001E-3</v>
      </c>
      <c r="R461">
        <v>3.0000000000000001E-3</v>
      </c>
    </row>
    <row r="462" spans="1:18" x14ac:dyDescent="0.2">
      <c r="A462" t="s">
        <v>2586</v>
      </c>
      <c r="B462" t="s">
        <v>381</v>
      </c>
      <c r="C462" t="s">
        <v>2121</v>
      </c>
      <c r="D462" t="s">
        <v>2121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2505</v>
      </c>
      <c r="Q462">
        <v>-3.0000000000000001E-3</v>
      </c>
      <c r="R462">
        <v>5.0000000000000001E-3</v>
      </c>
    </row>
    <row r="463" spans="1:18" x14ac:dyDescent="0.2">
      <c r="A463" t="s">
        <v>2587</v>
      </c>
      <c r="B463" t="s">
        <v>48</v>
      </c>
      <c r="C463" t="s">
        <v>2116</v>
      </c>
      <c r="D463" t="s">
        <v>2117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2505</v>
      </c>
      <c r="Q463">
        <v>-5.0000000000000001E-3</v>
      </c>
      <c r="R463">
        <v>3.0000000000000001E-3</v>
      </c>
    </row>
    <row r="464" spans="1:18" x14ac:dyDescent="0.2">
      <c r="A464" t="s">
        <v>2588</v>
      </c>
      <c r="B464" t="s">
        <v>5</v>
      </c>
      <c r="C464" t="s">
        <v>2134</v>
      </c>
      <c r="D464" t="s">
        <v>2117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2505</v>
      </c>
      <c r="Q464">
        <v>-5.0000000000000001E-3</v>
      </c>
      <c r="R464">
        <v>3.0000000000000001E-3</v>
      </c>
    </row>
    <row r="465" spans="1:18" x14ac:dyDescent="0.2">
      <c r="A465" t="s">
        <v>2589</v>
      </c>
      <c r="B465" t="s">
        <v>18</v>
      </c>
      <c r="C465" t="s">
        <v>2121</v>
      </c>
      <c r="D465" t="s">
        <v>2121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2505</v>
      </c>
      <c r="Q465">
        <v>-3.0000000000000001E-3</v>
      </c>
      <c r="R465">
        <v>5.0000000000000001E-3</v>
      </c>
    </row>
    <row r="466" spans="1:18" x14ac:dyDescent="0.2">
      <c r="A466" t="s">
        <v>2590</v>
      </c>
      <c r="B466" t="s">
        <v>24</v>
      </c>
      <c r="C466" t="s">
        <v>2116</v>
      </c>
      <c r="D466" t="s">
        <v>2117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2505</v>
      </c>
      <c r="Q466">
        <v>-5.0000000000000001E-3</v>
      </c>
      <c r="R466">
        <v>3.0000000000000001E-3</v>
      </c>
    </row>
    <row r="467" spans="1:18" x14ac:dyDescent="0.2">
      <c r="A467" t="s">
        <v>2591</v>
      </c>
      <c r="B467" t="s">
        <v>20</v>
      </c>
      <c r="C467" t="s">
        <v>2116</v>
      </c>
      <c r="D467" t="s">
        <v>2117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2505</v>
      </c>
      <c r="Q467">
        <v>-5.0000000000000001E-3</v>
      </c>
      <c r="R467">
        <v>3.0000000000000001E-3</v>
      </c>
    </row>
    <row r="468" spans="1:18" x14ac:dyDescent="0.2">
      <c r="A468" t="s">
        <v>2592</v>
      </c>
      <c r="B468" t="s">
        <v>384</v>
      </c>
      <c r="C468" t="s">
        <v>2121</v>
      </c>
      <c r="D468" t="s">
        <v>2121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2505</v>
      </c>
      <c r="Q468">
        <v>-3.0000000000000001E-3</v>
      </c>
      <c r="R468">
        <v>5.0000000000000001E-3</v>
      </c>
    </row>
    <row r="469" spans="1:18" x14ac:dyDescent="0.2">
      <c r="A469" t="s">
        <v>2593</v>
      </c>
      <c r="B469" t="s">
        <v>21</v>
      </c>
      <c r="C469" t="s">
        <v>2134</v>
      </c>
      <c r="D469" t="s">
        <v>2117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2505</v>
      </c>
      <c r="Q469">
        <v>-5.0000000000000001E-3</v>
      </c>
      <c r="R469">
        <v>3.0000000000000001E-3</v>
      </c>
    </row>
    <row r="470" spans="1:18" x14ac:dyDescent="0.2">
      <c r="A470" t="s">
        <v>2594</v>
      </c>
      <c r="B470" t="s">
        <v>7</v>
      </c>
      <c r="C470" t="s">
        <v>2121</v>
      </c>
      <c r="D470" t="s">
        <v>2121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2505</v>
      </c>
      <c r="Q470">
        <v>-3.0000000000000001E-3</v>
      </c>
      <c r="R470">
        <v>5.0000000000000001E-3</v>
      </c>
    </row>
    <row r="471" spans="1:18" x14ac:dyDescent="0.2">
      <c r="A471" t="s">
        <v>2595</v>
      </c>
      <c r="B471" t="s">
        <v>15</v>
      </c>
      <c r="C471" t="s">
        <v>2116</v>
      </c>
      <c r="D471" t="s">
        <v>2117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2505</v>
      </c>
      <c r="Q471">
        <v>-5.0000000000000001E-3</v>
      </c>
      <c r="R471">
        <v>3.0000000000000001E-3</v>
      </c>
    </row>
    <row r="472" spans="1:18" x14ac:dyDescent="0.2">
      <c r="A472" t="s">
        <v>2596</v>
      </c>
      <c r="B472" t="s">
        <v>14</v>
      </c>
      <c r="C472" t="s">
        <v>2127</v>
      </c>
      <c r="D472" t="s">
        <v>2117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2505</v>
      </c>
      <c r="Q472">
        <v>-5.0000000000000001E-3</v>
      </c>
      <c r="R472">
        <v>3.0000000000000001E-3</v>
      </c>
    </row>
    <row r="473" spans="1:18" x14ac:dyDescent="0.2">
      <c r="A473" t="s">
        <v>2597</v>
      </c>
      <c r="B473" t="s">
        <v>7</v>
      </c>
      <c r="C473" t="s">
        <v>2127</v>
      </c>
      <c r="D473" t="s">
        <v>2117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2505</v>
      </c>
      <c r="Q473">
        <v>-5.0000000000000001E-3</v>
      </c>
      <c r="R473">
        <v>3.0000000000000001E-3</v>
      </c>
    </row>
    <row r="474" spans="1:18" x14ac:dyDescent="0.2">
      <c r="A474" t="s">
        <v>2598</v>
      </c>
      <c r="B474" t="s">
        <v>42</v>
      </c>
      <c r="C474" t="s">
        <v>2127</v>
      </c>
      <c r="D474" t="s">
        <v>2117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2505</v>
      </c>
      <c r="Q474">
        <v>-5.0000000000000001E-3</v>
      </c>
      <c r="R474">
        <v>3.0000000000000001E-3</v>
      </c>
    </row>
    <row r="475" spans="1:18" x14ac:dyDescent="0.2">
      <c r="A475" t="s">
        <v>2599</v>
      </c>
      <c r="B475" t="s">
        <v>48</v>
      </c>
      <c r="C475" t="s">
        <v>2121</v>
      </c>
      <c r="D475" t="s">
        <v>2121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2505</v>
      </c>
      <c r="Q475">
        <v>-3.0000000000000001E-3</v>
      </c>
      <c r="R475">
        <v>5.0000000000000001E-3</v>
      </c>
    </row>
    <row r="476" spans="1:18" x14ac:dyDescent="0.2">
      <c r="A476" t="s">
        <v>2600</v>
      </c>
      <c r="B476" t="s">
        <v>32</v>
      </c>
      <c r="C476" t="s">
        <v>2127</v>
      </c>
      <c r="D476" t="s">
        <v>2117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2505</v>
      </c>
      <c r="Q476">
        <v>-5.0000000000000001E-3</v>
      </c>
      <c r="R476">
        <v>3.0000000000000001E-3</v>
      </c>
    </row>
    <row r="477" spans="1:18" x14ac:dyDescent="0.2">
      <c r="A477" t="s">
        <v>2601</v>
      </c>
      <c r="B477" t="s">
        <v>18</v>
      </c>
      <c r="C477" t="s">
        <v>2116</v>
      </c>
      <c r="D477" t="s">
        <v>2117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2505</v>
      </c>
      <c r="Q477">
        <v>-5.0000000000000001E-3</v>
      </c>
      <c r="R477">
        <v>3.0000000000000001E-3</v>
      </c>
    </row>
    <row r="478" spans="1:18" x14ac:dyDescent="0.2">
      <c r="A478" t="s">
        <v>2602</v>
      </c>
      <c r="B478" t="s">
        <v>15</v>
      </c>
      <c r="C478" t="s">
        <v>2121</v>
      </c>
      <c r="D478" t="s">
        <v>2121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2505</v>
      </c>
      <c r="Q478">
        <v>-3.0000000000000001E-3</v>
      </c>
      <c r="R478">
        <v>5.0000000000000001E-3</v>
      </c>
    </row>
    <row r="479" spans="1:18" x14ac:dyDescent="0.2">
      <c r="A479" t="s">
        <v>2603</v>
      </c>
      <c r="B479" t="s">
        <v>35</v>
      </c>
      <c r="C479" t="s">
        <v>2116</v>
      </c>
      <c r="D479" t="s">
        <v>2117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2505</v>
      </c>
      <c r="Q479">
        <v>-5.0000000000000001E-3</v>
      </c>
      <c r="R479">
        <v>3.0000000000000001E-3</v>
      </c>
    </row>
    <row r="480" spans="1:18" x14ac:dyDescent="0.2">
      <c r="A480" t="s">
        <v>2604</v>
      </c>
      <c r="B480" t="s">
        <v>13</v>
      </c>
      <c r="C480" t="s">
        <v>2116</v>
      </c>
      <c r="D480" t="s">
        <v>2117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2505</v>
      </c>
      <c r="Q480">
        <v>-5.0000000000000001E-3</v>
      </c>
      <c r="R480">
        <v>3.0000000000000001E-3</v>
      </c>
    </row>
    <row r="481" spans="1:18" x14ac:dyDescent="0.2">
      <c r="A481" t="s">
        <v>2605</v>
      </c>
      <c r="B481" t="s">
        <v>383</v>
      </c>
      <c r="C481" t="s">
        <v>2121</v>
      </c>
      <c r="D481" t="s">
        <v>2121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2505</v>
      </c>
      <c r="Q481">
        <v>-3.0000000000000001E-3</v>
      </c>
      <c r="R481">
        <v>5.0000000000000001E-3</v>
      </c>
    </row>
    <row r="482" spans="1:18" x14ac:dyDescent="0.2">
      <c r="A482" t="s">
        <v>2606</v>
      </c>
      <c r="B482" t="s">
        <v>42</v>
      </c>
      <c r="C482" t="s">
        <v>2121</v>
      </c>
      <c r="D482" t="s">
        <v>2121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2505</v>
      </c>
      <c r="Q482">
        <v>-3.0000000000000001E-3</v>
      </c>
      <c r="R482">
        <v>5.0000000000000001E-3</v>
      </c>
    </row>
    <row r="483" spans="1:18" x14ac:dyDescent="0.2">
      <c r="A483" t="s">
        <v>2607</v>
      </c>
      <c r="B483" t="s">
        <v>33</v>
      </c>
      <c r="C483" t="s">
        <v>2127</v>
      </c>
      <c r="D483" t="s">
        <v>2117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2505</v>
      </c>
      <c r="Q483">
        <v>-5.0000000000000001E-3</v>
      </c>
      <c r="R483">
        <v>3.0000000000000001E-3</v>
      </c>
    </row>
    <row r="484" spans="1:18" x14ac:dyDescent="0.2">
      <c r="A484" t="s">
        <v>2608</v>
      </c>
      <c r="B484" t="s">
        <v>20</v>
      </c>
      <c r="C484" t="s">
        <v>2116</v>
      </c>
      <c r="D484" t="s">
        <v>2117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2505</v>
      </c>
      <c r="Q484">
        <v>-5.0000000000000001E-3</v>
      </c>
      <c r="R484">
        <v>3.0000000000000001E-3</v>
      </c>
    </row>
    <row r="485" spans="1:18" x14ac:dyDescent="0.2">
      <c r="A485" t="s">
        <v>2609</v>
      </c>
      <c r="B485" t="s">
        <v>25</v>
      </c>
      <c r="C485" t="s">
        <v>2121</v>
      </c>
      <c r="D485" t="s">
        <v>2121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2505</v>
      </c>
      <c r="Q485">
        <v>-3.0000000000000001E-3</v>
      </c>
      <c r="R485">
        <v>5.0000000000000001E-3</v>
      </c>
    </row>
    <row r="486" spans="1:18" x14ac:dyDescent="0.2">
      <c r="A486" t="s">
        <v>2610</v>
      </c>
      <c r="B486" t="s">
        <v>20</v>
      </c>
      <c r="C486" t="s">
        <v>2121</v>
      </c>
      <c r="D486" t="s">
        <v>2121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2505</v>
      </c>
      <c r="Q486">
        <v>-3.0000000000000001E-3</v>
      </c>
      <c r="R486">
        <v>5.0000000000000001E-3</v>
      </c>
    </row>
    <row r="487" spans="1:18" x14ac:dyDescent="0.2">
      <c r="A487" t="s">
        <v>2611</v>
      </c>
      <c r="B487" t="s">
        <v>382</v>
      </c>
      <c r="C487" t="s">
        <v>2121</v>
      </c>
      <c r="D487" t="s">
        <v>2121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2505</v>
      </c>
      <c r="Q487">
        <v>-3.0000000000000001E-3</v>
      </c>
      <c r="R487">
        <v>5.0000000000000001E-3</v>
      </c>
    </row>
    <row r="488" spans="1:18" x14ac:dyDescent="0.2">
      <c r="A488" t="s">
        <v>2612</v>
      </c>
      <c r="B488" t="s">
        <v>10</v>
      </c>
      <c r="C488" t="s">
        <v>2127</v>
      </c>
      <c r="D488" t="s">
        <v>2117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2505</v>
      </c>
      <c r="Q488">
        <v>-5.0000000000000001E-3</v>
      </c>
      <c r="R488">
        <v>3.0000000000000001E-3</v>
      </c>
    </row>
    <row r="489" spans="1:18" x14ac:dyDescent="0.2">
      <c r="A489" t="s">
        <v>2613</v>
      </c>
      <c r="B489" t="s">
        <v>21</v>
      </c>
      <c r="C489" t="s">
        <v>2116</v>
      </c>
      <c r="D489" t="s">
        <v>2117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2505</v>
      </c>
      <c r="Q489">
        <v>-5.0000000000000001E-3</v>
      </c>
      <c r="R489">
        <v>3.0000000000000001E-3</v>
      </c>
    </row>
    <row r="490" spans="1:18" x14ac:dyDescent="0.2">
      <c r="A490" t="s">
        <v>2614</v>
      </c>
      <c r="B490" t="s">
        <v>382</v>
      </c>
      <c r="C490" t="s">
        <v>2127</v>
      </c>
      <c r="D490" t="s">
        <v>2117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2505</v>
      </c>
      <c r="Q490">
        <v>-5.0000000000000001E-3</v>
      </c>
      <c r="R490">
        <v>3.0000000000000001E-3</v>
      </c>
    </row>
    <row r="491" spans="1:18" x14ac:dyDescent="0.2">
      <c r="A491" t="s">
        <v>2615</v>
      </c>
      <c r="B491" t="s">
        <v>384</v>
      </c>
      <c r="C491" t="s">
        <v>2116</v>
      </c>
      <c r="D491" t="s">
        <v>2117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2505</v>
      </c>
      <c r="Q491">
        <v>-5.0000000000000001E-3</v>
      </c>
      <c r="R491">
        <v>3.0000000000000001E-3</v>
      </c>
    </row>
    <row r="492" spans="1:18" x14ac:dyDescent="0.2">
      <c r="A492" t="s">
        <v>2616</v>
      </c>
      <c r="B492" t="s">
        <v>12</v>
      </c>
      <c r="C492" t="s">
        <v>2134</v>
      </c>
      <c r="D492" t="s">
        <v>2117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2505</v>
      </c>
      <c r="Q492">
        <v>-5.0000000000000001E-3</v>
      </c>
      <c r="R492">
        <v>3.0000000000000001E-3</v>
      </c>
    </row>
    <row r="493" spans="1:18" x14ac:dyDescent="0.2">
      <c r="A493" t="s">
        <v>2617</v>
      </c>
      <c r="B493" t="s">
        <v>33</v>
      </c>
      <c r="C493" t="s">
        <v>2116</v>
      </c>
      <c r="D493" t="s">
        <v>2117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2505</v>
      </c>
      <c r="Q493">
        <v>-5.0000000000000001E-3</v>
      </c>
      <c r="R493">
        <v>3.0000000000000001E-3</v>
      </c>
    </row>
    <row r="494" spans="1:18" x14ac:dyDescent="0.2">
      <c r="A494" t="s">
        <v>2618</v>
      </c>
      <c r="B494" t="s">
        <v>34</v>
      </c>
      <c r="C494" t="s">
        <v>2121</v>
      </c>
      <c r="D494" t="s">
        <v>2121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2505</v>
      </c>
      <c r="Q494">
        <v>-3.0000000000000001E-3</v>
      </c>
      <c r="R494">
        <v>5.0000000000000001E-3</v>
      </c>
    </row>
    <row r="495" spans="1:18" x14ac:dyDescent="0.2">
      <c r="A495" t="s">
        <v>2619</v>
      </c>
      <c r="B495" t="s">
        <v>48</v>
      </c>
      <c r="C495" t="s">
        <v>2121</v>
      </c>
      <c r="D495" t="s">
        <v>2121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2505</v>
      </c>
      <c r="Q495">
        <v>-3.0000000000000001E-3</v>
      </c>
      <c r="R495">
        <v>5.0000000000000001E-3</v>
      </c>
    </row>
    <row r="496" spans="1:18" x14ac:dyDescent="0.2">
      <c r="A496" t="s">
        <v>2620</v>
      </c>
      <c r="B496" t="s">
        <v>382</v>
      </c>
      <c r="C496" t="s">
        <v>2121</v>
      </c>
      <c r="D496" t="s">
        <v>2121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2505</v>
      </c>
      <c r="Q496">
        <v>-3.0000000000000001E-3</v>
      </c>
      <c r="R496">
        <v>5.0000000000000001E-3</v>
      </c>
    </row>
    <row r="497" spans="1:18" x14ac:dyDescent="0.2">
      <c r="A497" t="s">
        <v>2621</v>
      </c>
      <c r="B497" t="s">
        <v>19</v>
      </c>
      <c r="C497" t="s">
        <v>2127</v>
      </c>
      <c r="D497" t="s">
        <v>2117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2505</v>
      </c>
      <c r="Q497">
        <v>-5.0000000000000001E-3</v>
      </c>
      <c r="R497">
        <v>3.0000000000000001E-3</v>
      </c>
    </row>
    <row r="498" spans="1:18" x14ac:dyDescent="0.2">
      <c r="A498" t="s">
        <v>2622</v>
      </c>
      <c r="B498" t="s">
        <v>383</v>
      </c>
      <c r="C498" t="s">
        <v>2134</v>
      </c>
      <c r="D498" t="s">
        <v>2117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2505</v>
      </c>
      <c r="Q498">
        <v>-5.0000000000000001E-3</v>
      </c>
      <c r="R498">
        <v>3.0000000000000001E-3</v>
      </c>
    </row>
    <row r="499" spans="1:18" x14ac:dyDescent="0.2">
      <c r="A499" t="s">
        <v>2623</v>
      </c>
      <c r="B499" t="s">
        <v>17</v>
      </c>
      <c r="C499" t="s">
        <v>2121</v>
      </c>
      <c r="D499" t="s">
        <v>2121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2505</v>
      </c>
      <c r="Q499">
        <v>-3.0000000000000001E-3</v>
      </c>
      <c r="R499">
        <v>5.0000000000000001E-3</v>
      </c>
    </row>
    <row r="500" spans="1:18" x14ac:dyDescent="0.2">
      <c r="A500" t="s">
        <v>2624</v>
      </c>
      <c r="B500" t="s">
        <v>23</v>
      </c>
      <c r="C500" t="s">
        <v>2127</v>
      </c>
      <c r="D500" t="s">
        <v>2117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2505</v>
      </c>
      <c r="Q500">
        <v>-5.0000000000000001E-3</v>
      </c>
      <c r="R500">
        <v>3.0000000000000001E-3</v>
      </c>
    </row>
    <row r="501" spans="1:18" x14ac:dyDescent="0.2">
      <c r="A501" t="s">
        <v>2625</v>
      </c>
      <c r="B501" t="s">
        <v>21</v>
      </c>
      <c r="C501" t="s">
        <v>2134</v>
      </c>
      <c r="D501" t="s">
        <v>2117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2505</v>
      </c>
      <c r="Q501">
        <v>-5.0000000000000001E-3</v>
      </c>
      <c r="R501">
        <v>3.0000000000000001E-3</v>
      </c>
    </row>
    <row r="502" spans="1:18" x14ac:dyDescent="0.2">
      <c r="A502" t="s">
        <v>2626</v>
      </c>
      <c r="B502" t="s">
        <v>18</v>
      </c>
      <c r="C502" t="s">
        <v>2121</v>
      </c>
      <c r="D502" t="s">
        <v>2121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2505</v>
      </c>
      <c r="Q502">
        <v>-3.0000000000000001E-3</v>
      </c>
      <c r="R502">
        <v>5.0000000000000001E-3</v>
      </c>
    </row>
    <row r="503" spans="1:18" x14ac:dyDescent="0.2">
      <c r="A503" t="s">
        <v>2627</v>
      </c>
      <c r="B503" t="s">
        <v>20</v>
      </c>
      <c r="C503" t="s">
        <v>2121</v>
      </c>
      <c r="D503" t="s">
        <v>2121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2505</v>
      </c>
      <c r="Q503">
        <v>-3.0000000000000001E-3</v>
      </c>
      <c r="R503">
        <v>5.0000000000000001E-3</v>
      </c>
    </row>
    <row r="504" spans="1:18" x14ac:dyDescent="0.2">
      <c r="A504" t="s">
        <v>2628</v>
      </c>
      <c r="B504" t="s">
        <v>384</v>
      </c>
      <c r="C504" t="s">
        <v>2116</v>
      </c>
      <c r="D504" t="s">
        <v>2117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2505</v>
      </c>
      <c r="Q504">
        <v>-5.0000000000000001E-3</v>
      </c>
      <c r="R504">
        <v>3.0000000000000001E-3</v>
      </c>
    </row>
    <row r="505" spans="1:18" x14ac:dyDescent="0.2">
      <c r="A505" t="s">
        <v>2629</v>
      </c>
      <c r="B505" t="s">
        <v>383</v>
      </c>
      <c r="C505" t="s">
        <v>2116</v>
      </c>
      <c r="D505" t="s">
        <v>2117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2505</v>
      </c>
      <c r="Q505">
        <v>-5.0000000000000001E-3</v>
      </c>
      <c r="R505">
        <v>3.0000000000000001E-3</v>
      </c>
    </row>
    <row r="506" spans="1:18" x14ac:dyDescent="0.2">
      <c r="A506" t="s">
        <v>2630</v>
      </c>
      <c r="B506" t="s">
        <v>383</v>
      </c>
      <c r="C506" t="s">
        <v>2121</v>
      </c>
      <c r="D506" t="s">
        <v>2121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2505</v>
      </c>
      <c r="Q506">
        <v>-3.0000000000000001E-3</v>
      </c>
      <c r="R506">
        <v>5.0000000000000001E-3</v>
      </c>
    </row>
    <row r="507" spans="1:18" x14ac:dyDescent="0.2">
      <c r="A507" t="s">
        <v>2631</v>
      </c>
      <c r="B507" t="s">
        <v>18</v>
      </c>
      <c r="C507" t="s">
        <v>2116</v>
      </c>
      <c r="D507" t="s">
        <v>2117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2505</v>
      </c>
      <c r="Q507">
        <v>-5.0000000000000001E-3</v>
      </c>
      <c r="R507">
        <v>3.0000000000000001E-3</v>
      </c>
    </row>
    <row r="508" spans="1:18" x14ac:dyDescent="0.2">
      <c r="A508" t="s">
        <v>2632</v>
      </c>
      <c r="B508" t="s">
        <v>19</v>
      </c>
      <c r="C508" t="s">
        <v>2116</v>
      </c>
      <c r="D508" t="s">
        <v>2117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2505</v>
      </c>
      <c r="Q508">
        <v>-5.0000000000000001E-3</v>
      </c>
      <c r="R508">
        <v>3.0000000000000001E-3</v>
      </c>
    </row>
    <row r="509" spans="1:18" x14ac:dyDescent="0.2">
      <c r="A509" t="s">
        <v>2633</v>
      </c>
      <c r="B509" t="s">
        <v>43</v>
      </c>
      <c r="C509" t="s">
        <v>2134</v>
      </c>
      <c r="D509" t="s">
        <v>2117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2505</v>
      </c>
      <c r="Q509">
        <v>-5.0000000000000001E-3</v>
      </c>
      <c r="R509">
        <v>3.0000000000000001E-3</v>
      </c>
    </row>
    <row r="510" spans="1:18" x14ac:dyDescent="0.2">
      <c r="A510" t="s">
        <v>2634</v>
      </c>
      <c r="B510" t="s">
        <v>35</v>
      </c>
      <c r="C510" t="s">
        <v>2127</v>
      </c>
      <c r="D510" t="s">
        <v>2117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2505</v>
      </c>
      <c r="Q510">
        <v>-5.0000000000000001E-3</v>
      </c>
      <c r="R510">
        <v>3.0000000000000001E-3</v>
      </c>
    </row>
    <row r="511" spans="1:18" x14ac:dyDescent="0.2">
      <c r="A511" t="s">
        <v>2635</v>
      </c>
      <c r="B511" t="s">
        <v>382</v>
      </c>
      <c r="C511" t="s">
        <v>2127</v>
      </c>
      <c r="D511" t="s">
        <v>2117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2505</v>
      </c>
      <c r="Q511">
        <v>-5.0000000000000001E-3</v>
      </c>
      <c r="R511">
        <v>3.0000000000000001E-3</v>
      </c>
    </row>
    <row r="512" spans="1:18" x14ac:dyDescent="0.2">
      <c r="A512" t="s">
        <v>2636</v>
      </c>
      <c r="B512" t="s">
        <v>23</v>
      </c>
      <c r="C512" t="s">
        <v>2116</v>
      </c>
      <c r="D512" t="s">
        <v>2117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2505</v>
      </c>
      <c r="Q512">
        <v>-5.0000000000000001E-3</v>
      </c>
      <c r="R512">
        <v>3.0000000000000001E-3</v>
      </c>
    </row>
    <row r="513" spans="1:18" x14ac:dyDescent="0.2">
      <c r="A513" t="s">
        <v>2637</v>
      </c>
      <c r="B513" t="s">
        <v>30</v>
      </c>
      <c r="C513" t="s">
        <v>2127</v>
      </c>
      <c r="D513" t="s">
        <v>2117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2505</v>
      </c>
      <c r="Q513">
        <v>-5.0000000000000001E-3</v>
      </c>
      <c r="R513">
        <v>3.0000000000000001E-3</v>
      </c>
    </row>
    <row r="514" spans="1:18" x14ac:dyDescent="0.2">
      <c r="A514" t="s">
        <v>2638</v>
      </c>
      <c r="B514" t="s">
        <v>42</v>
      </c>
      <c r="C514" t="s">
        <v>2116</v>
      </c>
      <c r="D514" t="s">
        <v>2117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2505</v>
      </c>
      <c r="Q514">
        <v>-5.0000000000000001E-3</v>
      </c>
      <c r="R514">
        <v>3.0000000000000001E-3</v>
      </c>
    </row>
    <row r="515" spans="1:18" x14ac:dyDescent="0.2">
      <c r="A515" t="s">
        <v>2639</v>
      </c>
      <c r="B515" t="s">
        <v>15</v>
      </c>
      <c r="C515" t="s">
        <v>2121</v>
      </c>
      <c r="D515" t="s">
        <v>2121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2505</v>
      </c>
      <c r="Q515">
        <v>-3.0000000000000001E-3</v>
      </c>
      <c r="R515">
        <v>5.0000000000000001E-3</v>
      </c>
    </row>
    <row r="516" spans="1:18" x14ac:dyDescent="0.2">
      <c r="A516" t="s">
        <v>2640</v>
      </c>
      <c r="B516" t="s">
        <v>19</v>
      </c>
      <c r="C516" t="s">
        <v>2134</v>
      </c>
      <c r="D516" t="s">
        <v>2117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2505</v>
      </c>
      <c r="Q516">
        <v>-5.0000000000000001E-3</v>
      </c>
      <c r="R516">
        <v>3.0000000000000001E-3</v>
      </c>
    </row>
    <row r="517" spans="1:18" x14ac:dyDescent="0.2">
      <c r="A517" t="s">
        <v>2641</v>
      </c>
      <c r="B517" t="s">
        <v>15</v>
      </c>
      <c r="C517" t="s">
        <v>2127</v>
      </c>
      <c r="D517" t="s">
        <v>2117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2505</v>
      </c>
      <c r="Q517">
        <v>-5.0000000000000001E-3</v>
      </c>
      <c r="R517">
        <v>3.0000000000000001E-3</v>
      </c>
    </row>
    <row r="518" spans="1:18" x14ac:dyDescent="0.2">
      <c r="A518" t="s">
        <v>2642</v>
      </c>
      <c r="B518" t="s">
        <v>13</v>
      </c>
      <c r="C518" t="s">
        <v>2134</v>
      </c>
      <c r="D518" t="s">
        <v>2117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2505</v>
      </c>
      <c r="Q518">
        <v>-5.0000000000000001E-3</v>
      </c>
      <c r="R518">
        <v>3.0000000000000001E-3</v>
      </c>
    </row>
    <row r="519" spans="1:18" x14ac:dyDescent="0.2">
      <c r="A519" t="s">
        <v>2643</v>
      </c>
      <c r="B519" t="s">
        <v>34</v>
      </c>
      <c r="C519" t="s">
        <v>2121</v>
      </c>
      <c r="D519" t="s">
        <v>2121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2505</v>
      </c>
      <c r="Q519">
        <v>-3.0000000000000001E-3</v>
      </c>
      <c r="R519">
        <v>5.0000000000000001E-3</v>
      </c>
    </row>
    <row r="520" spans="1:18" x14ac:dyDescent="0.2">
      <c r="A520" t="s">
        <v>2644</v>
      </c>
      <c r="B520" t="s">
        <v>23</v>
      </c>
      <c r="C520" t="s">
        <v>2116</v>
      </c>
      <c r="D520" t="s">
        <v>2117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2505</v>
      </c>
      <c r="Q520">
        <v>-5.0000000000000001E-3</v>
      </c>
      <c r="R520">
        <v>3.0000000000000001E-3</v>
      </c>
    </row>
    <row r="521" spans="1:18" x14ac:dyDescent="0.2">
      <c r="A521" t="s">
        <v>2645</v>
      </c>
      <c r="B521" t="s">
        <v>34</v>
      </c>
      <c r="C521" t="s">
        <v>2116</v>
      </c>
      <c r="D521" t="s">
        <v>2117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2505</v>
      </c>
      <c r="Q521">
        <v>-5.0000000000000001E-3</v>
      </c>
      <c r="R521">
        <v>3.0000000000000001E-3</v>
      </c>
    </row>
    <row r="522" spans="1:18" x14ac:dyDescent="0.2">
      <c r="A522" t="s">
        <v>2646</v>
      </c>
      <c r="B522" t="s">
        <v>30</v>
      </c>
      <c r="C522" t="s">
        <v>2134</v>
      </c>
      <c r="D522" t="s">
        <v>2117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2505</v>
      </c>
      <c r="Q522">
        <v>-5.0000000000000001E-3</v>
      </c>
      <c r="R522">
        <v>3.0000000000000001E-3</v>
      </c>
    </row>
    <row r="523" spans="1:18" x14ac:dyDescent="0.2">
      <c r="A523" t="s">
        <v>2647</v>
      </c>
      <c r="B523" t="s">
        <v>48</v>
      </c>
      <c r="C523" t="s">
        <v>2121</v>
      </c>
      <c r="D523" t="s">
        <v>2121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2505</v>
      </c>
      <c r="Q523">
        <v>-3.0000000000000001E-3</v>
      </c>
      <c r="R523">
        <v>5.0000000000000001E-3</v>
      </c>
    </row>
    <row r="524" spans="1:18" x14ac:dyDescent="0.2">
      <c r="A524" t="s">
        <v>2648</v>
      </c>
      <c r="B524" t="s">
        <v>17</v>
      </c>
      <c r="C524" t="s">
        <v>2116</v>
      </c>
      <c r="D524" t="s">
        <v>2117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2505</v>
      </c>
      <c r="Q524">
        <v>-5.0000000000000001E-3</v>
      </c>
      <c r="R524">
        <v>3.0000000000000001E-3</v>
      </c>
    </row>
    <row r="525" spans="1:18" x14ac:dyDescent="0.2">
      <c r="A525" t="s">
        <v>2649</v>
      </c>
      <c r="B525" t="s">
        <v>384</v>
      </c>
      <c r="C525" t="s">
        <v>2121</v>
      </c>
      <c r="D525" t="s">
        <v>2121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2505</v>
      </c>
      <c r="Q525">
        <v>-3.0000000000000001E-3</v>
      </c>
      <c r="R525">
        <v>5.0000000000000001E-3</v>
      </c>
    </row>
    <row r="526" spans="1:18" x14ac:dyDescent="0.2">
      <c r="A526" t="s">
        <v>2650</v>
      </c>
      <c r="B526" t="s">
        <v>16</v>
      </c>
      <c r="C526" t="s">
        <v>2116</v>
      </c>
      <c r="D526" t="s">
        <v>2117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2505</v>
      </c>
      <c r="Q526">
        <v>-5.0000000000000001E-3</v>
      </c>
      <c r="R526">
        <v>3.0000000000000001E-3</v>
      </c>
    </row>
    <row r="527" spans="1:18" x14ac:dyDescent="0.2">
      <c r="A527" t="s">
        <v>2651</v>
      </c>
      <c r="B527" t="s">
        <v>32</v>
      </c>
      <c r="C527" t="s">
        <v>2134</v>
      </c>
      <c r="D527" t="s">
        <v>2117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2505</v>
      </c>
      <c r="Q527">
        <v>-5.0000000000000001E-3</v>
      </c>
      <c r="R527">
        <v>3.0000000000000001E-3</v>
      </c>
    </row>
    <row r="528" spans="1:18" x14ac:dyDescent="0.2">
      <c r="A528" t="s">
        <v>2652</v>
      </c>
      <c r="B528" t="s">
        <v>21</v>
      </c>
      <c r="C528" t="s">
        <v>2116</v>
      </c>
      <c r="D528" t="s">
        <v>2117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2505</v>
      </c>
      <c r="Q528">
        <v>-5.0000000000000001E-3</v>
      </c>
      <c r="R528">
        <v>3.0000000000000001E-3</v>
      </c>
    </row>
    <row r="529" spans="1:18" x14ac:dyDescent="0.2">
      <c r="A529" t="s">
        <v>2653</v>
      </c>
      <c r="B529" t="s">
        <v>12</v>
      </c>
      <c r="C529" t="s">
        <v>2116</v>
      </c>
      <c r="D529" t="s">
        <v>2117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2505</v>
      </c>
      <c r="Q529">
        <v>-5.0000000000000001E-3</v>
      </c>
      <c r="R529">
        <v>3.0000000000000001E-3</v>
      </c>
    </row>
    <row r="530" spans="1:18" x14ac:dyDescent="0.2">
      <c r="A530" t="s">
        <v>2654</v>
      </c>
      <c r="B530" t="s">
        <v>381</v>
      </c>
      <c r="C530" t="s">
        <v>2121</v>
      </c>
      <c r="D530" t="s">
        <v>2121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2505</v>
      </c>
      <c r="Q530">
        <v>-3.0000000000000001E-3</v>
      </c>
      <c r="R530">
        <v>5.0000000000000001E-3</v>
      </c>
    </row>
    <row r="531" spans="1:18" x14ac:dyDescent="0.2">
      <c r="A531" t="s">
        <v>2655</v>
      </c>
      <c r="B531" t="s">
        <v>37</v>
      </c>
      <c r="C531" t="s">
        <v>2121</v>
      </c>
      <c r="D531" t="s">
        <v>2121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2505</v>
      </c>
      <c r="Q531">
        <v>-3.0000000000000001E-3</v>
      </c>
      <c r="R531">
        <v>5.0000000000000001E-3</v>
      </c>
    </row>
    <row r="532" spans="1:18" x14ac:dyDescent="0.2">
      <c r="A532" t="s">
        <v>2656</v>
      </c>
      <c r="B532" t="s">
        <v>384</v>
      </c>
      <c r="C532" t="s">
        <v>2121</v>
      </c>
      <c r="D532" t="s">
        <v>2121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2505</v>
      </c>
      <c r="Q532">
        <v>-3.0000000000000001E-3</v>
      </c>
      <c r="R532">
        <v>5.0000000000000001E-3</v>
      </c>
    </row>
    <row r="533" spans="1:18" x14ac:dyDescent="0.2">
      <c r="A533" t="s">
        <v>2657</v>
      </c>
      <c r="B533" t="s">
        <v>22</v>
      </c>
      <c r="C533" t="s">
        <v>2121</v>
      </c>
      <c r="D533" t="s">
        <v>2121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2505</v>
      </c>
      <c r="Q533">
        <v>-3.0000000000000001E-3</v>
      </c>
      <c r="R533">
        <v>5.0000000000000001E-3</v>
      </c>
    </row>
    <row r="534" spans="1:18" x14ac:dyDescent="0.2">
      <c r="A534" t="s">
        <v>2658</v>
      </c>
      <c r="B534" t="s">
        <v>37</v>
      </c>
      <c r="C534" t="s">
        <v>2121</v>
      </c>
      <c r="D534" t="s">
        <v>2121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2505</v>
      </c>
      <c r="Q534">
        <v>-3.0000000000000001E-3</v>
      </c>
      <c r="R534">
        <v>5.0000000000000001E-3</v>
      </c>
    </row>
    <row r="535" spans="1:18" x14ac:dyDescent="0.2">
      <c r="A535" t="s">
        <v>2659</v>
      </c>
      <c r="B535" t="s">
        <v>23</v>
      </c>
      <c r="C535" t="s">
        <v>2121</v>
      </c>
      <c r="D535" t="s">
        <v>2121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2505</v>
      </c>
      <c r="Q535">
        <v>-3.0000000000000001E-3</v>
      </c>
      <c r="R535">
        <v>5.0000000000000001E-3</v>
      </c>
    </row>
    <row r="536" spans="1:18" x14ac:dyDescent="0.2">
      <c r="A536" t="s">
        <v>2660</v>
      </c>
      <c r="B536" t="s">
        <v>381</v>
      </c>
      <c r="C536" t="s">
        <v>2116</v>
      </c>
      <c r="D536" t="s">
        <v>2117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2505</v>
      </c>
      <c r="Q536">
        <v>-5.0000000000000001E-3</v>
      </c>
      <c r="R536">
        <v>3.0000000000000001E-3</v>
      </c>
    </row>
    <row r="537" spans="1:18" x14ac:dyDescent="0.2">
      <c r="A537" t="s">
        <v>2661</v>
      </c>
      <c r="B537" t="s">
        <v>20</v>
      </c>
      <c r="C537" t="s">
        <v>2121</v>
      </c>
      <c r="D537" t="s">
        <v>2121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2505</v>
      </c>
      <c r="Q537">
        <v>-3.0000000000000001E-3</v>
      </c>
      <c r="R537">
        <v>5.0000000000000001E-3</v>
      </c>
    </row>
    <row r="538" spans="1:18" x14ac:dyDescent="0.2">
      <c r="A538" t="s">
        <v>2662</v>
      </c>
      <c r="B538" t="s">
        <v>382</v>
      </c>
      <c r="C538" t="s">
        <v>2134</v>
      </c>
      <c r="D538" t="s">
        <v>2117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2505</v>
      </c>
      <c r="Q538">
        <v>-5.0000000000000001E-3</v>
      </c>
      <c r="R538">
        <v>3.0000000000000001E-3</v>
      </c>
    </row>
    <row r="539" spans="1:18" x14ac:dyDescent="0.2">
      <c r="A539" t="s">
        <v>2663</v>
      </c>
      <c r="B539" t="s">
        <v>48</v>
      </c>
      <c r="C539" t="s">
        <v>2134</v>
      </c>
      <c r="D539" t="s">
        <v>2117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2505</v>
      </c>
      <c r="Q539">
        <v>-5.0000000000000001E-3</v>
      </c>
      <c r="R539">
        <v>3.0000000000000001E-3</v>
      </c>
    </row>
    <row r="540" spans="1:18" x14ac:dyDescent="0.2">
      <c r="A540" t="s">
        <v>2664</v>
      </c>
      <c r="B540" t="s">
        <v>13</v>
      </c>
      <c r="C540" t="s">
        <v>2134</v>
      </c>
      <c r="D540" t="s">
        <v>2117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2505</v>
      </c>
      <c r="Q540">
        <v>-5.0000000000000001E-3</v>
      </c>
      <c r="R540">
        <v>3.0000000000000001E-3</v>
      </c>
    </row>
    <row r="541" spans="1:18" x14ac:dyDescent="0.2">
      <c r="A541" t="s">
        <v>2665</v>
      </c>
      <c r="B541" t="s">
        <v>30</v>
      </c>
      <c r="C541" t="s">
        <v>2127</v>
      </c>
      <c r="D541" t="s">
        <v>2117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2505</v>
      </c>
      <c r="Q541">
        <v>-5.0000000000000001E-3</v>
      </c>
      <c r="R541">
        <v>3.0000000000000001E-3</v>
      </c>
    </row>
    <row r="542" spans="1:18" x14ac:dyDescent="0.2">
      <c r="A542" t="s">
        <v>2666</v>
      </c>
      <c r="B542" t="s">
        <v>15</v>
      </c>
      <c r="C542" t="s">
        <v>2121</v>
      </c>
      <c r="D542" t="s">
        <v>2121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2505</v>
      </c>
      <c r="Q542">
        <v>-3.0000000000000001E-3</v>
      </c>
      <c r="R542">
        <v>5.0000000000000001E-3</v>
      </c>
    </row>
    <row r="543" spans="1:18" x14ac:dyDescent="0.2">
      <c r="A543" t="s">
        <v>2667</v>
      </c>
      <c r="B543" t="s">
        <v>42</v>
      </c>
      <c r="C543" t="s">
        <v>2127</v>
      </c>
      <c r="D543" t="s">
        <v>2117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2505</v>
      </c>
      <c r="Q543">
        <v>-5.0000000000000001E-3</v>
      </c>
      <c r="R543">
        <v>3.0000000000000001E-3</v>
      </c>
    </row>
    <row r="544" spans="1:18" x14ac:dyDescent="0.2">
      <c r="A544" t="s">
        <v>2668</v>
      </c>
      <c r="B544" t="s">
        <v>10</v>
      </c>
      <c r="C544" t="s">
        <v>2121</v>
      </c>
      <c r="D544" t="s">
        <v>2121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2505</v>
      </c>
      <c r="Q544">
        <v>-3.0000000000000001E-3</v>
      </c>
      <c r="R544">
        <v>5.0000000000000001E-3</v>
      </c>
    </row>
    <row r="545" spans="1:18" x14ac:dyDescent="0.2">
      <c r="A545" t="s">
        <v>2669</v>
      </c>
      <c r="B545" t="s">
        <v>35</v>
      </c>
      <c r="C545" t="s">
        <v>2134</v>
      </c>
      <c r="D545" t="s">
        <v>2117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2505</v>
      </c>
      <c r="Q545">
        <v>-5.0000000000000001E-3</v>
      </c>
      <c r="R545">
        <v>3.0000000000000001E-3</v>
      </c>
    </row>
    <row r="546" spans="1:18" x14ac:dyDescent="0.2">
      <c r="A546" t="s">
        <v>2670</v>
      </c>
      <c r="B546" t="s">
        <v>21</v>
      </c>
      <c r="C546" t="s">
        <v>2121</v>
      </c>
      <c r="D546" t="s">
        <v>2121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2505</v>
      </c>
      <c r="Q546">
        <v>-3.0000000000000001E-3</v>
      </c>
      <c r="R546">
        <v>5.0000000000000001E-3</v>
      </c>
    </row>
    <row r="547" spans="1:18" x14ac:dyDescent="0.2">
      <c r="A547" t="s">
        <v>2671</v>
      </c>
      <c r="B547" t="s">
        <v>15</v>
      </c>
      <c r="C547" t="s">
        <v>2134</v>
      </c>
      <c r="D547" t="s">
        <v>2117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2505</v>
      </c>
      <c r="Q547">
        <v>-5.0000000000000001E-3</v>
      </c>
      <c r="R547">
        <v>3.0000000000000001E-3</v>
      </c>
    </row>
    <row r="548" spans="1:18" x14ac:dyDescent="0.2">
      <c r="A548" t="s">
        <v>2672</v>
      </c>
      <c r="B548" t="s">
        <v>39</v>
      </c>
      <c r="C548" t="s">
        <v>2116</v>
      </c>
      <c r="D548" t="s">
        <v>2117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2505</v>
      </c>
      <c r="Q548">
        <v>-5.0000000000000001E-3</v>
      </c>
      <c r="R548">
        <v>3.0000000000000001E-3</v>
      </c>
    </row>
    <row r="549" spans="1:18" x14ac:dyDescent="0.2">
      <c r="A549" t="s">
        <v>2673</v>
      </c>
      <c r="B549" t="s">
        <v>12</v>
      </c>
      <c r="C549" t="s">
        <v>2121</v>
      </c>
      <c r="D549" t="s">
        <v>2121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2505</v>
      </c>
      <c r="Q549">
        <v>-3.0000000000000001E-3</v>
      </c>
      <c r="R549">
        <v>5.0000000000000001E-3</v>
      </c>
    </row>
    <row r="550" spans="1:18" x14ac:dyDescent="0.2">
      <c r="A550" t="s">
        <v>2674</v>
      </c>
      <c r="B550" t="s">
        <v>7</v>
      </c>
      <c r="C550" t="s">
        <v>2116</v>
      </c>
      <c r="D550" t="s">
        <v>2117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2505</v>
      </c>
      <c r="Q550">
        <v>-5.0000000000000001E-3</v>
      </c>
      <c r="R550">
        <v>3.0000000000000001E-3</v>
      </c>
    </row>
    <row r="551" spans="1:18" x14ac:dyDescent="0.2">
      <c r="A551" t="s">
        <v>2675</v>
      </c>
      <c r="B551" t="s">
        <v>22</v>
      </c>
      <c r="C551" t="s">
        <v>2134</v>
      </c>
      <c r="D551" t="s">
        <v>2117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2505</v>
      </c>
      <c r="Q551">
        <v>-5.0000000000000001E-3</v>
      </c>
      <c r="R551">
        <v>3.0000000000000001E-3</v>
      </c>
    </row>
    <row r="552" spans="1:18" x14ac:dyDescent="0.2">
      <c r="A552" t="s">
        <v>2676</v>
      </c>
      <c r="B552" t="s">
        <v>17</v>
      </c>
      <c r="C552" t="s">
        <v>2116</v>
      </c>
      <c r="D552" t="s">
        <v>2117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2505</v>
      </c>
      <c r="Q552">
        <v>-5.0000000000000001E-3</v>
      </c>
      <c r="R552">
        <v>3.0000000000000001E-3</v>
      </c>
    </row>
    <row r="553" spans="1:18" x14ac:dyDescent="0.2">
      <c r="A553" t="s">
        <v>2677</v>
      </c>
      <c r="B553" t="s">
        <v>14</v>
      </c>
      <c r="C553" t="s">
        <v>2116</v>
      </c>
      <c r="D553" t="s">
        <v>2117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2505</v>
      </c>
      <c r="Q553">
        <v>-5.0000000000000001E-3</v>
      </c>
      <c r="R553">
        <v>3.0000000000000001E-3</v>
      </c>
    </row>
    <row r="554" spans="1:18" x14ac:dyDescent="0.2">
      <c r="A554" t="s">
        <v>2678</v>
      </c>
      <c r="B554" t="s">
        <v>7</v>
      </c>
      <c r="C554" t="s">
        <v>2116</v>
      </c>
      <c r="D554" t="s">
        <v>2117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2505</v>
      </c>
      <c r="Q554">
        <v>-5.0000000000000001E-3</v>
      </c>
      <c r="R554">
        <v>3.0000000000000001E-3</v>
      </c>
    </row>
    <row r="555" spans="1:18" x14ac:dyDescent="0.2">
      <c r="A555" t="s">
        <v>2679</v>
      </c>
      <c r="B555" t="s">
        <v>25</v>
      </c>
      <c r="C555" t="s">
        <v>2134</v>
      </c>
      <c r="D555" t="s">
        <v>2117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2505</v>
      </c>
      <c r="Q555">
        <v>-5.0000000000000001E-3</v>
      </c>
      <c r="R555">
        <v>3.0000000000000001E-3</v>
      </c>
    </row>
    <row r="556" spans="1:18" x14ac:dyDescent="0.2">
      <c r="A556" t="s">
        <v>2680</v>
      </c>
      <c r="B556" t="s">
        <v>12</v>
      </c>
      <c r="C556" t="s">
        <v>2116</v>
      </c>
      <c r="D556" t="s">
        <v>2117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2505</v>
      </c>
      <c r="Q556">
        <v>-5.0000000000000001E-3</v>
      </c>
      <c r="R556">
        <v>3.0000000000000001E-3</v>
      </c>
    </row>
    <row r="557" spans="1:18" x14ac:dyDescent="0.2">
      <c r="A557" t="s">
        <v>2681</v>
      </c>
      <c r="B557" t="s">
        <v>35</v>
      </c>
      <c r="C557" t="s">
        <v>2121</v>
      </c>
      <c r="D557" t="s">
        <v>2121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2505</v>
      </c>
      <c r="Q557">
        <v>-3.0000000000000001E-3</v>
      </c>
      <c r="R557">
        <v>5.0000000000000001E-3</v>
      </c>
    </row>
    <row r="558" spans="1:18" x14ac:dyDescent="0.2">
      <c r="A558" t="s">
        <v>2682</v>
      </c>
      <c r="B558" t="s">
        <v>21</v>
      </c>
      <c r="C558" t="s">
        <v>2121</v>
      </c>
      <c r="D558" t="s">
        <v>2121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2505</v>
      </c>
      <c r="Q558">
        <v>-3.0000000000000001E-3</v>
      </c>
      <c r="R558">
        <v>5.0000000000000001E-3</v>
      </c>
    </row>
    <row r="559" spans="1:18" x14ac:dyDescent="0.2">
      <c r="A559" t="s">
        <v>2683</v>
      </c>
      <c r="B559" t="s">
        <v>13</v>
      </c>
      <c r="C559" t="s">
        <v>2116</v>
      </c>
      <c r="D559" t="s">
        <v>2117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2505</v>
      </c>
      <c r="Q559">
        <v>-5.0000000000000001E-3</v>
      </c>
      <c r="R559">
        <v>3.0000000000000001E-3</v>
      </c>
    </row>
    <row r="560" spans="1:18" x14ac:dyDescent="0.2">
      <c r="A560" t="s">
        <v>2684</v>
      </c>
      <c r="B560" t="s">
        <v>34</v>
      </c>
      <c r="C560" t="s">
        <v>2121</v>
      </c>
      <c r="D560" t="s">
        <v>2121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2505</v>
      </c>
      <c r="Q560">
        <v>-3.0000000000000001E-3</v>
      </c>
      <c r="R560">
        <v>5.0000000000000001E-3</v>
      </c>
    </row>
    <row r="561" spans="1:18" x14ac:dyDescent="0.2">
      <c r="A561" t="s">
        <v>2685</v>
      </c>
      <c r="B561" t="s">
        <v>25</v>
      </c>
      <c r="C561" t="s">
        <v>2134</v>
      </c>
      <c r="D561" t="s">
        <v>2117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2505</v>
      </c>
      <c r="Q561">
        <v>-5.0000000000000001E-3</v>
      </c>
      <c r="R561">
        <v>3.0000000000000001E-3</v>
      </c>
    </row>
    <row r="562" spans="1:18" x14ac:dyDescent="0.2">
      <c r="A562" t="s">
        <v>2686</v>
      </c>
      <c r="B562" t="s">
        <v>13</v>
      </c>
      <c r="C562" t="s">
        <v>2121</v>
      </c>
      <c r="D562" t="s">
        <v>2121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2505</v>
      </c>
      <c r="Q562">
        <v>-3.0000000000000001E-3</v>
      </c>
      <c r="R562">
        <v>5.0000000000000001E-3</v>
      </c>
    </row>
    <row r="563" spans="1:18" x14ac:dyDescent="0.2">
      <c r="A563" t="s">
        <v>2687</v>
      </c>
      <c r="B563" t="s">
        <v>24</v>
      </c>
      <c r="C563" t="s">
        <v>2116</v>
      </c>
      <c r="D563" t="s">
        <v>2117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2505</v>
      </c>
      <c r="Q563">
        <v>-5.0000000000000001E-3</v>
      </c>
      <c r="R563">
        <v>3.0000000000000001E-3</v>
      </c>
    </row>
    <row r="564" spans="1:18" x14ac:dyDescent="0.2">
      <c r="A564" t="s">
        <v>2688</v>
      </c>
      <c r="B564" t="s">
        <v>5</v>
      </c>
      <c r="C564" t="s">
        <v>2116</v>
      </c>
      <c r="D564" t="s">
        <v>2117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2505</v>
      </c>
      <c r="Q564">
        <v>-5.0000000000000001E-3</v>
      </c>
      <c r="R564">
        <v>3.0000000000000001E-3</v>
      </c>
    </row>
    <row r="565" spans="1:18" x14ac:dyDescent="0.2">
      <c r="A565" t="s">
        <v>2689</v>
      </c>
      <c r="B565" t="s">
        <v>7</v>
      </c>
      <c r="C565" t="s">
        <v>2116</v>
      </c>
      <c r="D565" t="s">
        <v>2117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2505</v>
      </c>
      <c r="Q565">
        <v>-5.0000000000000001E-3</v>
      </c>
      <c r="R565">
        <v>3.0000000000000001E-3</v>
      </c>
    </row>
    <row r="566" spans="1:18" x14ac:dyDescent="0.2">
      <c r="A566" t="s">
        <v>2690</v>
      </c>
      <c r="B566" t="s">
        <v>35</v>
      </c>
      <c r="C566" t="s">
        <v>2134</v>
      </c>
      <c r="D566" t="s">
        <v>2117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2505</v>
      </c>
      <c r="Q566">
        <v>-5.0000000000000001E-3</v>
      </c>
      <c r="R566">
        <v>3.0000000000000001E-3</v>
      </c>
    </row>
    <row r="567" spans="1:18" x14ac:dyDescent="0.2">
      <c r="A567" t="s">
        <v>2691</v>
      </c>
      <c r="B567" t="s">
        <v>30</v>
      </c>
      <c r="C567" t="s">
        <v>2116</v>
      </c>
      <c r="D567" t="s">
        <v>2117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2505</v>
      </c>
      <c r="Q567">
        <v>-5.0000000000000001E-3</v>
      </c>
      <c r="R567">
        <v>3.0000000000000001E-3</v>
      </c>
    </row>
    <row r="568" spans="1:18" x14ac:dyDescent="0.2">
      <c r="A568" t="s">
        <v>2692</v>
      </c>
      <c r="B568" t="s">
        <v>39</v>
      </c>
      <c r="C568" t="s">
        <v>2116</v>
      </c>
      <c r="D568" t="s">
        <v>2117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2505</v>
      </c>
      <c r="Q568">
        <v>-5.0000000000000001E-3</v>
      </c>
      <c r="R568">
        <v>3.0000000000000001E-3</v>
      </c>
    </row>
    <row r="569" spans="1:18" x14ac:dyDescent="0.2">
      <c r="A569" t="s">
        <v>2693</v>
      </c>
      <c r="B569" t="s">
        <v>21</v>
      </c>
      <c r="C569" t="s">
        <v>2116</v>
      </c>
      <c r="D569" t="s">
        <v>2117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2505</v>
      </c>
      <c r="Q569">
        <v>-5.0000000000000001E-3</v>
      </c>
      <c r="R569">
        <v>3.0000000000000001E-3</v>
      </c>
    </row>
    <row r="570" spans="1:18" x14ac:dyDescent="0.2">
      <c r="A570" t="s">
        <v>2694</v>
      </c>
      <c r="B570" t="s">
        <v>19</v>
      </c>
      <c r="C570" t="s">
        <v>2121</v>
      </c>
      <c r="D570" t="s">
        <v>2121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2505</v>
      </c>
      <c r="Q570">
        <v>-3.0000000000000001E-3</v>
      </c>
      <c r="R570">
        <v>5.0000000000000001E-3</v>
      </c>
    </row>
    <row r="571" spans="1:18" x14ac:dyDescent="0.2">
      <c r="A571" t="s">
        <v>2695</v>
      </c>
      <c r="B571" t="s">
        <v>34</v>
      </c>
      <c r="C571" t="s">
        <v>2121</v>
      </c>
      <c r="D571" t="s">
        <v>2121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2505</v>
      </c>
      <c r="Q571">
        <v>-3.0000000000000001E-3</v>
      </c>
      <c r="R571">
        <v>5.0000000000000001E-3</v>
      </c>
    </row>
    <row r="572" spans="1:18" x14ac:dyDescent="0.2">
      <c r="A572" t="s">
        <v>2696</v>
      </c>
      <c r="B572" t="s">
        <v>384</v>
      </c>
      <c r="C572" t="s">
        <v>2134</v>
      </c>
      <c r="D572" t="s">
        <v>2117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2505</v>
      </c>
      <c r="Q572">
        <v>-5.0000000000000001E-3</v>
      </c>
      <c r="R572">
        <v>3.0000000000000001E-3</v>
      </c>
    </row>
    <row r="573" spans="1:18" x14ac:dyDescent="0.2">
      <c r="A573" t="s">
        <v>2697</v>
      </c>
      <c r="B573" t="s">
        <v>21</v>
      </c>
      <c r="C573" t="s">
        <v>2127</v>
      </c>
      <c r="D573" t="s">
        <v>2117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2505</v>
      </c>
      <c r="Q573">
        <v>-5.0000000000000001E-3</v>
      </c>
      <c r="R573">
        <v>3.0000000000000001E-3</v>
      </c>
    </row>
    <row r="574" spans="1:18" x14ac:dyDescent="0.2">
      <c r="A574" t="s">
        <v>2698</v>
      </c>
      <c r="B574" t="s">
        <v>15</v>
      </c>
      <c r="C574" t="s">
        <v>2116</v>
      </c>
      <c r="D574" t="s">
        <v>2117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2505</v>
      </c>
      <c r="Q574">
        <v>-5.0000000000000001E-3</v>
      </c>
      <c r="R574">
        <v>3.0000000000000001E-3</v>
      </c>
    </row>
    <row r="575" spans="1:18" x14ac:dyDescent="0.2">
      <c r="A575" t="s">
        <v>2699</v>
      </c>
      <c r="B575" t="s">
        <v>35</v>
      </c>
      <c r="C575" t="s">
        <v>2116</v>
      </c>
      <c r="D575" t="s">
        <v>2117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2505</v>
      </c>
      <c r="Q575">
        <v>-5.0000000000000001E-3</v>
      </c>
      <c r="R575">
        <v>3.0000000000000001E-3</v>
      </c>
    </row>
    <row r="576" spans="1:18" x14ac:dyDescent="0.2">
      <c r="A576" t="s">
        <v>2700</v>
      </c>
      <c r="B576" t="s">
        <v>30</v>
      </c>
      <c r="C576" t="s">
        <v>2134</v>
      </c>
      <c r="D576" t="s">
        <v>2117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2505</v>
      </c>
      <c r="Q576">
        <v>-5.0000000000000001E-3</v>
      </c>
      <c r="R576">
        <v>3.0000000000000001E-3</v>
      </c>
    </row>
    <row r="577" spans="1:18" x14ac:dyDescent="0.2">
      <c r="A577" t="s">
        <v>2701</v>
      </c>
      <c r="B577" t="s">
        <v>14</v>
      </c>
      <c r="C577" t="s">
        <v>2121</v>
      </c>
      <c r="D577" t="s">
        <v>2121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2505</v>
      </c>
      <c r="Q577">
        <v>-3.0000000000000001E-3</v>
      </c>
      <c r="R577">
        <v>5.0000000000000001E-3</v>
      </c>
    </row>
    <row r="578" spans="1:18" x14ac:dyDescent="0.2">
      <c r="A578" t="s">
        <v>2702</v>
      </c>
      <c r="B578" t="s">
        <v>21</v>
      </c>
      <c r="C578" t="s">
        <v>2121</v>
      </c>
      <c r="D578" t="s">
        <v>2121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2505</v>
      </c>
      <c r="Q578">
        <v>-3.0000000000000001E-3</v>
      </c>
      <c r="R578">
        <v>5.0000000000000001E-3</v>
      </c>
    </row>
    <row r="579" spans="1:18" x14ac:dyDescent="0.2">
      <c r="A579" t="s">
        <v>2703</v>
      </c>
      <c r="B579" t="s">
        <v>37</v>
      </c>
      <c r="C579" t="s">
        <v>2134</v>
      </c>
      <c r="D579" t="s">
        <v>2117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2505</v>
      </c>
      <c r="Q579">
        <v>-5.0000000000000001E-3</v>
      </c>
      <c r="R579">
        <v>3.0000000000000001E-3</v>
      </c>
    </row>
    <row r="580" spans="1:18" x14ac:dyDescent="0.2">
      <c r="A580" t="s">
        <v>2704</v>
      </c>
      <c r="B580" t="s">
        <v>15</v>
      </c>
      <c r="C580" t="s">
        <v>2121</v>
      </c>
      <c r="D580" t="s">
        <v>2121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2505</v>
      </c>
      <c r="Q580">
        <v>-3.0000000000000001E-3</v>
      </c>
      <c r="R580">
        <v>5.0000000000000001E-3</v>
      </c>
    </row>
    <row r="581" spans="1:18" x14ac:dyDescent="0.2">
      <c r="A581" t="s">
        <v>2705</v>
      </c>
      <c r="B581" t="s">
        <v>49</v>
      </c>
      <c r="C581" t="s">
        <v>2121</v>
      </c>
      <c r="D581" t="s">
        <v>2121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2505</v>
      </c>
      <c r="Q581">
        <v>-3.0000000000000001E-3</v>
      </c>
      <c r="R581">
        <v>5.0000000000000001E-3</v>
      </c>
    </row>
    <row r="582" spans="1:18" x14ac:dyDescent="0.2">
      <c r="A582" t="s">
        <v>2706</v>
      </c>
      <c r="B582" t="s">
        <v>30</v>
      </c>
      <c r="C582" t="s">
        <v>2116</v>
      </c>
      <c r="D582" t="s">
        <v>2117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2505</v>
      </c>
      <c r="Q582">
        <v>-5.0000000000000001E-3</v>
      </c>
      <c r="R582">
        <v>3.0000000000000001E-3</v>
      </c>
    </row>
    <row r="583" spans="1:18" x14ac:dyDescent="0.2">
      <c r="A583" t="s">
        <v>2707</v>
      </c>
      <c r="B583" t="s">
        <v>21</v>
      </c>
      <c r="C583" t="s">
        <v>2116</v>
      </c>
      <c r="D583" t="s">
        <v>2117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2505</v>
      </c>
      <c r="Q583">
        <v>-5.0000000000000001E-3</v>
      </c>
      <c r="R583">
        <v>3.0000000000000001E-3</v>
      </c>
    </row>
    <row r="584" spans="1:18" x14ac:dyDescent="0.2">
      <c r="A584" t="s">
        <v>2708</v>
      </c>
      <c r="B584" t="s">
        <v>35</v>
      </c>
      <c r="C584" t="s">
        <v>2116</v>
      </c>
      <c r="D584" t="s">
        <v>2117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2505</v>
      </c>
      <c r="Q584">
        <v>-5.0000000000000001E-3</v>
      </c>
      <c r="R584">
        <v>3.0000000000000001E-3</v>
      </c>
    </row>
    <row r="585" spans="1:18" x14ac:dyDescent="0.2">
      <c r="A585" t="s">
        <v>2709</v>
      </c>
      <c r="B585" t="s">
        <v>34</v>
      </c>
      <c r="C585" t="s">
        <v>2121</v>
      </c>
      <c r="D585" t="s">
        <v>2121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2505</v>
      </c>
      <c r="Q585">
        <v>-3.0000000000000001E-3</v>
      </c>
      <c r="R585">
        <v>5.0000000000000001E-3</v>
      </c>
    </row>
    <row r="586" spans="1:18" x14ac:dyDescent="0.2">
      <c r="A586" t="s">
        <v>2710</v>
      </c>
      <c r="B586" t="s">
        <v>42</v>
      </c>
      <c r="C586" t="s">
        <v>2121</v>
      </c>
      <c r="D586" t="s">
        <v>2121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2505</v>
      </c>
      <c r="Q586">
        <v>-3.0000000000000001E-3</v>
      </c>
      <c r="R586">
        <v>5.0000000000000001E-3</v>
      </c>
    </row>
    <row r="587" spans="1:18" x14ac:dyDescent="0.2">
      <c r="A587" t="s">
        <v>2711</v>
      </c>
      <c r="B587" t="s">
        <v>16</v>
      </c>
      <c r="C587" t="s">
        <v>2134</v>
      </c>
      <c r="D587" t="s">
        <v>2117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2505</v>
      </c>
      <c r="Q587">
        <v>-5.0000000000000001E-3</v>
      </c>
      <c r="R587">
        <v>3.0000000000000001E-3</v>
      </c>
    </row>
    <row r="588" spans="1:18" x14ac:dyDescent="0.2">
      <c r="A588" t="s">
        <v>2712</v>
      </c>
      <c r="B588" t="s">
        <v>17</v>
      </c>
      <c r="C588" t="s">
        <v>2121</v>
      </c>
      <c r="D588" t="s">
        <v>2121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2505</v>
      </c>
      <c r="Q588">
        <v>-3.0000000000000001E-3</v>
      </c>
      <c r="R588">
        <v>5.0000000000000001E-3</v>
      </c>
    </row>
    <row r="589" spans="1:18" x14ac:dyDescent="0.2">
      <c r="A589" t="s">
        <v>2713</v>
      </c>
      <c r="B589" t="s">
        <v>22</v>
      </c>
      <c r="C589" t="s">
        <v>2127</v>
      </c>
      <c r="D589" t="s">
        <v>2117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2505</v>
      </c>
      <c r="Q589">
        <v>-5.0000000000000001E-3</v>
      </c>
      <c r="R589">
        <v>3.0000000000000001E-3</v>
      </c>
    </row>
    <row r="590" spans="1:18" x14ac:dyDescent="0.2">
      <c r="A590" t="s">
        <v>2714</v>
      </c>
      <c r="B590" t="s">
        <v>21</v>
      </c>
      <c r="C590" t="s">
        <v>2121</v>
      </c>
      <c r="D590" t="s">
        <v>2121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2505</v>
      </c>
      <c r="Q590">
        <v>-3.0000000000000001E-3</v>
      </c>
      <c r="R590">
        <v>5.0000000000000001E-3</v>
      </c>
    </row>
    <row r="591" spans="1:18" x14ac:dyDescent="0.2">
      <c r="A591" t="s">
        <v>2715</v>
      </c>
      <c r="B591" t="s">
        <v>23</v>
      </c>
      <c r="C591" t="s">
        <v>2127</v>
      </c>
      <c r="D591" t="s">
        <v>2117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2505</v>
      </c>
      <c r="Q591">
        <v>-5.0000000000000001E-3</v>
      </c>
      <c r="R591">
        <v>3.0000000000000001E-3</v>
      </c>
    </row>
    <row r="592" spans="1:18" x14ac:dyDescent="0.2">
      <c r="A592" t="s">
        <v>2716</v>
      </c>
      <c r="B592" t="s">
        <v>18</v>
      </c>
      <c r="C592" t="s">
        <v>2116</v>
      </c>
      <c r="D592" t="s">
        <v>2117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2505</v>
      </c>
      <c r="Q592">
        <v>-5.0000000000000001E-3</v>
      </c>
      <c r="R592">
        <v>3.0000000000000001E-3</v>
      </c>
    </row>
    <row r="593" spans="1:18" x14ac:dyDescent="0.2">
      <c r="A593" t="s">
        <v>2717</v>
      </c>
      <c r="B593" t="s">
        <v>43</v>
      </c>
      <c r="C593" t="s">
        <v>2121</v>
      </c>
      <c r="D593" t="s">
        <v>2121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2505</v>
      </c>
      <c r="Q593">
        <v>-3.0000000000000001E-3</v>
      </c>
      <c r="R593">
        <v>5.0000000000000001E-3</v>
      </c>
    </row>
    <row r="594" spans="1:18" x14ac:dyDescent="0.2">
      <c r="A594" t="s">
        <v>2718</v>
      </c>
      <c r="B594" t="s">
        <v>33</v>
      </c>
      <c r="C594" t="s">
        <v>2121</v>
      </c>
      <c r="D594" t="s">
        <v>2121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2505</v>
      </c>
      <c r="Q594">
        <v>-3.0000000000000001E-3</v>
      </c>
      <c r="R594">
        <v>5.0000000000000001E-3</v>
      </c>
    </row>
    <row r="595" spans="1:18" x14ac:dyDescent="0.2">
      <c r="A595" t="s">
        <v>2719</v>
      </c>
      <c r="B595" t="s">
        <v>5</v>
      </c>
      <c r="C595" t="s">
        <v>2127</v>
      </c>
      <c r="D595" t="s">
        <v>2117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2505</v>
      </c>
      <c r="Q595">
        <v>-5.0000000000000001E-3</v>
      </c>
      <c r="R595">
        <v>3.0000000000000001E-3</v>
      </c>
    </row>
    <row r="596" spans="1:18" x14ac:dyDescent="0.2">
      <c r="A596" t="s">
        <v>2720</v>
      </c>
      <c r="B596" t="s">
        <v>14</v>
      </c>
      <c r="C596" t="s">
        <v>2121</v>
      </c>
      <c r="D596" t="s">
        <v>2121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2505</v>
      </c>
      <c r="Q596">
        <v>-3.0000000000000001E-3</v>
      </c>
      <c r="R596">
        <v>5.0000000000000001E-3</v>
      </c>
    </row>
    <row r="597" spans="1:18" x14ac:dyDescent="0.2">
      <c r="A597" t="s">
        <v>2721</v>
      </c>
      <c r="B597" t="s">
        <v>33</v>
      </c>
      <c r="C597" t="s">
        <v>2116</v>
      </c>
      <c r="D597" t="s">
        <v>2117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2505</v>
      </c>
      <c r="Q597">
        <v>-5.0000000000000001E-3</v>
      </c>
      <c r="R597">
        <v>3.0000000000000001E-3</v>
      </c>
    </row>
    <row r="598" spans="1:18" x14ac:dyDescent="0.2">
      <c r="A598" t="s">
        <v>2722</v>
      </c>
      <c r="B598" t="s">
        <v>39</v>
      </c>
      <c r="C598" t="s">
        <v>2121</v>
      </c>
      <c r="D598" t="s">
        <v>2121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2505</v>
      </c>
      <c r="Q598">
        <v>-3.0000000000000001E-3</v>
      </c>
      <c r="R598">
        <v>5.0000000000000001E-3</v>
      </c>
    </row>
    <row r="599" spans="1:18" x14ac:dyDescent="0.2">
      <c r="A599" t="s">
        <v>2723</v>
      </c>
      <c r="B599" t="s">
        <v>33</v>
      </c>
      <c r="C599" t="s">
        <v>2121</v>
      </c>
      <c r="D599" t="s">
        <v>2121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2505</v>
      </c>
      <c r="Q599">
        <v>-3.0000000000000001E-3</v>
      </c>
      <c r="R599">
        <v>5.0000000000000001E-3</v>
      </c>
    </row>
    <row r="600" spans="1:18" x14ac:dyDescent="0.2">
      <c r="A600" t="s">
        <v>2724</v>
      </c>
      <c r="B600" t="s">
        <v>381</v>
      </c>
      <c r="C600" t="s">
        <v>2134</v>
      </c>
      <c r="D600" t="s">
        <v>2117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2725</v>
      </c>
      <c r="Q600">
        <v>-3.0000000000000001E-3</v>
      </c>
      <c r="R600">
        <v>2E-3</v>
      </c>
    </row>
    <row r="601" spans="1:18" x14ac:dyDescent="0.2">
      <c r="A601" t="s">
        <v>2726</v>
      </c>
      <c r="B601" t="s">
        <v>381</v>
      </c>
      <c r="C601" t="s">
        <v>2116</v>
      </c>
      <c r="D601" t="s">
        <v>2117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2725</v>
      </c>
      <c r="Q601">
        <v>-3.0000000000000001E-3</v>
      </c>
      <c r="R601">
        <v>2E-3</v>
      </c>
    </row>
    <row r="602" spans="1:18" x14ac:dyDescent="0.2">
      <c r="A602" t="s">
        <v>2727</v>
      </c>
      <c r="B602" t="s">
        <v>33</v>
      </c>
      <c r="C602" t="s">
        <v>2116</v>
      </c>
      <c r="D602" t="s">
        <v>2117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2725</v>
      </c>
      <c r="Q602">
        <v>-3.0000000000000001E-3</v>
      </c>
      <c r="R602">
        <v>2E-3</v>
      </c>
    </row>
    <row r="603" spans="1:18" x14ac:dyDescent="0.2">
      <c r="A603" t="s">
        <v>2728</v>
      </c>
      <c r="B603" t="s">
        <v>16</v>
      </c>
      <c r="C603" t="s">
        <v>2127</v>
      </c>
      <c r="D603" t="s">
        <v>2117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2725</v>
      </c>
      <c r="Q603">
        <v>-3.0000000000000001E-3</v>
      </c>
      <c r="R603">
        <v>2E-3</v>
      </c>
    </row>
    <row r="604" spans="1:18" x14ac:dyDescent="0.2">
      <c r="A604" t="s">
        <v>2729</v>
      </c>
      <c r="B604" t="s">
        <v>35</v>
      </c>
      <c r="C604" t="s">
        <v>2121</v>
      </c>
      <c r="D604" t="s">
        <v>2121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2725</v>
      </c>
      <c r="Q604">
        <v>-2E-3</v>
      </c>
      <c r="R604">
        <v>3.0000000000000001E-3</v>
      </c>
    </row>
    <row r="605" spans="1:18" x14ac:dyDescent="0.2">
      <c r="A605" t="s">
        <v>2730</v>
      </c>
      <c r="B605" t="s">
        <v>37</v>
      </c>
      <c r="C605" t="s">
        <v>2116</v>
      </c>
      <c r="D605" t="s">
        <v>2117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2725</v>
      </c>
      <c r="Q605">
        <v>-3.0000000000000001E-3</v>
      </c>
      <c r="R605">
        <v>2E-3</v>
      </c>
    </row>
    <row r="606" spans="1:18" x14ac:dyDescent="0.2">
      <c r="A606" t="s">
        <v>2731</v>
      </c>
      <c r="B606" t="s">
        <v>22</v>
      </c>
      <c r="C606" t="s">
        <v>2121</v>
      </c>
      <c r="D606" t="s">
        <v>2121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2725</v>
      </c>
      <c r="Q606">
        <v>-2E-3</v>
      </c>
      <c r="R606">
        <v>3.0000000000000001E-3</v>
      </c>
    </row>
    <row r="607" spans="1:18" x14ac:dyDescent="0.2">
      <c r="A607" t="s">
        <v>2732</v>
      </c>
      <c r="B607" t="s">
        <v>21</v>
      </c>
      <c r="C607" t="s">
        <v>2121</v>
      </c>
      <c r="D607" t="s">
        <v>2121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2725</v>
      </c>
      <c r="Q607">
        <v>-2E-3</v>
      </c>
      <c r="R607">
        <v>3.0000000000000001E-3</v>
      </c>
    </row>
    <row r="608" spans="1:18" x14ac:dyDescent="0.2">
      <c r="A608" t="s">
        <v>2733</v>
      </c>
      <c r="B608" t="s">
        <v>25</v>
      </c>
      <c r="C608" t="s">
        <v>2121</v>
      </c>
      <c r="D608" t="s">
        <v>2121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2725</v>
      </c>
      <c r="Q608">
        <v>-2E-3</v>
      </c>
      <c r="R608">
        <v>3.0000000000000001E-3</v>
      </c>
    </row>
    <row r="609" spans="1:18" x14ac:dyDescent="0.2">
      <c r="A609" t="s">
        <v>2734</v>
      </c>
      <c r="B609" t="s">
        <v>10</v>
      </c>
      <c r="C609" t="s">
        <v>2116</v>
      </c>
      <c r="D609" t="s">
        <v>2117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2725</v>
      </c>
      <c r="Q609">
        <v>-3.0000000000000001E-3</v>
      </c>
      <c r="R609">
        <v>2E-3</v>
      </c>
    </row>
    <row r="610" spans="1:18" x14ac:dyDescent="0.2">
      <c r="A610" t="s">
        <v>2735</v>
      </c>
      <c r="B610" t="s">
        <v>34</v>
      </c>
      <c r="C610" t="s">
        <v>2121</v>
      </c>
      <c r="D610" t="s">
        <v>2121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2725</v>
      </c>
      <c r="Q610">
        <v>-2E-3</v>
      </c>
      <c r="R610">
        <v>3.0000000000000001E-3</v>
      </c>
    </row>
    <row r="611" spans="1:18" x14ac:dyDescent="0.2">
      <c r="A611" t="s">
        <v>2736</v>
      </c>
      <c r="B611" t="s">
        <v>16</v>
      </c>
      <c r="C611" t="s">
        <v>2127</v>
      </c>
      <c r="D611" t="s">
        <v>2117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2725</v>
      </c>
      <c r="Q611">
        <v>-3.0000000000000001E-3</v>
      </c>
      <c r="R611">
        <v>2E-3</v>
      </c>
    </row>
    <row r="612" spans="1:18" x14ac:dyDescent="0.2">
      <c r="A612" t="s">
        <v>2737</v>
      </c>
      <c r="B612" t="s">
        <v>17</v>
      </c>
      <c r="C612" t="s">
        <v>2116</v>
      </c>
      <c r="D612" t="s">
        <v>2117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2725</v>
      </c>
      <c r="Q612">
        <v>-3.0000000000000001E-3</v>
      </c>
      <c r="R612">
        <v>2E-3</v>
      </c>
    </row>
    <row r="613" spans="1:18" x14ac:dyDescent="0.2">
      <c r="A613" t="s">
        <v>2738</v>
      </c>
      <c r="B613" t="s">
        <v>48</v>
      </c>
      <c r="C613" t="s">
        <v>2134</v>
      </c>
      <c r="D613" t="s">
        <v>2117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2725</v>
      </c>
      <c r="Q613">
        <v>-3.0000000000000001E-3</v>
      </c>
      <c r="R613">
        <v>2E-3</v>
      </c>
    </row>
    <row r="614" spans="1:18" x14ac:dyDescent="0.2">
      <c r="A614" t="s">
        <v>2739</v>
      </c>
      <c r="B614" t="s">
        <v>18</v>
      </c>
      <c r="C614" t="s">
        <v>2121</v>
      </c>
      <c r="D614" t="s">
        <v>2121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2725</v>
      </c>
      <c r="Q614">
        <v>-2E-3</v>
      </c>
      <c r="R614">
        <v>3.0000000000000001E-3</v>
      </c>
    </row>
    <row r="615" spans="1:18" x14ac:dyDescent="0.2">
      <c r="A615" t="s">
        <v>2740</v>
      </c>
      <c r="B615" t="s">
        <v>7</v>
      </c>
      <c r="C615" t="s">
        <v>2121</v>
      </c>
      <c r="D615" t="s">
        <v>2121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2725</v>
      </c>
      <c r="Q615">
        <v>-2E-3</v>
      </c>
      <c r="R615">
        <v>3.0000000000000001E-3</v>
      </c>
    </row>
    <row r="616" spans="1:18" x14ac:dyDescent="0.2">
      <c r="A616" t="s">
        <v>2741</v>
      </c>
      <c r="B616" t="s">
        <v>5</v>
      </c>
      <c r="C616" t="s">
        <v>2121</v>
      </c>
      <c r="D616" t="s">
        <v>2121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2725</v>
      </c>
      <c r="Q616">
        <v>-2E-3</v>
      </c>
      <c r="R616">
        <v>3.0000000000000001E-3</v>
      </c>
    </row>
    <row r="617" spans="1:18" x14ac:dyDescent="0.2">
      <c r="A617" t="s">
        <v>2742</v>
      </c>
      <c r="B617" t="s">
        <v>22</v>
      </c>
      <c r="C617" t="s">
        <v>2116</v>
      </c>
      <c r="D617" t="s">
        <v>2117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2725</v>
      </c>
      <c r="Q617">
        <v>-3.0000000000000001E-3</v>
      </c>
      <c r="R617">
        <v>2E-3</v>
      </c>
    </row>
    <row r="618" spans="1:18" x14ac:dyDescent="0.2">
      <c r="A618" t="s">
        <v>2743</v>
      </c>
      <c r="B618" t="s">
        <v>19</v>
      </c>
      <c r="C618" t="s">
        <v>2116</v>
      </c>
      <c r="D618" t="s">
        <v>2117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2725</v>
      </c>
      <c r="Q618">
        <v>-3.0000000000000001E-3</v>
      </c>
      <c r="R618">
        <v>2E-3</v>
      </c>
    </row>
    <row r="619" spans="1:18" x14ac:dyDescent="0.2">
      <c r="A619" t="s">
        <v>2744</v>
      </c>
      <c r="B619" t="s">
        <v>13</v>
      </c>
      <c r="C619" t="s">
        <v>2116</v>
      </c>
      <c r="D619" t="s">
        <v>2117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2725</v>
      </c>
      <c r="Q619">
        <v>-3.0000000000000001E-3</v>
      </c>
      <c r="R619">
        <v>2E-3</v>
      </c>
    </row>
    <row r="620" spans="1:18" x14ac:dyDescent="0.2">
      <c r="A620" t="s">
        <v>2745</v>
      </c>
      <c r="B620" t="s">
        <v>23</v>
      </c>
      <c r="C620" t="s">
        <v>2134</v>
      </c>
      <c r="D620" t="s">
        <v>2117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2725</v>
      </c>
      <c r="Q620">
        <v>-3.0000000000000001E-3</v>
      </c>
      <c r="R620">
        <v>2E-3</v>
      </c>
    </row>
    <row r="621" spans="1:18" x14ac:dyDescent="0.2">
      <c r="A621" t="s">
        <v>2746</v>
      </c>
      <c r="B621" t="s">
        <v>30</v>
      </c>
      <c r="C621" t="s">
        <v>2121</v>
      </c>
      <c r="D621" t="s">
        <v>2121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2725</v>
      </c>
      <c r="Q621">
        <v>-2E-3</v>
      </c>
      <c r="R621">
        <v>3.0000000000000001E-3</v>
      </c>
    </row>
    <row r="622" spans="1:18" x14ac:dyDescent="0.2">
      <c r="A622" t="s">
        <v>2747</v>
      </c>
      <c r="B622" t="s">
        <v>37</v>
      </c>
      <c r="C622" t="s">
        <v>2121</v>
      </c>
      <c r="D622" t="s">
        <v>2121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2725</v>
      </c>
      <c r="Q622">
        <v>-2E-3</v>
      </c>
      <c r="R622">
        <v>3.0000000000000001E-3</v>
      </c>
    </row>
    <row r="623" spans="1:18" x14ac:dyDescent="0.2">
      <c r="A623" t="s">
        <v>2748</v>
      </c>
      <c r="B623" t="s">
        <v>34</v>
      </c>
      <c r="C623" t="s">
        <v>2116</v>
      </c>
      <c r="D623" t="s">
        <v>2117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2725</v>
      </c>
      <c r="Q623">
        <v>-3.0000000000000001E-3</v>
      </c>
      <c r="R623">
        <v>2E-3</v>
      </c>
    </row>
    <row r="624" spans="1:18" x14ac:dyDescent="0.2">
      <c r="A624" t="s">
        <v>2749</v>
      </c>
      <c r="B624" t="s">
        <v>39</v>
      </c>
      <c r="C624" t="s">
        <v>2134</v>
      </c>
      <c r="D624" t="s">
        <v>2117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2725</v>
      </c>
      <c r="Q624">
        <v>-3.0000000000000001E-3</v>
      </c>
      <c r="R624">
        <v>2E-3</v>
      </c>
    </row>
    <row r="625" spans="1:18" x14ac:dyDescent="0.2">
      <c r="A625" t="s">
        <v>2750</v>
      </c>
      <c r="B625" t="s">
        <v>381</v>
      </c>
      <c r="C625" t="s">
        <v>2121</v>
      </c>
      <c r="D625" t="s">
        <v>2121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2725</v>
      </c>
      <c r="Q625">
        <v>-2E-3</v>
      </c>
      <c r="R625">
        <v>3.0000000000000001E-3</v>
      </c>
    </row>
    <row r="626" spans="1:18" x14ac:dyDescent="0.2">
      <c r="A626" t="s">
        <v>2751</v>
      </c>
      <c r="B626" t="s">
        <v>37</v>
      </c>
      <c r="C626" t="s">
        <v>2116</v>
      </c>
      <c r="D626" t="s">
        <v>2117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2725</v>
      </c>
      <c r="Q626">
        <v>-3.0000000000000001E-3</v>
      </c>
      <c r="R626">
        <v>2E-3</v>
      </c>
    </row>
    <row r="627" spans="1:18" x14ac:dyDescent="0.2">
      <c r="A627" t="s">
        <v>2752</v>
      </c>
      <c r="B627" t="s">
        <v>12</v>
      </c>
      <c r="C627" t="s">
        <v>2134</v>
      </c>
      <c r="D627" t="s">
        <v>2117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2725</v>
      </c>
      <c r="Q627">
        <v>-3.0000000000000001E-3</v>
      </c>
      <c r="R627">
        <v>2E-3</v>
      </c>
    </row>
    <row r="628" spans="1:18" x14ac:dyDescent="0.2">
      <c r="A628" t="s">
        <v>2753</v>
      </c>
      <c r="B628" t="s">
        <v>381</v>
      </c>
      <c r="C628" t="s">
        <v>2121</v>
      </c>
      <c r="D628" t="s">
        <v>2121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2725</v>
      </c>
      <c r="Q628">
        <v>-2E-3</v>
      </c>
      <c r="R628">
        <v>3.0000000000000001E-3</v>
      </c>
    </row>
    <row r="629" spans="1:18" x14ac:dyDescent="0.2">
      <c r="A629" t="s">
        <v>2754</v>
      </c>
      <c r="B629" t="s">
        <v>24</v>
      </c>
      <c r="C629" t="s">
        <v>2116</v>
      </c>
      <c r="D629" t="s">
        <v>2117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2725</v>
      </c>
      <c r="Q629">
        <v>-3.0000000000000001E-3</v>
      </c>
      <c r="R629">
        <v>2E-3</v>
      </c>
    </row>
    <row r="630" spans="1:18" x14ac:dyDescent="0.2">
      <c r="A630" t="s">
        <v>2755</v>
      </c>
      <c r="B630" t="s">
        <v>17</v>
      </c>
      <c r="C630" t="s">
        <v>2116</v>
      </c>
      <c r="D630" t="s">
        <v>2117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2725</v>
      </c>
      <c r="Q630">
        <v>-3.0000000000000001E-3</v>
      </c>
      <c r="R630">
        <v>2E-3</v>
      </c>
    </row>
    <row r="631" spans="1:18" x14ac:dyDescent="0.2">
      <c r="A631" t="s">
        <v>2756</v>
      </c>
      <c r="B631" t="s">
        <v>12</v>
      </c>
      <c r="C631" t="s">
        <v>2121</v>
      </c>
      <c r="D631" t="s">
        <v>2121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2725</v>
      </c>
      <c r="Q631">
        <v>-2E-3</v>
      </c>
      <c r="R631">
        <v>3.0000000000000001E-3</v>
      </c>
    </row>
    <row r="632" spans="1:18" x14ac:dyDescent="0.2">
      <c r="A632" t="s">
        <v>2757</v>
      </c>
      <c r="B632" t="s">
        <v>49</v>
      </c>
      <c r="C632" t="s">
        <v>2127</v>
      </c>
      <c r="D632" t="s">
        <v>2117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2725</v>
      </c>
      <c r="Q632">
        <v>-3.0000000000000001E-3</v>
      </c>
      <c r="R632">
        <v>2E-3</v>
      </c>
    </row>
    <row r="633" spans="1:18" x14ac:dyDescent="0.2">
      <c r="A633" t="s">
        <v>2758</v>
      </c>
      <c r="B633" t="s">
        <v>14</v>
      </c>
      <c r="C633" t="s">
        <v>2127</v>
      </c>
      <c r="D633" t="s">
        <v>2117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2725</v>
      </c>
      <c r="Q633">
        <v>-3.0000000000000001E-3</v>
      </c>
      <c r="R633">
        <v>2E-3</v>
      </c>
    </row>
    <row r="634" spans="1:18" x14ac:dyDescent="0.2">
      <c r="A634" t="s">
        <v>2759</v>
      </c>
      <c r="B634" t="s">
        <v>49</v>
      </c>
      <c r="C634" t="s">
        <v>2121</v>
      </c>
      <c r="D634" t="s">
        <v>2121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2725</v>
      </c>
      <c r="Q634">
        <v>-2E-3</v>
      </c>
      <c r="R634">
        <v>3.0000000000000001E-3</v>
      </c>
    </row>
    <row r="635" spans="1:18" x14ac:dyDescent="0.2">
      <c r="A635" t="s">
        <v>2760</v>
      </c>
      <c r="B635" t="s">
        <v>20</v>
      </c>
      <c r="C635" t="s">
        <v>2127</v>
      </c>
      <c r="D635" t="s">
        <v>2117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2725</v>
      </c>
      <c r="Q635">
        <v>-3.0000000000000001E-3</v>
      </c>
      <c r="R635">
        <v>2E-3</v>
      </c>
    </row>
    <row r="636" spans="1:18" x14ac:dyDescent="0.2">
      <c r="A636" t="s">
        <v>2761</v>
      </c>
      <c r="B636" t="s">
        <v>21</v>
      </c>
      <c r="C636" t="s">
        <v>2121</v>
      </c>
      <c r="D636" t="s">
        <v>2121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2725</v>
      </c>
      <c r="Q636">
        <v>-2E-3</v>
      </c>
      <c r="R636">
        <v>3.0000000000000001E-3</v>
      </c>
    </row>
    <row r="637" spans="1:18" x14ac:dyDescent="0.2">
      <c r="A637" t="s">
        <v>2762</v>
      </c>
      <c r="B637" t="s">
        <v>43</v>
      </c>
      <c r="C637" t="s">
        <v>2116</v>
      </c>
      <c r="D637" t="s">
        <v>2117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2725</v>
      </c>
      <c r="Q637">
        <v>-3.0000000000000001E-3</v>
      </c>
      <c r="R637">
        <v>2E-3</v>
      </c>
    </row>
    <row r="638" spans="1:18" x14ac:dyDescent="0.2">
      <c r="A638" t="s">
        <v>2763</v>
      </c>
      <c r="B638" t="s">
        <v>15</v>
      </c>
      <c r="C638" t="s">
        <v>2121</v>
      </c>
      <c r="D638" t="s">
        <v>2121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2725</v>
      </c>
      <c r="Q638">
        <v>-2E-3</v>
      </c>
      <c r="R638">
        <v>3.0000000000000001E-3</v>
      </c>
    </row>
    <row r="639" spans="1:18" x14ac:dyDescent="0.2">
      <c r="A639" t="s">
        <v>2764</v>
      </c>
      <c r="B639" t="s">
        <v>382</v>
      </c>
      <c r="C639" t="s">
        <v>2127</v>
      </c>
      <c r="D639" t="s">
        <v>2117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2725</v>
      </c>
      <c r="Q639">
        <v>-3.0000000000000001E-3</v>
      </c>
      <c r="R639">
        <v>2E-3</v>
      </c>
    </row>
    <row r="640" spans="1:18" x14ac:dyDescent="0.2">
      <c r="A640" t="s">
        <v>2765</v>
      </c>
      <c r="B640" t="s">
        <v>32</v>
      </c>
      <c r="C640" t="s">
        <v>2116</v>
      </c>
      <c r="D640" t="s">
        <v>2117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2725</v>
      </c>
      <c r="Q640">
        <v>-3.0000000000000001E-3</v>
      </c>
      <c r="R640">
        <v>2E-3</v>
      </c>
    </row>
    <row r="641" spans="1:18" x14ac:dyDescent="0.2">
      <c r="A641" t="s">
        <v>2766</v>
      </c>
      <c r="B641" t="s">
        <v>20</v>
      </c>
      <c r="C641" t="s">
        <v>2116</v>
      </c>
      <c r="D641" t="s">
        <v>2117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2725</v>
      </c>
      <c r="Q641">
        <v>-3.0000000000000001E-3</v>
      </c>
      <c r="R641">
        <v>2E-3</v>
      </c>
    </row>
    <row r="642" spans="1:18" x14ac:dyDescent="0.2">
      <c r="A642" t="s">
        <v>2767</v>
      </c>
      <c r="B642" t="s">
        <v>39</v>
      </c>
      <c r="C642" t="s">
        <v>2116</v>
      </c>
      <c r="D642" t="s">
        <v>2117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2725</v>
      </c>
      <c r="Q642">
        <v>-3.0000000000000001E-3</v>
      </c>
      <c r="R642">
        <v>2E-3</v>
      </c>
    </row>
    <row r="643" spans="1:18" x14ac:dyDescent="0.2">
      <c r="A643" t="s">
        <v>2768</v>
      </c>
      <c r="B643" t="s">
        <v>24</v>
      </c>
      <c r="C643" t="s">
        <v>2121</v>
      </c>
      <c r="D643" t="s">
        <v>2121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2725</v>
      </c>
      <c r="Q643">
        <v>-2E-3</v>
      </c>
      <c r="R643">
        <v>3.0000000000000001E-3</v>
      </c>
    </row>
    <row r="644" spans="1:18" x14ac:dyDescent="0.2">
      <c r="A644" t="s">
        <v>2769</v>
      </c>
      <c r="B644" t="s">
        <v>35</v>
      </c>
      <c r="C644" t="s">
        <v>2116</v>
      </c>
      <c r="D644" t="s">
        <v>2117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2725</v>
      </c>
      <c r="Q644">
        <v>-3.0000000000000001E-3</v>
      </c>
      <c r="R644">
        <v>2E-3</v>
      </c>
    </row>
    <row r="645" spans="1:18" x14ac:dyDescent="0.2">
      <c r="A645" t="s">
        <v>2770</v>
      </c>
      <c r="B645" t="s">
        <v>32</v>
      </c>
      <c r="C645" t="s">
        <v>2116</v>
      </c>
      <c r="D645" t="s">
        <v>2117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2725</v>
      </c>
      <c r="Q645">
        <v>-3.0000000000000001E-3</v>
      </c>
      <c r="R645">
        <v>2E-3</v>
      </c>
    </row>
    <row r="646" spans="1:18" x14ac:dyDescent="0.2">
      <c r="A646" t="s">
        <v>2771</v>
      </c>
      <c r="B646" t="s">
        <v>37</v>
      </c>
      <c r="C646" t="s">
        <v>2116</v>
      </c>
      <c r="D646" t="s">
        <v>2117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2725</v>
      </c>
      <c r="Q646">
        <v>-3.0000000000000001E-3</v>
      </c>
      <c r="R646">
        <v>2E-3</v>
      </c>
    </row>
    <row r="647" spans="1:18" x14ac:dyDescent="0.2">
      <c r="A647" t="s">
        <v>2772</v>
      </c>
      <c r="B647" t="s">
        <v>16</v>
      </c>
      <c r="C647" t="s">
        <v>2121</v>
      </c>
      <c r="D647" t="s">
        <v>2121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2725</v>
      </c>
      <c r="Q647">
        <v>-2E-3</v>
      </c>
      <c r="R647">
        <v>3.0000000000000001E-3</v>
      </c>
    </row>
    <row r="648" spans="1:18" x14ac:dyDescent="0.2">
      <c r="A648" t="s">
        <v>2773</v>
      </c>
      <c r="B648" t="s">
        <v>13</v>
      </c>
      <c r="C648" t="s">
        <v>2127</v>
      </c>
      <c r="D648" t="s">
        <v>2117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2725</v>
      </c>
      <c r="Q648">
        <v>-3.0000000000000001E-3</v>
      </c>
      <c r="R648">
        <v>2E-3</v>
      </c>
    </row>
    <row r="649" spans="1:18" x14ac:dyDescent="0.2">
      <c r="A649" t="s">
        <v>2774</v>
      </c>
      <c r="B649" t="s">
        <v>34</v>
      </c>
      <c r="C649" t="s">
        <v>2116</v>
      </c>
      <c r="D649" t="s">
        <v>2117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2725</v>
      </c>
      <c r="Q649">
        <v>-3.0000000000000001E-3</v>
      </c>
      <c r="R649">
        <v>2E-3</v>
      </c>
    </row>
    <row r="650" spans="1:18" x14ac:dyDescent="0.2">
      <c r="A650" t="s">
        <v>2775</v>
      </c>
      <c r="B650" t="s">
        <v>13</v>
      </c>
      <c r="C650" t="s">
        <v>2121</v>
      </c>
      <c r="D650" t="s">
        <v>2121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2725</v>
      </c>
      <c r="Q650">
        <v>-2E-3</v>
      </c>
      <c r="R650">
        <v>3.0000000000000001E-3</v>
      </c>
    </row>
    <row r="651" spans="1:18" x14ac:dyDescent="0.2">
      <c r="A651" t="s">
        <v>2776</v>
      </c>
      <c r="B651" t="s">
        <v>10</v>
      </c>
      <c r="C651" t="s">
        <v>2121</v>
      </c>
      <c r="D651" t="s">
        <v>2121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2725</v>
      </c>
      <c r="Q651">
        <v>-2E-3</v>
      </c>
      <c r="R651">
        <v>3.0000000000000001E-3</v>
      </c>
    </row>
    <row r="652" spans="1:18" x14ac:dyDescent="0.2">
      <c r="A652" t="s">
        <v>2777</v>
      </c>
      <c r="B652" t="s">
        <v>24</v>
      </c>
      <c r="C652" t="s">
        <v>2121</v>
      </c>
      <c r="D652" t="s">
        <v>2121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2725</v>
      </c>
      <c r="Q652">
        <v>-2E-3</v>
      </c>
      <c r="R652">
        <v>3.0000000000000001E-3</v>
      </c>
    </row>
    <row r="653" spans="1:18" x14ac:dyDescent="0.2">
      <c r="A653" t="s">
        <v>2778</v>
      </c>
      <c r="B653" t="s">
        <v>17</v>
      </c>
      <c r="C653" t="s">
        <v>2121</v>
      </c>
      <c r="D653" t="s">
        <v>2121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2725</v>
      </c>
      <c r="Q653">
        <v>-2E-3</v>
      </c>
      <c r="R653">
        <v>3.0000000000000001E-3</v>
      </c>
    </row>
    <row r="654" spans="1:18" x14ac:dyDescent="0.2">
      <c r="A654" t="s">
        <v>2779</v>
      </c>
      <c r="B654" t="s">
        <v>34</v>
      </c>
      <c r="C654" t="s">
        <v>2127</v>
      </c>
      <c r="D654" t="s">
        <v>2117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2725</v>
      </c>
      <c r="Q654">
        <v>-3.0000000000000001E-3</v>
      </c>
      <c r="R654">
        <v>2E-3</v>
      </c>
    </row>
    <row r="655" spans="1:18" x14ac:dyDescent="0.2">
      <c r="A655" t="s">
        <v>2780</v>
      </c>
      <c r="B655" t="s">
        <v>22</v>
      </c>
      <c r="C655" t="s">
        <v>2121</v>
      </c>
      <c r="D655" t="s">
        <v>2121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2725</v>
      </c>
      <c r="Q655">
        <v>-2E-3</v>
      </c>
      <c r="R655">
        <v>3.0000000000000001E-3</v>
      </c>
    </row>
    <row r="656" spans="1:18" x14ac:dyDescent="0.2">
      <c r="A656" t="s">
        <v>2781</v>
      </c>
      <c r="B656" t="s">
        <v>24</v>
      </c>
      <c r="C656" t="s">
        <v>2127</v>
      </c>
      <c r="D656" t="s">
        <v>2117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2725</v>
      </c>
      <c r="Q656">
        <v>-3.0000000000000001E-3</v>
      </c>
      <c r="R656">
        <v>2E-3</v>
      </c>
    </row>
    <row r="657" spans="1:18" x14ac:dyDescent="0.2">
      <c r="A657" t="s">
        <v>2782</v>
      </c>
      <c r="B657" t="s">
        <v>18</v>
      </c>
      <c r="C657" t="s">
        <v>2121</v>
      </c>
      <c r="D657" t="s">
        <v>2121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2725</v>
      </c>
      <c r="Q657">
        <v>-2E-3</v>
      </c>
      <c r="R657">
        <v>3.0000000000000001E-3</v>
      </c>
    </row>
    <row r="658" spans="1:18" x14ac:dyDescent="0.2">
      <c r="A658" t="s">
        <v>2783</v>
      </c>
      <c r="B658" t="s">
        <v>49</v>
      </c>
      <c r="C658" t="s">
        <v>2134</v>
      </c>
      <c r="D658" t="s">
        <v>2117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2725</v>
      </c>
      <c r="Q658">
        <v>-3.0000000000000001E-3</v>
      </c>
      <c r="R658">
        <v>2E-3</v>
      </c>
    </row>
    <row r="659" spans="1:18" x14ac:dyDescent="0.2">
      <c r="A659" t="s">
        <v>2784</v>
      </c>
      <c r="B659" t="s">
        <v>30</v>
      </c>
      <c r="C659" t="s">
        <v>2121</v>
      </c>
      <c r="D659" t="s">
        <v>2121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2725</v>
      </c>
      <c r="Q659">
        <v>-2E-3</v>
      </c>
      <c r="R659">
        <v>3.0000000000000001E-3</v>
      </c>
    </row>
    <row r="660" spans="1:18" x14ac:dyDescent="0.2">
      <c r="A660" t="s">
        <v>2785</v>
      </c>
      <c r="B660" t="s">
        <v>15</v>
      </c>
      <c r="C660" t="s">
        <v>2116</v>
      </c>
      <c r="D660" t="s">
        <v>2117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2725</v>
      </c>
      <c r="Q660">
        <v>-3.0000000000000001E-3</v>
      </c>
      <c r="R660">
        <v>2E-3</v>
      </c>
    </row>
    <row r="661" spans="1:18" x14ac:dyDescent="0.2">
      <c r="A661" t="s">
        <v>2786</v>
      </c>
      <c r="B661" t="s">
        <v>20</v>
      </c>
      <c r="C661" t="s">
        <v>2116</v>
      </c>
      <c r="D661" t="s">
        <v>2117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2725</v>
      </c>
      <c r="Q661">
        <v>-3.0000000000000001E-3</v>
      </c>
      <c r="R661">
        <v>2E-3</v>
      </c>
    </row>
    <row r="662" spans="1:18" x14ac:dyDescent="0.2">
      <c r="A662" t="s">
        <v>2787</v>
      </c>
      <c r="B662" t="s">
        <v>20</v>
      </c>
      <c r="C662" t="s">
        <v>2116</v>
      </c>
      <c r="D662" t="s">
        <v>2117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2725</v>
      </c>
      <c r="Q662">
        <v>-3.0000000000000001E-3</v>
      </c>
      <c r="R662">
        <v>2E-3</v>
      </c>
    </row>
    <row r="663" spans="1:18" x14ac:dyDescent="0.2">
      <c r="A663" t="s">
        <v>2788</v>
      </c>
      <c r="B663" t="s">
        <v>384</v>
      </c>
      <c r="C663" t="s">
        <v>2116</v>
      </c>
      <c r="D663" t="s">
        <v>2117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2725</v>
      </c>
      <c r="Q663">
        <v>-3.0000000000000001E-3</v>
      </c>
      <c r="R663">
        <v>2E-3</v>
      </c>
    </row>
    <row r="664" spans="1:18" x14ac:dyDescent="0.2">
      <c r="A664" t="s">
        <v>2789</v>
      </c>
      <c r="B664" t="s">
        <v>17</v>
      </c>
      <c r="C664" t="s">
        <v>2134</v>
      </c>
      <c r="D664" t="s">
        <v>2117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2725</v>
      </c>
      <c r="Q664">
        <v>-3.0000000000000001E-3</v>
      </c>
      <c r="R664">
        <v>2E-3</v>
      </c>
    </row>
    <row r="665" spans="1:18" x14ac:dyDescent="0.2">
      <c r="A665" t="s">
        <v>2790</v>
      </c>
      <c r="B665" t="s">
        <v>34</v>
      </c>
      <c r="C665" t="s">
        <v>2116</v>
      </c>
      <c r="D665" t="s">
        <v>2117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2725</v>
      </c>
      <c r="Q665">
        <v>-3.0000000000000001E-3</v>
      </c>
      <c r="R665">
        <v>2E-3</v>
      </c>
    </row>
    <row r="666" spans="1:18" x14ac:dyDescent="0.2">
      <c r="A666" t="s">
        <v>2791</v>
      </c>
      <c r="B666" t="s">
        <v>25</v>
      </c>
      <c r="C666" t="s">
        <v>2116</v>
      </c>
      <c r="D666" t="s">
        <v>2117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2725</v>
      </c>
      <c r="Q666">
        <v>-3.0000000000000001E-3</v>
      </c>
      <c r="R666">
        <v>2E-3</v>
      </c>
    </row>
    <row r="667" spans="1:18" x14ac:dyDescent="0.2">
      <c r="A667" t="s">
        <v>2792</v>
      </c>
      <c r="B667" t="s">
        <v>21</v>
      </c>
      <c r="C667" t="s">
        <v>2127</v>
      </c>
      <c r="D667" t="s">
        <v>2117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2725</v>
      </c>
      <c r="Q667">
        <v>-3.0000000000000001E-3</v>
      </c>
      <c r="R667">
        <v>2E-3</v>
      </c>
    </row>
    <row r="668" spans="1:18" x14ac:dyDescent="0.2">
      <c r="A668" t="s">
        <v>2793</v>
      </c>
      <c r="B668" t="s">
        <v>384</v>
      </c>
      <c r="C668" t="s">
        <v>2116</v>
      </c>
      <c r="D668" t="s">
        <v>2117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2725</v>
      </c>
      <c r="Q668">
        <v>-3.0000000000000001E-3</v>
      </c>
      <c r="R668">
        <v>2E-3</v>
      </c>
    </row>
    <row r="669" spans="1:18" x14ac:dyDescent="0.2">
      <c r="A669" t="s">
        <v>2794</v>
      </c>
      <c r="B669" t="s">
        <v>381</v>
      </c>
      <c r="C669" t="s">
        <v>2116</v>
      </c>
      <c r="D669" t="s">
        <v>2117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2725</v>
      </c>
      <c r="Q669">
        <v>-3.0000000000000001E-3</v>
      </c>
      <c r="R669">
        <v>2E-3</v>
      </c>
    </row>
    <row r="670" spans="1:18" x14ac:dyDescent="0.2">
      <c r="A670" t="s">
        <v>2795</v>
      </c>
      <c r="B670" t="s">
        <v>10</v>
      </c>
      <c r="C670" t="s">
        <v>2116</v>
      </c>
      <c r="D670" t="s">
        <v>2117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2725</v>
      </c>
      <c r="Q670">
        <v>-3.0000000000000001E-3</v>
      </c>
      <c r="R670">
        <v>2E-3</v>
      </c>
    </row>
    <row r="671" spans="1:18" x14ac:dyDescent="0.2">
      <c r="A671" t="s">
        <v>2796</v>
      </c>
      <c r="B671" t="s">
        <v>5</v>
      </c>
      <c r="C671" t="s">
        <v>2127</v>
      </c>
      <c r="D671" t="s">
        <v>2117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2725</v>
      </c>
      <c r="Q671">
        <v>-3.0000000000000001E-3</v>
      </c>
      <c r="R671">
        <v>2E-3</v>
      </c>
    </row>
    <row r="672" spans="1:18" x14ac:dyDescent="0.2">
      <c r="A672" t="s">
        <v>2797</v>
      </c>
      <c r="B672" t="s">
        <v>43</v>
      </c>
      <c r="C672" t="s">
        <v>2134</v>
      </c>
      <c r="D672" t="s">
        <v>2117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2725</v>
      </c>
      <c r="Q672">
        <v>-3.0000000000000001E-3</v>
      </c>
      <c r="R672">
        <v>2E-3</v>
      </c>
    </row>
    <row r="673" spans="1:18" x14ac:dyDescent="0.2">
      <c r="A673" t="s">
        <v>2798</v>
      </c>
      <c r="B673" t="s">
        <v>39</v>
      </c>
      <c r="C673" t="s">
        <v>2121</v>
      </c>
      <c r="D673" t="s">
        <v>2121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2725</v>
      </c>
      <c r="Q673">
        <v>-2E-3</v>
      </c>
      <c r="R673">
        <v>3.0000000000000001E-3</v>
      </c>
    </row>
    <row r="674" spans="1:18" x14ac:dyDescent="0.2">
      <c r="A674" t="s">
        <v>2799</v>
      </c>
      <c r="B674" t="s">
        <v>5</v>
      </c>
      <c r="C674" t="s">
        <v>2116</v>
      </c>
      <c r="D674" t="s">
        <v>2117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2725</v>
      </c>
      <c r="Q674">
        <v>-3.0000000000000001E-3</v>
      </c>
      <c r="R674">
        <v>2E-3</v>
      </c>
    </row>
    <row r="675" spans="1:18" x14ac:dyDescent="0.2">
      <c r="A675" t="s">
        <v>2800</v>
      </c>
      <c r="B675" t="s">
        <v>18</v>
      </c>
      <c r="C675" t="s">
        <v>2116</v>
      </c>
      <c r="D675" t="s">
        <v>2117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2725</v>
      </c>
      <c r="Q675">
        <v>-3.0000000000000001E-3</v>
      </c>
      <c r="R675">
        <v>2E-3</v>
      </c>
    </row>
    <row r="676" spans="1:18" x14ac:dyDescent="0.2">
      <c r="A676" t="s">
        <v>2801</v>
      </c>
      <c r="B676" t="s">
        <v>10</v>
      </c>
      <c r="C676" t="s">
        <v>2134</v>
      </c>
      <c r="D676" t="s">
        <v>2117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2725</v>
      </c>
      <c r="Q676">
        <v>-3.0000000000000001E-3</v>
      </c>
      <c r="R676">
        <v>2E-3</v>
      </c>
    </row>
    <row r="677" spans="1:18" x14ac:dyDescent="0.2">
      <c r="A677" t="s">
        <v>2802</v>
      </c>
      <c r="B677" t="s">
        <v>37</v>
      </c>
      <c r="C677" t="s">
        <v>2116</v>
      </c>
      <c r="D677" t="s">
        <v>2117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2725</v>
      </c>
      <c r="Q677">
        <v>-3.0000000000000001E-3</v>
      </c>
      <c r="R677">
        <v>2E-3</v>
      </c>
    </row>
    <row r="678" spans="1:18" x14ac:dyDescent="0.2">
      <c r="A678" t="s">
        <v>2803</v>
      </c>
      <c r="B678" t="s">
        <v>382</v>
      </c>
      <c r="C678" t="s">
        <v>2121</v>
      </c>
      <c r="D678" t="s">
        <v>2121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2725</v>
      </c>
      <c r="Q678">
        <v>-2E-3</v>
      </c>
      <c r="R678">
        <v>3.0000000000000001E-3</v>
      </c>
    </row>
    <row r="679" spans="1:18" x14ac:dyDescent="0.2">
      <c r="A679" t="s">
        <v>2804</v>
      </c>
      <c r="B679" t="s">
        <v>42</v>
      </c>
      <c r="C679" t="s">
        <v>2127</v>
      </c>
      <c r="D679" t="s">
        <v>2117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2725</v>
      </c>
      <c r="Q679">
        <v>-3.0000000000000001E-3</v>
      </c>
      <c r="R679">
        <v>2E-3</v>
      </c>
    </row>
    <row r="680" spans="1:18" x14ac:dyDescent="0.2">
      <c r="A680" t="s">
        <v>2805</v>
      </c>
      <c r="B680" t="s">
        <v>19</v>
      </c>
      <c r="C680" t="s">
        <v>2116</v>
      </c>
      <c r="D680" t="s">
        <v>2117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2725</v>
      </c>
      <c r="Q680">
        <v>-3.0000000000000001E-3</v>
      </c>
      <c r="R680">
        <v>2E-3</v>
      </c>
    </row>
    <row r="681" spans="1:18" x14ac:dyDescent="0.2">
      <c r="A681" t="s">
        <v>2806</v>
      </c>
      <c r="B681" t="s">
        <v>32</v>
      </c>
      <c r="C681" t="s">
        <v>2116</v>
      </c>
      <c r="D681" t="s">
        <v>2117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2725</v>
      </c>
      <c r="Q681">
        <v>-3.0000000000000001E-3</v>
      </c>
      <c r="R681">
        <v>2E-3</v>
      </c>
    </row>
    <row r="682" spans="1:18" x14ac:dyDescent="0.2">
      <c r="A682" t="s">
        <v>2807</v>
      </c>
      <c r="B682" t="s">
        <v>43</v>
      </c>
      <c r="C682" t="s">
        <v>2121</v>
      </c>
      <c r="D682" t="s">
        <v>2121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2725</v>
      </c>
      <c r="Q682">
        <v>-2E-3</v>
      </c>
      <c r="R682">
        <v>3.0000000000000001E-3</v>
      </c>
    </row>
    <row r="683" spans="1:18" x14ac:dyDescent="0.2">
      <c r="A683" t="s">
        <v>2808</v>
      </c>
      <c r="B683" t="s">
        <v>48</v>
      </c>
      <c r="C683" t="s">
        <v>2127</v>
      </c>
      <c r="D683" t="s">
        <v>2117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2725</v>
      </c>
      <c r="Q683">
        <v>-3.0000000000000001E-3</v>
      </c>
      <c r="R683">
        <v>2E-3</v>
      </c>
    </row>
    <row r="684" spans="1:18" x14ac:dyDescent="0.2">
      <c r="A684" t="s">
        <v>2809</v>
      </c>
      <c r="B684" t="s">
        <v>15</v>
      </c>
      <c r="C684" t="s">
        <v>2127</v>
      </c>
      <c r="D684" t="s">
        <v>2117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2725</v>
      </c>
      <c r="Q684">
        <v>-3.0000000000000001E-3</v>
      </c>
      <c r="R684">
        <v>2E-3</v>
      </c>
    </row>
    <row r="685" spans="1:18" x14ac:dyDescent="0.2">
      <c r="A685" t="s">
        <v>2810</v>
      </c>
      <c r="B685" t="s">
        <v>32</v>
      </c>
      <c r="C685" t="s">
        <v>2811</v>
      </c>
      <c r="D685" t="s">
        <v>2117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2725</v>
      </c>
      <c r="Q685">
        <v>-3.0000000000000001E-3</v>
      </c>
      <c r="R685">
        <v>2E-3</v>
      </c>
    </row>
    <row r="686" spans="1:18" x14ac:dyDescent="0.2">
      <c r="A686" t="s">
        <v>2812</v>
      </c>
      <c r="B686" t="s">
        <v>7</v>
      </c>
      <c r="C686" t="s">
        <v>2121</v>
      </c>
      <c r="D686" t="s">
        <v>2121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2725</v>
      </c>
      <c r="Q686">
        <v>-2E-3</v>
      </c>
      <c r="R686">
        <v>3.0000000000000001E-3</v>
      </c>
    </row>
    <row r="687" spans="1:18" x14ac:dyDescent="0.2">
      <c r="A687" t="s">
        <v>2813</v>
      </c>
      <c r="B687" t="s">
        <v>381</v>
      </c>
      <c r="C687" t="s">
        <v>2121</v>
      </c>
      <c r="D687" t="s">
        <v>2121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2725</v>
      </c>
      <c r="Q687">
        <v>-2E-3</v>
      </c>
      <c r="R687">
        <v>3.0000000000000001E-3</v>
      </c>
    </row>
    <row r="688" spans="1:18" x14ac:dyDescent="0.2">
      <c r="A688" t="s">
        <v>2814</v>
      </c>
      <c r="B688" t="s">
        <v>42</v>
      </c>
      <c r="C688" t="s">
        <v>2121</v>
      </c>
      <c r="D688" t="s">
        <v>2121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2725</v>
      </c>
      <c r="Q688">
        <v>-2E-3</v>
      </c>
      <c r="R688">
        <v>3.0000000000000001E-3</v>
      </c>
    </row>
    <row r="689" spans="1:18" x14ac:dyDescent="0.2">
      <c r="A689" t="s">
        <v>2815</v>
      </c>
      <c r="B689" t="s">
        <v>7</v>
      </c>
      <c r="C689" t="s">
        <v>2127</v>
      </c>
      <c r="D689" t="s">
        <v>2117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2725</v>
      </c>
      <c r="Q689">
        <v>-3.0000000000000001E-3</v>
      </c>
      <c r="R689">
        <v>2E-3</v>
      </c>
    </row>
    <row r="690" spans="1:18" x14ac:dyDescent="0.2">
      <c r="A690" t="s">
        <v>2816</v>
      </c>
      <c r="B690" t="s">
        <v>33</v>
      </c>
      <c r="C690" t="s">
        <v>2121</v>
      </c>
      <c r="D690" t="s">
        <v>2121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2725</v>
      </c>
      <c r="Q690">
        <v>-2E-3</v>
      </c>
      <c r="R690">
        <v>3.0000000000000001E-3</v>
      </c>
    </row>
    <row r="691" spans="1:18" x14ac:dyDescent="0.2">
      <c r="A691" t="s">
        <v>2817</v>
      </c>
      <c r="B691" t="s">
        <v>22</v>
      </c>
      <c r="C691" t="s">
        <v>2127</v>
      </c>
      <c r="D691" t="s">
        <v>2117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2725</v>
      </c>
      <c r="Q691">
        <v>-3.0000000000000001E-3</v>
      </c>
      <c r="R691">
        <v>2E-3</v>
      </c>
    </row>
    <row r="692" spans="1:18" x14ac:dyDescent="0.2">
      <c r="A692" t="s">
        <v>2818</v>
      </c>
      <c r="B692" t="s">
        <v>5</v>
      </c>
      <c r="C692" t="s">
        <v>2121</v>
      </c>
      <c r="D692" t="s">
        <v>2121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2725</v>
      </c>
      <c r="Q692">
        <v>-2E-3</v>
      </c>
      <c r="R692">
        <v>3.0000000000000001E-3</v>
      </c>
    </row>
    <row r="693" spans="1:18" x14ac:dyDescent="0.2">
      <c r="A693" t="s">
        <v>2819</v>
      </c>
      <c r="B693" t="s">
        <v>23</v>
      </c>
      <c r="C693" t="s">
        <v>2121</v>
      </c>
      <c r="D693" t="s">
        <v>2121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2725</v>
      </c>
      <c r="Q693">
        <v>-2E-3</v>
      </c>
      <c r="R693">
        <v>3.0000000000000001E-3</v>
      </c>
    </row>
    <row r="694" spans="1:18" x14ac:dyDescent="0.2">
      <c r="A694" t="s">
        <v>2820</v>
      </c>
      <c r="B694" t="s">
        <v>34</v>
      </c>
      <c r="C694" t="s">
        <v>2134</v>
      </c>
      <c r="D694" t="s">
        <v>2117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2725</v>
      </c>
      <c r="Q694">
        <v>-3.0000000000000001E-3</v>
      </c>
      <c r="R694">
        <v>2E-3</v>
      </c>
    </row>
    <row r="695" spans="1:18" x14ac:dyDescent="0.2">
      <c r="A695" t="s">
        <v>2821</v>
      </c>
      <c r="B695" t="s">
        <v>17</v>
      </c>
      <c r="C695" t="s">
        <v>2116</v>
      </c>
      <c r="D695" t="s">
        <v>2117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2725</v>
      </c>
      <c r="Q695">
        <v>-3.0000000000000001E-3</v>
      </c>
      <c r="R695">
        <v>2E-3</v>
      </c>
    </row>
    <row r="696" spans="1:18" x14ac:dyDescent="0.2">
      <c r="A696" t="s">
        <v>2822</v>
      </c>
      <c r="B696" t="s">
        <v>48</v>
      </c>
      <c r="C696" t="s">
        <v>2116</v>
      </c>
      <c r="D696" t="s">
        <v>2117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2725</v>
      </c>
      <c r="Q696">
        <v>-3.0000000000000001E-3</v>
      </c>
      <c r="R696">
        <v>2E-3</v>
      </c>
    </row>
    <row r="697" spans="1:18" x14ac:dyDescent="0.2">
      <c r="A697" t="s">
        <v>2823</v>
      </c>
      <c r="B697" t="s">
        <v>7</v>
      </c>
      <c r="C697" t="s">
        <v>2121</v>
      </c>
      <c r="D697" t="s">
        <v>2121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2725</v>
      </c>
      <c r="Q697">
        <v>-2E-3</v>
      </c>
      <c r="R697">
        <v>3.0000000000000001E-3</v>
      </c>
    </row>
    <row r="698" spans="1:18" x14ac:dyDescent="0.2">
      <c r="A698" t="s">
        <v>2824</v>
      </c>
      <c r="B698" t="s">
        <v>49</v>
      </c>
      <c r="C698" t="s">
        <v>2116</v>
      </c>
      <c r="D698" t="s">
        <v>2117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2725</v>
      </c>
      <c r="Q698">
        <v>-3.0000000000000001E-3</v>
      </c>
      <c r="R698">
        <v>2E-3</v>
      </c>
    </row>
    <row r="699" spans="1:18" x14ac:dyDescent="0.2">
      <c r="A699" t="s">
        <v>2825</v>
      </c>
      <c r="B699" t="s">
        <v>382</v>
      </c>
      <c r="C699" t="s">
        <v>2116</v>
      </c>
      <c r="D699" t="s">
        <v>2117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2725</v>
      </c>
      <c r="Q699">
        <v>-3.0000000000000001E-3</v>
      </c>
      <c r="R699">
        <v>2E-3</v>
      </c>
    </row>
    <row r="700" spans="1:18" x14ac:dyDescent="0.2">
      <c r="A700" t="s">
        <v>2826</v>
      </c>
      <c r="B700" t="s">
        <v>24</v>
      </c>
      <c r="C700" t="s">
        <v>2116</v>
      </c>
      <c r="D700" t="s">
        <v>2117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2725</v>
      </c>
      <c r="Q700">
        <v>-3.0000000000000001E-3</v>
      </c>
      <c r="R700">
        <v>2E-3</v>
      </c>
    </row>
    <row r="701" spans="1:18" x14ac:dyDescent="0.2">
      <c r="A701" t="s">
        <v>2827</v>
      </c>
      <c r="B701" t="s">
        <v>10</v>
      </c>
      <c r="C701" t="s">
        <v>2127</v>
      </c>
      <c r="D701" t="s">
        <v>2117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2725</v>
      </c>
      <c r="Q701">
        <v>-3.0000000000000001E-3</v>
      </c>
      <c r="R701">
        <v>2E-3</v>
      </c>
    </row>
    <row r="702" spans="1:18" x14ac:dyDescent="0.2">
      <c r="A702" t="s">
        <v>2828</v>
      </c>
      <c r="B702" t="s">
        <v>10</v>
      </c>
      <c r="C702" t="s">
        <v>2121</v>
      </c>
      <c r="D702" t="s">
        <v>2121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2725</v>
      </c>
      <c r="Q702">
        <v>-2E-3</v>
      </c>
      <c r="R702">
        <v>3.0000000000000001E-3</v>
      </c>
    </row>
    <row r="703" spans="1:18" x14ac:dyDescent="0.2">
      <c r="A703" t="s">
        <v>2829</v>
      </c>
      <c r="B703" t="s">
        <v>16</v>
      </c>
      <c r="C703" t="s">
        <v>2121</v>
      </c>
      <c r="D703" t="s">
        <v>2121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2725</v>
      </c>
      <c r="Q703">
        <v>-2E-3</v>
      </c>
      <c r="R703">
        <v>3.0000000000000001E-3</v>
      </c>
    </row>
    <row r="704" spans="1:18" x14ac:dyDescent="0.2">
      <c r="A704" t="s">
        <v>2830</v>
      </c>
      <c r="B704" t="s">
        <v>33</v>
      </c>
      <c r="C704" t="s">
        <v>2121</v>
      </c>
      <c r="D704" t="s">
        <v>2121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2725</v>
      </c>
      <c r="Q704">
        <v>-2E-3</v>
      </c>
      <c r="R704">
        <v>3.0000000000000001E-3</v>
      </c>
    </row>
    <row r="705" spans="1:18" x14ac:dyDescent="0.2">
      <c r="A705" t="s">
        <v>2831</v>
      </c>
      <c r="B705" t="s">
        <v>384</v>
      </c>
      <c r="C705" t="s">
        <v>2121</v>
      </c>
      <c r="D705" t="s">
        <v>2121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2725</v>
      </c>
      <c r="Q705">
        <v>-2E-3</v>
      </c>
      <c r="R705">
        <v>3.0000000000000001E-3</v>
      </c>
    </row>
    <row r="706" spans="1:18" x14ac:dyDescent="0.2">
      <c r="A706" t="s">
        <v>2832</v>
      </c>
      <c r="B706" t="s">
        <v>25</v>
      </c>
      <c r="C706" t="s">
        <v>2127</v>
      </c>
      <c r="D706" t="s">
        <v>2117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2725</v>
      </c>
      <c r="Q706">
        <v>-3.0000000000000001E-3</v>
      </c>
      <c r="R706">
        <v>2E-3</v>
      </c>
    </row>
    <row r="707" spans="1:18" x14ac:dyDescent="0.2">
      <c r="A707" t="s">
        <v>2833</v>
      </c>
      <c r="B707" t="s">
        <v>17</v>
      </c>
      <c r="C707" t="s">
        <v>2127</v>
      </c>
      <c r="D707" t="s">
        <v>2117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2725</v>
      </c>
      <c r="Q707">
        <v>-3.0000000000000001E-3</v>
      </c>
      <c r="R707">
        <v>2E-3</v>
      </c>
    </row>
    <row r="708" spans="1:18" x14ac:dyDescent="0.2">
      <c r="A708" t="s">
        <v>2834</v>
      </c>
      <c r="B708" t="s">
        <v>12</v>
      </c>
      <c r="C708" t="s">
        <v>2121</v>
      </c>
      <c r="D708" t="s">
        <v>2121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2725</v>
      </c>
      <c r="Q708">
        <v>-2E-3</v>
      </c>
      <c r="R708">
        <v>3.0000000000000001E-3</v>
      </c>
    </row>
    <row r="709" spans="1:18" x14ac:dyDescent="0.2">
      <c r="A709" t="s">
        <v>2835</v>
      </c>
      <c r="B709" t="s">
        <v>383</v>
      </c>
      <c r="C709" t="s">
        <v>2121</v>
      </c>
      <c r="D709" t="s">
        <v>2121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2725</v>
      </c>
      <c r="Q709">
        <v>-2E-3</v>
      </c>
      <c r="R709">
        <v>3.0000000000000001E-3</v>
      </c>
    </row>
    <row r="710" spans="1:18" x14ac:dyDescent="0.2">
      <c r="A710" t="s">
        <v>2836</v>
      </c>
      <c r="B710" t="s">
        <v>382</v>
      </c>
      <c r="C710" t="s">
        <v>2127</v>
      </c>
      <c r="D710" t="s">
        <v>2117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2725</v>
      </c>
      <c r="Q710">
        <v>-3.0000000000000001E-3</v>
      </c>
      <c r="R710">
        <v>2E-3</v>
      </c>
    </row>
    <row r="711" spans="1:18" x14ac:dyDescent="0.2">
      <c r="A711" t="s">
        <v>2837</v>
      </c>
      <c r="B711" t="s">
        <v>22</v>
      </c>
      <c r="C711" t="s">
        <v>2121</v>
      </c>
      <c r="D711" t="s">
        <v>2121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2725</v>
      </c>
      <c r="Q711">
        <v>-2E-3</v>
      </c>
      <c r="R711">
        <v>3.0000000000000001E-3</v>
      </c>
    </row>
    <row r="712" spans="1:18" x14ac:dyDescent="0.2">
      <c r="A712" t="s">
        <v>2838</v>
      </c>
      <c r="B712" t="s">
        <v>5</v>
      </c>
      <c r="C712" t="s">
        <v>2121</v>
      </c>
      <c r="D712" t="s">
        <v>2121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2725</v>
      </c>
      <c r="Q712">
        <v>-2E-3</v>
      </c>
      <c r="R712">
        <v>3.0000000000000001E-3</v>
      </c>
    </row>
    <row r="713" spans="1:18" x14ac:dyDescent="0.2">
      <c r="A713" t="s">
        <v>2839</v>
      </c>
      <c r="B713" t="s">
        <v>32</v>
      </c>
      <c r="C713" t="s">
        <v>2121</v>
      </c>
      <c r="D713" t="s">
        <v>2121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2725</v>
      </c>
      <c r="Q713">
        <v>-2E-3</v>
      </c>
      <c r="R713">
        <v>3.0000000000000001E-3</v>
      </c>
    </row>
    <row r="714" spans="1:18" x14ac:dyDescent="0.2">
      <c r="A714" t="s">
        <v>2840</v>
      </c>
      <c r="B714" t="s">
        <v>383</v>
      </c>
      <c r="C714" t="s">
        <v>2127</v>
      </c>
      <c r="D714" t="s">
        <v>2117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2725</v>
      </c>
      <c r="Q714">
        <v>-3.0000000000000001E-3</v>
      </c>
      <c r="R714">
        <v>2E-3</v>
      </c>
    </row>
    <row r="715" spans="1:18" x14ac:dyDescent="0.2">
      <c r="A715" t="s">
        <v>2841</v>
      </c>
      <c r="B715" t="s">
        <v>23</v>
      </c>
      <c r="C715" t="s">
        <v>2121</v>
      </c>
      <c r="D715" t="s">
        <v>2121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2725</v>
      </c>
      <c r="Q715">
        <v>-2E-3</v>
      </c>
      <c r="R715">
        <v>3.0000000000000001E-3</v>
      </c>
    </row>
    <row r="716" spans="1:18" x14ac:dyDescent="0.2">
      <c r="A716" t="s">
        <v>2842</v>
      </c>
      <c r="B716" t="s">
        <v>18</v>
      </c>
      <c r="C716" t="s">
        <v>2121</v>
      </c>
      <c r="D716" t="s">
        <v>2121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2725</v>
      </c>
      <c r="Q716">
        <v>-2E-3</v>
      </c>
      <c r="R716">
        <v>3.0000000000000001E-3</v>
      </c>
    </row>
    <row r="717" spans="1:18" x14ac:dyDescent="0.2">
      <c r="A717" t="s">
        <v>2843</v>
      </c>
      <c r="B717" t="s">
        <v>381</v>
      </c>
      <c r="C717" t="s">
        <v>2116</v>
      </c>
      <c r="D717" t="s">
        <v>2117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2725</v>
      </c>
      <c r="Q717">
        <v>-3.0000000000000001E-3</v>
      </c>
      <c r="R717">
        <v>2E-3</v>
      </c>
    </row>
    <row r="718" spans="1:18" x14ac:dyDescent="0.2">
      <c r="A718" t="s">
        <v>2844</v>
      </c>
      <c r="B718" t="s">
        <v>14</v>
      </c>
      <c r="C718" t="s">
        <v>2116</v>
      </c>
      <c r="D718" t="s">
        <v>2117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2725</v>
      </c>
      <c r="Q718">
        <v>-3.0000000000000001E-3</v>
      </c>
      <c r="R718">
        <v>2E-3</v>
      </c>
    </row>
    <row r="719" spans="1:18" x14ac:dyDescent="0.2">
      <c r="A719" t="s">
        <v>2845</v>
      </c>
      <c r="B719" t="s">
        <v>22</v>
      </c>
      <c r="C719" t="s">
        <v>2121</v>
      </c>
      <c r="D719" t="s">
        <v>2121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2725</v>
      </c>
      <c r="Q719">
        <v>-2E-3</v>
      </c>
      <c r="R719">
        <v>3.0000000000000001E-3</v>
      </c>
    </row>
    <row r="720" spans="1:18" x14ac:dyDescent="0.2">
      <c r="A720" t="s">
        <v>2846</v>
      </c>
      <c r="B720" t="s">
        <v>43</v>
      </c>
      <c r="C720" t="s">
        <v>2121</v>
      </c>
      <c r="D720" t="s">
        <v>2121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2725</v>
      </c>
      <c r="Q720">
        <v>-2E-3</v>
      </c>
      <c r="R720">
        <v>3.0000000000000001E-3</v>
      </c>
    </row>
    <row r="721" spans="1:18" x14ac:dyDescent="0.2">
      <c r="A721" t="s">
        <v>2847</v>
      </c>
      <c r="B721" t="s">
        <v>384</v>
      </c>
      <c r="C721" t="s">
        <v>2121</v>
      </c>
      <c r="D721" t="s">
        <v>2121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2725</v>
      </c>
      <c r="Q721">
        <v>-2E-3</v>
      </c>
      <c r="R721">
        <v>3.0000000000000001E-3</v>
      </c>
    </row>
    <row r="722" spans="1:18" x14ac:dyDescent="0.2">
      <c r="A722" t="s">
        <v>2848</v>
      </c>
      <c r="B722" t="s">
        <v>384</v>
      </c>
      <c r="C722" t="s">
        <v>2134</v>
      </c>
      <c r="D722" t="s">
        <v>2117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2725</v>
      </c>
      <c r="Q722">
        <v>-3.0000000000000001E-3</v>
      </c>
      <c r="R722">
        <v>2E-3</v>
      </c>
    </row>
    <row r="723" spans="1:18" x14ac:dyDescent="0.2">
      <c r="A723" t="s">
        <v>2849</v>
      </c>
      <c r="B723" t="s">
        <v>19</v>
      </c>
      <c r="C723" t="s">
        <v>2121</v>
      </c>
      <c r="D723" t="s">
        <v>2121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2725</v>
      </c>
      <c r="Q723">
        <v>-2E-3</v>
      </c>
      <c r="R723">
        <v>3.0000000000000001E-3</v>
      </c>
    </row>
    <row r="724" spans="1:18" x14ac:dyDescent="0.2">
      <c r="A724" t="s">
        <v>2850</v>
      </c>
      <c r="B724" t="s">
        <v>30</v>
      </c>
      <c r="C724" t="s">
        <v>2121</v>
      </c>
      <c r="D724" t="s">
        <v>2121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2725</v>
      </c>
      <c r="Q724">
        <v>-2E-3</v>
      </c>
      <c r="R724">
        <v>3.0000000000000001E-3</v>
      </c>
    </row>
    <row r="725" spans="1:18" x14ac:dyDescent="0.2">
      <c r="A725" t="s">
        <v>2851</v>
      </c>
      <c r="B725" t="s">
        <v>17</v>
      </c>
      <c r="C725" t="s">
        <v>2116</v>
      </c>
      <c r="D725" t="s">
        <v>2117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2725</v>
      </c>
      <c r="Q725">
        <v>-3.0000000000000001E-3</v>
      </c>
      <c r="R725">
        <v>2E-3</v>
      </c>
    </row>
    <row r="726" spans="1:18" x14ac:dyDescent="0.2">
      <c r="A726" t="s">
        <v>2852</v>
      </c>
      <c r="B726" t="s">
        <v>33</v>
      </c>
      <c r="C726" t="s">
        <v>2127</v>
      </c>
      <c r="D726" t="s">
        <v>2117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2725</v>
      </c>
      <c r="Q726">
        <v>-3.0000000000000001E-3</v>
      </c>
      <c r="R726">
        <v>2E-3</v>
      </c>
    </row>
    <row r="727" spans="1:18" x14ac:dyDescent="0.2">
      <c r="A727" t="s">
        <v>2853</v>
      </c>
      <c r="B727" t="s">
        <v>37</v>
      </c>
      <c r="C727" t="s">
        <v>2121</v>
      </c>
      <c r="D727" t="s">
        <v>2121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2725</v>
      </c>
      <c r="Q727">
        <v>-2E-3</v>
      </c>
      <c r="R727">
        <v>3.0000000000000001E-3</v>
      </c>
    </row>
    <row r="728" spans="1:18" x14ac:dyDescent="0.2">
      <c r="A728" t="s">
        <v>2854</v>
      </c>
      <c r="B728" t="s">
        <v>17</v>
      </c>
      <c r="C728" t="s">
        <v>2127</v>
      </c>
      <c r="D728" t="s">
        <v>2117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2725</v>
      </c>
      <c r="Q728">
        <v>-3.0000000000000001E-3</v>
      </c>
      <c r="R728">
        <v>2E-3</v>
      </c>
    </row>
    <row r="729" spans="1:18" x14ac:dyDescent="0.2">
      <c r="A729" t="s">
        <v>2855</v>
      </c>
      <c r="B729" t="s">
        <v>20</v>
      </c>
      <c r="C729" t="s">
        <v>2127</v>
      </c>
      <c r="D729" t="s">
        <v>2117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2725</v>
      </c>
      <c r="Q729">
        <v>-3.0000000000000001E-3</v>
      </c>
      <c r="R729">
        <v>2E-3</v>
      </c>
    </row>
    <row r="730" spans="1:18" x14ac:dyDescent="0.2">
      <c r="A730" t="s">
        <v>2856</v>
      </c>
      <c r="B730" t="s">
        <v>20</v>
      </c>
      <c r="C730" t="s">
        <v>2116</v>
      </c>
      <c r="D730" t="s">
        <v>2117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2725</v>
      </c>
      <c r="Q730">
        <v>-3.0000000000000001E-3</v>
      </c>
      <c r="R730">
        <v>2E-3</v>
      </c>
    </row>
    <row r="731" spans="1:18" x14ac:dyDescent="0.2">
      <c r="A731" t="s">
        <v>2857</v>
      </c>
      <c r="B731" t="s">
        <v>49</v>
      </c>
      <c r="C731" t="s">
        <v>2121</v>
      </c>
      <c r="D731" t="s">
        <v>2121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2725</v>
      </c>
      <c r="Q731">
        <v>-2E-3</v>
      </c>
      <c r="R731">
        <v>3.0000000000000001E-3</v>
      </c>
    </row>
    <row r="732" spans="1:18" x14ac:dyDescent="0.2">
      <c r="A732" t="s">
        <v>2858</v>
      </c>
      <c r="B732" t="s">
        <v>23</v>
      </c>
      <c r="C732" t="s">
        <v>2127</v>
      </c>
      <c r="D732" t="s">
        <v>2117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2725</v>
      </c>
      <c r="Q732">
        <v>-3.0000000000000001E-3</v>
      </c>
      <c r="R732">
        <v>2E-3</v>
      </c>
    </row>
    <row r="733" spans="1:18" x14ac:dyDescent="0.2">
      <c r="A733" t="s">
        <v>2859</v>
      </c>
      <c r="B733" t="s">
        <v>19</v>
      </c>
      <c r="C733" t="s">
        <v>2116</v>
      </c>
      <c r="D733" t="s">
        <v>2117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2725</v>
      </c>
      <c r="Q733">
        <v>-3.0000000000000001E-3</v>
      </c>
      <c r="R733">
        <v>2E-3</v>
      </c>
    </row>
    <row r="734" spans="1:18" x14ac:dyDescent="0.2">
      <c r="A734" t="s">
        <v>2860</v>
      </c>
      <c r="B734" t="s">
        <v>33</v>
      </c>
      <c r="C734" t="s">
        <v>2116</v>
      </c>
      <c r="D734" t="s">
        <v>2117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2725</v>
      </c>
      <c r="Q734">
        <v>-3.0000000000000001E-3</v>
      </c>
      <c r="R734">
        <v>2E-3</v>
      </c>
    </row>
    <row r="735" spans="1:18" x14ac:dyDescent="0.2">
      <c r="A735" t="s">
        <v>2861</v>
      </c>
      <c r="B735" t="s">
        <v>10</v>
      </c>
      <c r="C735" t="s">
        <v>2127</v>
      </c>
      <c r="D735" t="s">
        <v>2117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2725</v>
      </c>
      <c r="Q735">
        <v>-3.0000000000000001E-3</v>
      </c>
      <c r="R735">
        <v>2E-3</v>
      </c>
    </row>
    <row r="736" spans="1:18" x14ac:dyDescent="0.2">
      <c r="A736" t="s">
        <v>2862</v>
      </c>
      <c r="B736" t="s">
        <v>15</v>
      </c>
      <c r="C736" t="s">
        <v>2116</v>
      </c>
      <c r="D736" t="s">
        <v>2117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2725</v>
      </c>
      <c r="Q736">
        <v>-3.0000000000000001E-3</v>
      </c>
      <c r="R736">
        <v>2E-3</v>
      </c>
    </row>
    <row r="737" spans="1:18" x14ac:dyDescent="0.2">
      <c r="A737" t="s">
        <v>2863</v>
      </c>
      <c r="B737" t="s">
        <v>16</v>
      </c>
      <c r="C737" t="s">
        <v>2121</v>
      </c>
      <c r="D737" t="s">
        <v>2121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2725</v>
      </c>
      <c r="Q737">
        <v>-2E-3</v>
      </c>
      <c r="R737">
        <v>3.0000000000000001E-3</v>
      </c>
    </row>
    <row r="738" spans="1:18" x14ac:dyDescent="0.2">
      <c r="A738" t="s">
        <v>2864</v>
      </c>
      <c r="B738" t="s">
        <v>23</v>
      </c>
      <c r="C738" t="s">
        <v>2121</v>
      </c>
      <c r="D738" t="s">
        <v>2121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2725</v>
      </c>
      <c r="Q738">
        <v>-2E-3</v>
      </c>
      <c r="R738">
        <v>3.0000000000000001E-3</v>
      </c>
    </row>
    <row r="739" spans="1:18" x14ac:dyDescent="0.2">
      <c r="A739" t="s">
        <v>2865</v>
      </c>
      <c r="B739" t="s">
        <v>382</v>
      </c>
      <c r="C739" t="s">
        <v>2116</v>
      </c>
      <c r="D739" t="s">
        <v>2117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2725</v>
      </c>
      <c r="Q739">
        <v>-3.0000000000000001E-3</v>
      </c>
      <c r="R739">
        <v>2E-3</v>
      </c>
    </row>
    <row r="740" spans="1:18" x14ac:dyDescent="0.2">
      <c r="A740" t="s">
        <v>2866</v>
      </c>
      <c r="B740" t="s">
        <v>16</v>
      </c>
      <c r="C740" t="s">
        <v>2116</v>
      </c>
      <c r="D740" t="s">
        <v>2117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2725</v>
      </c>
      <c r="Q740">
        <v>-3.0000000000000001E-3</v>
      </c>
      <c r="R740">
        <v>2E-3</v>
      </c>
    </row>
    <row r="741" spans="1:18" x14ac:dyDescent="0.2">
      <c r="A741" t="s">
        <v>2867</v>
      </c>
      <c r="B741" t="s">
        <v>16</v>
      </c>
      <c r="C741" t="s">
        <v>2134</v>
      </c>
      <c r="D741" t="s">
        <v>2117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2725</v>
      </c>
      <c r="Q741">
        <v>-3.0000000000000001E-3</v>
      </c>
      <c r="R741">
        <v>2E-3</v>
      </c>
    </row>
    <row r="742" spans="1:18" x14ac:dyDescent="0.2">
      <c r="A742" t="s">
        <v>2868</v>
      </c>
      <c r="B742" t="s">
        <v>383</v>
      </c>
      <c r="C742" t="s">
        <v>2116</v>
      </c>
      <c r="D742" t="s">
        <v>2117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2725</v>
      </c>
      <c r="Q742">
        <v>-3.0000000000000001E-3</v>
      </c>
      <c r="R742">
        <v>2E-3</v>
      </c>
    </row>
    <row r="743" spans="1:18" x14ac:dyDescent="0.2">
      <c r="A743" t="s">
        <v>2869</v>
      </c>
      <c r="B743" t="s">
        <v>381</v>
      </c>
      <c r="C743" t="s">
        <v>2134</v>
      </c>
      <c r="D743" t="s">
        <v>2117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2725</v>
      </c>
      <c r="Q743">
        <v>-3.0000000000000001E-3</v>
      </c>
      <c r="R743">
        <v>2E-3</v>
      </c>
    </row>
    <row r="744" spans="1:18" x14ac:dyDescent="0.2">
      <c r="A744" t="s">
        <v>2870</v>
      </c>
      <c r="B744" t="s">
        <v>43</v>
      </c>
      <c r="C744" t="s">
        <v>2127</v>
      </c>
      <c r="D744" t="s">
        <v>2117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2725</v>
      </c>
      <c r="Q744">
        <v>-3.0000000000000001E-3</v>
      </c>
      <c r="R744">
        <v>2E-3</v>
      </c>
    </row>
    <row r="745" spans="1:18" x14ac:dyDescent="0.2">
      <c r="A745" t="s">
        <v>2871</v>
      </c>
      <c r="B745" t="s">
        <v>382</v>
      </c>
      <c r="C745" t="s">
        <v>2116</v>
      </c>
      <c r="D745" t="s">
        <v>2117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2725</v>
      </c>
      <c r="Q745">
        <v>-3.0000000000000001E-3</v>
      </c>
      <c r="R745">
        <v>2E-3</v>
      </c>
    </row>
    <row r="746" spans="1:18" x14ac:dyDescent="0.2">
      <c r="A746" t="s">
        <v>2872</v>
      </c>
      <c r="B746" t="s">
        <v>22</v>
      </c>
      <c r="C746" t="s">
        <v>2116</v>
      </c>
      <c r="D746" t="s">
        <v>2117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2725</v>
      </c>
      <c r="Q746">
        <v>-3.0000000000000001E-3</v>
      </c>
      <c r="R746">
        <v>2E-3</v>
      </c>
    </row>
    <row r="747" spans="1:18" x14ac:dyDescent="0.2">
      <c r="A747" t="s">
        <v>2873</v>
      </c>
      <c r="B747" t="s">
        <v>33</v>
      </c>
      <c r="C747" t="s">
        <v>2116</v>
      </c>
      <c r="D747" t="s">
        <v>2117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2725</v>
      </c>
      <c r="Q747">
        <v>-3.0000000000000001E-3</v>
      </c>
      <c r="R747">
        <v>2E-3</v>
      </c>
    </row>
    <row r="748" spans="1:18" x14ac:dyDescent="0.2">
      <c r="A748" t="s">
        <v>2874</v>
      </c>
      <c r="B748" t="s">
        <v>19</v>
      </c>
      <c r="C748" t="s">
        <v>2121</v>
      </c>
      <c r="D748" t="s">
        <v>2121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2725</v>
      </c>
      <c r="Q748">
        <v>-2E-3</v>
      </c>
      <c r="R748">
        <v>3.0000000000000001E-3</v>
      </c>
    </row>
    <row r="749" spans="1:18" x14ac:dyDescent="0.2">
      <c r="A749" t="s">
        <v>2875</v>
      </c>
      <c r="B749" t="s">
        <v>10</v>
      </c>
      <c r="C749" t="s">
        <v>2134</v>
      </c>
      <c r="D749" t="s">
        <v>2117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2725</v>
      </c>
      <c r="Q749">
        <v>-3.0000000000000001E-3</v>
      </c>
      <c r="R749">
        <v>2E-3</v>
      </c>
    </row>
    <row r="750" spans="1:18" x14ac:dyDescent="0.2">
      <c r="A750" t="s">
        <v>2876</v>
      </c>
      <c r="B750" t="s">
        <v>384</v>
      </c>
      <c r="C750" t="s">
        <v>2116</v>
      </c>
      <c r="D750" t="s">
        <v>2117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2725</v>
      </c>
      <c r="Q750">
        <v>-3.0000000000000001E-3</v>
      </c>
      <c r="R750">
        <v>2E-3</v>
      </c>
    </row>
    <row r="751" spans="1:18" x14ac:dyDescent="0.2">
      <c r="A751" t="s">
        <v>2877</v>
      </c>
      <c r="B751" t="s">
        <v>32</v>
      </c>
      <c r="C751" t="s">
        <v>2121</v>
      </c>
      <c r="D751" t="s">
        <v>2121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2725</v>
      </c>
      <c r="Q751">
        <v>-2E-3</v>
      </c>
      <c r="R751">
        <v>3.0000000000000001E-3</v>
      </c>
    </row>
    <row r="752" spans="1:18" x14ac:dyDescent="0.2">
      <c r="A752" t="s">
        <v>2878</v>
      </c>
      <c r="B752" t="s">
        <v>19</v>
      </c>
      <c r="C752" t="s">
        <v>2127</v>
      </c>
      <c r="D752" t="s">
        <v>2117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2725</v>
      </c>
      <c r="Q752">
        <v>-3.0000000000000001E-3</v>
      </c>
      <c r="R752">
        <v>2E-3</v>
      </c>
    </row>
    <row r="753" spans="1:18" x14ac:dyDescent="0.2">
      <c r="A753" t="s">
        <v>2879</v>
      </c>
      <c r="B753" t="s">
        <v>39</v>
      </c>
      <c r="C753" t="s">
        <v>2127</v>
      </c>
      <c r="D753" t="s">
        <v>2117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2725</v>
      </c>
      <c r="Q753">
        <v>-3.0000000000000001E-3</v>
      </c>
      <c r="R753">
        <v>2E-3</v>
      </c>
    </row>
    <row r="754" spans="1:18" x14ac:dyDescent="0.2">
      <c r="A754" t="s">
        <v>2880</v>
      </c>
      <c r="B754" t="s">
        <v>10</v>
      </c>
      <c r="C754" t="s">
        <v>2116</v>
      </c>
      <c r="D754" t="s">
        <v>2117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2725</v>
      </c>
      <c r="Q754">
        <v>-3.0000000000000001E-3</v>
      </c>
      <c r="R754">
        <v>2E-3</v>
      </c>
    </row>
    <row r="755" spans="1:18" x14ac:dyDescent="0.2">
      <c r="A755" t="s">
        <v>2881</v>
      </c>
      <c r="B755" t="s">
        <v>39</v>
      </c>
      <c r="C755" t="s">
        <v>2134</v>
      </c>
      <c r="D755" t="s">
        <v>2117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2725</v>
      </c>
      <c r="Q755">
        <v>-3.0000000000000001E-3</v>
      </c>
      <c r="R755">
        <v>2E-3</v>
      </c>
    </row>
    <row r="756" spans="1:18" x14ac:dyDescent="0.2">
      <c r="A756" t="s">
        <v>2882</v>
      </c>
      <c r="B756" t="s">
        <v>12</v>
      </c>
      <c r="C756" t="s">
        <v>2116</v>
      </c>
      <c r="D756" t="s">
        <v>2117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2725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30" zoomScaleNormal="91" workbookViewId="0">
      <selection activeCell="D77" sqref="D77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3.1393020197524013</v>
      </c>
      <c r="M2" s="5" cm="1">
        <f t="array" ref="M2">INDEX('2026'!AM:AM, MAX(_xlfn._xlws.FILTER(ROW('2026'!E:E), ('2026'!E:E=Goalies!C2)*('2026'!AM:AM&lt;&gt;""))))</f>
        <v>3.2790374575500643</v>
      </c>
      <c r="N2" s="5">
        <f t="shared" ref="N2:N33" si="3">J2*M2</f>
        <v>3.1806663338235621</v>
      </c>
      <c r="O2" s="5" cm="1">
        <f t="array" ref="O2">IFERROR(INDEX('2026'!AO:AO, MAX(_xlfn._xlws.FILTER(ROW('2026'!I:I), ('2026'!I:I=Goalies!B2)*('2026'!AO:AO&lt;&gt;"")))),"")</f>
        <v>3.2808229873483188</v>
      </c>
      <c r="P2" s="65">
        <f>M2*J2</f>
        <v>3.1806663338235621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3.1393020197524013</v>
      </c>
      <c r="M3" s="5" cm="1">
        <f t="array" ref="M3">INDEX('2026'!AM:AM, MAX(_xlfn._xlws.FILTER(ROW('2026'!E:E), ('2026'!E:E=Goalies!C3)*('2026'!AM:AM&lt;&gt;""))))</f>
        <v>3.2790374575500643</v>
      </c>
      <c r="N3" s="5">
        <f t="shared" si="3"/>
        <v>3.3938037685643163</v>
      </c>
      <c r="O3" s="5" cm="1">
        <f t="array" ref="O3">IFERROR(INDEX('2026'!AO:AO, MAX(_xlfn._xlws.FILTER(ROW('2026'!I:I), ('2026'!I:I=Goalies!B3)*('2026'!AO:AO&lt;&gt;"")))),"")</f>
        <v>3.4136087788085634</v>
      </c>
      <c r="P3" s="65">
        <f t="shared" ref="P3:P67" si="13">M3*J3</f>
        <v>3.3938037685643163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3.1393020197524013</v>
      </c>
      <c r="M4" s="5" cm="1">
        <f t="array" ref="M4">INDEX('2026'!AM:AM, MAX(_xlfn._xlws.FILTER(ROW('2026'!E:E), ('2026'!E:E=Goalies!C4)*('2026'!AM:AM&lt;&gt;""))))</f>
        <v>3.2790374575500643</v>
      </c>
      <c r="N4" s="5">
        <f t="shared" si="3"/>
        <v>3.4429893304275678</v>
      </c>
      <c r="O4" s="5" cm="1">
        <f t="array" ref="O4">IFERROR(INDEX('2026'!AO:AO, MAX(_xlfn._xlws.FILTER(ROW('2026'!I:I), ('2026'!I:I=Goalies!B4)*('2026'!AO:AO&lt;&gt;"")))),"")</f>
        <v>3.3789685803094125</v>
      </c>
      <c r="P4" s="65">
        <f t="shared" si="13"/>
        <v>3.4429893304275678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2.9454367349391721</v>
      </c>
      <c r="M5" s="5" cm="1">
        <f t="array" ref="M5">INDEX('2026'!AM:AM, MAX(_xlfn._xlws.FILTER(ROW('2026'!E:E), ('2026'!E:E=Goalies!C5)*('2026'!AM:AM&lt;&gt;""))))</f>
        <v>3.09</v>
      </c>
      <c r="N5" s="5">
        <f t="shared" si="3"/>
        <v>3.0127499999999996</v>
      </c>
      <c r="O5" s="5" cm="1">
        <f t="array" ref="O5">IFERROR(INDEX('2026'!AO:AO, MAX(_xlfn._xlws.FILTER(ROW('2026'!I:I), ('2026'!I:I=Goalies!B5)*('2026'!AO:AO&lt;&gt;"")))),"")</f>
        <v>3.1232050340315141</v>
      </c>
      <c r="P5" s="65">
        <f>M5*J5</f>
        <v>3.0127499999999996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2.9454367349391721</v>
      </c>
      <c r="M6" s="5" cm="1">
        <f t="array" ref="M6">INDEX('2026'!AM:AM, MAX(_xlfn._xlws.FILTER(ROW('2026'!E:E), ('2026'!E:E=Goalies!C6)*('2026'!AM:AM&lt;&gt;""))))</f>
        <v>3.09</v>
      </c>
      <c r="N6" s="5">
        <f t="shared" si="3"/>
        <v>3.2136</v>
      </c>
      <c r="O6" s="5" cm="1">
        <f t="array" ref="O6">IFERROR(INDEX('2026'!AO:AO, MAX(_xlfn._xlws.FILTER(ROW('2026'!I:I), ('2026'!I:I=Goalies!B6)*('2026'!AO:AO&lt;&gt;"")))),"")</f>
        <v>3.2507621854920612</v>
      </c>
      <c r="P6" s="65">
        <f>M6*J6</f>
        <v>3.2136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3.18</v>
      </c>
      <c r="M7" s="5" cm="1">
        <f t="array" ref="M7">INDEX('2026'!AM:AM, MAX(_xlfn._xlws.FILTER(ROW('2026'!E:E), ('2026'!E:E=Goalies!C7)*('2026'!AM:AM&lt;&gt;""))))</f>
        <v>3.0449999999999999</v>
      </c>
      <c r="N7" s="5">
        <f t="shared" si="3"/>
        <v>3.0906749999999996</v>
      </c>
      <c r="O7" s="5" cm="1">
        <f t="array" ref="O7">IFERROR(INDEX('2026'!AO:AO, MAX(_xlfn._xlws.FILTER(ROW('2026'!I:I), ('2026'!I:I=Goalies!B7)*('2026'!AO:AO&lt;&gt;"")))),"")</f>
        <v>3.1337609822600596</v>
      </c>
      <c r="P7" s="65">
        <f t="shared" si="13"/>
        <v>3.0906749999999996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3.18</v>
      </c>
      <c r="M8" s="5" cm="1">
        <f t="array" ref="M8">INDEX('2026'!AM:AM, MAX(_xlfn._xlws.FILTER(ROW('2026'!E:E), ('2026'!E:E=Goalies!C8)*('2026'!AM:AM&lt;&gt;""))))</f>
        <v>3.0449999999999999</v>
      </c>
      <c r="N8" s="5">
        <f t="shared" si="3"/>
        <v>3.0145499999999998</v>
      </c>
      <c r="O8" s="5" cm="1">
        <f t="array" ref="O8">IFERROR(INDEX('2026'!AO:AO, MAX(_xlfn._xlws.FILTER(ROW('2026'!I:I), ('2026'!I:I=Goalies!B8)*('2026'!AO:AO&lt;&gt;"")))),"")</f>
        <v>3.166694039304808</v>
      </c>
      <c r="P8" s="65">
        <f t="shared" si="13"/>
        <v>3.0145499999999998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3.18</v>
      </c>
      <c r="M9" s="5" cm="1">
        <f t="array" ref="M9">INDEX('2026'!AM:AM, MAX(_xlfn._xlws.FILTER(ROW('2026'!E:E), ('2026'!E:E=Goalies!C9)*('2026'!AM:AM&lt;&gt;""))))</f>
        <v>3.0449999999999999</v>
      </c>
      <c r="N9" s="5">
        <f t="shared" si="3"/>
        <v>3.1392342791955263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3.1392342791955263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3.18</v>
      </c>
      <c r="M10" s="5" cm="1">
        <f t="array" ref="M10">INDEX('2026'!AM:AM, MAX(_xlfn._xlws.FILTER(ROW('2026'!E:E), ('2026'!E:E=Goalies!C10)*('2026'!AM:AM&lt;&gt;""))))</f>
        <v>3.0449999999999999</v>
      </c>
      <c r="N10" s="5">
        <f t="shared" si="3"/>
        <v>3.1667999999999998</v>
      </c>
      <c r="O10" s="5" cm="1">
        <f t="array" ref="O10">IFERROR(INDEX('2026'!AO:AO, MAX(_xlfn._xlws.FILTER(ROW('2026'!I:I), ('2026'!I:I=Goalies!B10)*('2026'!AO:AO&lt;&gt;"")))),"")</f>
        <v>3.247986670597828</v>
      </c>
      <c r="P10" s="65">
        <f t="shared" si="13"/>
        <v>3.1667999999999998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2.6713262082318052</v>
      </c>
      <c r="M11" s="5" cm="1">
        <f t="array" ref="M11">INDEX('2026'!AM:AM, MAX(_xlfn._xlws.FILTER(ROW('2026'!E:E), ('2026'!E:E=Goalies!C11)*('2026'!AM:AM&lt;&gt;""))))</f>
        <v>3.2586402606204365</v>
      </c>
      <c r="N11" s="5">
        <f t="shared" si="3"/>
        <v>3.2097606567111301</v>
      </c>
      <c r="O11" s="5" cm="1">
        <f t="array" ref="O11">IFERROR(INDEX('2026'!AO:AO, MAX(_xlfn._xlws.FILTER(ROW('2026'!I:I), ('2026'!I:I=Goalies!B11)*('2026'!AO:AO&lt;&gt;"")))),"")</f>
        <v>3.1755838834082821</v>
      </c>
      <c r="P11" s="65">
        <f t="shared" si="13"/>
        <v>3.2097606567111301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2.6713262082318052</v>
      </c>
      <c r="M12" s="5" cm="1">
        <f t="array" ref="M12">INDEX('2026'!AM:AM, MAX(_xlfn._xlws.FILTER(ROW('2026'!E:E), ('2026'!E:E=Goalies!C12)*('2026'!AM:AM&lt;&gt;""))))</f>
        <v>3.2586402606204365</v>
      </c>
      <c r="N12" s="5">
        <f t="shared" si="3"/>
        <v>3.3238130658328453</v>
      </c>
      <c r="O12" s="5" cm="1">
        <f t="array" ref="O12">IFERROR(INDEX('2026'!AO:AO, MAX(_xlfn._xlws.FILTER(ROW('2026'!I:I), ('2026'!I:I=Goalies!B12)*('2026'!AO:AO&lt;&gt;"")))),"")</f>
        <v>3.2536761175188031</v>
      </c>
      <c r="P12" s="65">
        <f t="shared" si="13"/>
        <v>3.3238130658328453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2.6713262082318052</v>
      </c>
      <c r="M13" s="5" cm="1">
        <f t="array" ref="M13">INDEX('2026'!AM:AM, MAX(_xlfn._xlws.FILTER(ROW('2026'!E:E), ('2026'!E:E=Goalies!C13)*('2026'!AM:AM&lt;&gt;""))))</f>
        <v>3.2586402606204365</v>
      </c>
      <c r="N13" s="5">
        <f t="shared" si="3"/>
        <v>3.4577211768641289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3.4577211768641289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</v>
      </c>
      <c r="M14" s="5" cm="1">
        <f t="array" ref="M14">INDEX('2026'!AM:AM, MAX(_xlfn._xlws.FILTER(ROW('2026'!E:E), ('2026'!E:E=Goalies!C14)*('2026'!AM:AM&lt;&gt;""))))</f>
        <v>2.7410858706836274</v>
      </c>
      <c r="N14" s="5">
        <f t="shared" si="3"/>
        <v>2.8644347348643904</v>
      </c>
      <c r="O14" s="5" cm="1">
        <f t="array" ref="O14">IFERROR(INDEX('2026'!AO:AO, MAX(_xlfn._xlws.FILTER(ROW('2026'!I:I), ('2026'!I:I=Goalies!B14)*('2026'!AO:AO&lt;&gt;"")))),"")</f>
        <v>2.7557745382940673</v>
      </c>
      <c r="P14" s="65">
        <f t="shared" si="13"/>
        <v>2.8644347348643904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</v>
      </c>
      <c r="M15" s="5" cm="1">
        <f t="array" ref="M15">INDEX('2026'!AM:AM, MAX(_xlfn._xlws.FILTER(ROW('2026'!E:E), ('2026'!E:E=Goalies!C15)*('2026'!AM:AM&lt;&gt;""))))</f>
        <v>2.7410858706836274</v>
      </c>
      <c r="N15" s="5">
        <f t="shared" si="3"/>
        <v>2.7684967293904639</v>
      </c>
      <c r="O15" s="5" cm="1">
        <f t="array" ref="O15">IFERROR(INDEX('2026'!AO:AO, MAX(_xlfn._xlws.FILTER(ROW('2026'!I:I), ('2026'!I:I=Goalies!B15)*('2026'!AO:AO&lt;&gt;"")))),"")</f>
        <v>2.6900446052031679</v>
      </c>
      <c r="P15" s="65">
        <f t="shared" si="13"/>
        <v>2.7684967293904639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</v>
      </c>
      <c r="M16" s="5" cm="1">
        <f t="array" ref="M16">INDEX('2026'!AM:AM, MAX(_xlfn._xlws.FILTER(ROW('2026'!E:E), ('2026'!E:E=Goalies!C16)*('2026'!AM:AM&lt;&gt;""))))</f>
        <v>2.7410858706836274</v>
      </c>
      <c r="N16" s="5">
        <f t="shared" si="3"/>
        <v>2.6725587239165365</v>
      </c>
      <c r="O16" s="5" cm="1">
        <f t="array" ref="O16">IFERROR(INDEX('2026'!AO:AO, MAX(_xlfn._xlws.FILTER(ROW('2026'!I:I), ('2026'!I:I=Goalies!B16)*('2026'!AO:AO&lt;&gt;"")))),"")</f>
        <v>2.703741334176859</v>
      </c>
      <c r="P16" s="65">
        <f t="shared" si="13"/>
        <v>2.6725587239165365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2.6773769988108924</v>
      </c>
      <c r="M17" s="5" cm="1">
        <f t="array" ref="M17">INDEX('2026'!AM:AM, MAX(_xlfn._xlws.FILTER(ROW('2026'!E:E), ('2026'!E:E=Goalies!C17)*('2026'!AM:AM&lt;&gt;""))))</f>
        <v>3.3229987012333995</v>
      </c>
      <c r="N17" s="5">
        <f t="shared" si="3"/>
        <v>3.2066937466902306</v>
      </c>
      <c r="O17" s="5" cm="1">
        <f t="array" ref="O17">IFERROR(INDEX('2026'!AO:AO, MAX(_xlfn._xlws.FILTER(ROW('2026'!I:I), ('2026'!I:I=Goalies!B17)*('2026'!AO:AO&lt;&gt;"")))),"")</f>
        <v>3.2515856200459661</v>
      </c>
      <c r="P17" s="65">
        <f t="shared" si="13"/>
        <v>3.2066937466902306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2.6773769988108924</v>
      </c>
      <c r="M18" s="5" cm="1">
        <f t="array" ref="M18">INDEX('2026'!AM:AM, MAX(_xlfn._xlws.FILTER(ROW('2026'!E:E), ('2026'!E:E=Goalies!C18)*('2026'!AM:AM&lt;&gt;""))))</f>
        <v>3.3229987012333995</v>
      </c>
      <c r="N18" s="5">
        <f t="shared" si="3"/>
        <v>3.4891486362950697</v>
      </c>
      <c r="O18" s="5" cm="1">
        <f t="array" ref="O18">IFERROR(INDEX('2026'!AO:AO, MAX(_xlfn._xlws.FILTER(ROW('2026'!I:I), ('2026'!I:I=Goalies!B18)*('2026'!AO:AO&lt;&gt;"")))),"")</f>
        <v>3.4604196818253712</v>
      </c>
      <c r="P18" s="65">
        <f t="shared" si="13"/>
        <v>3.4891486362950697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1767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2.6773769988108924</v>
      </c>
      <c r="M19" s="5" cm="1">
        <f t="array" ref="M19">INDEX('2026'!AM:AM, MAX(_xlfn._xlws.FILTER(ROW('2026'!E:E), ('2026'!E:E=Goalies!C19)*('2026'!AM:AM&lt;&gt;""))))</f>
        <v>3.3229987012333995</v>
      </c>
      <c r="N19" s="5">
        <f t="shared" si="3"/>
        <v>3.5389936168135701</v>
      </c>
      <c r="O19" s="5" cm="1">
        <f t="array" ref="O19">IFERROR(INDEX('2026'!AO:AO, MAX(_xlfn._xlws.FILTER(ROW('2026'!I:I), ('2026'!I:I=Goalies!B19)*('2026'!AO:AO&lt;&gt;"")))),"")</f>
        <v>3.5579967317012438</v>
      </c>
      <c r="P19" s="65">
        <f t="shared" si="13"/>
        <v>3.5389936168135701</v>
      </c>
      <c r="Q19" s="6">
        <v>0</v>
      </c>
      <c r="R19" s="5" t="s">
        <v>14</v>
      </c>
      <c r="S19" t="s">
        <v>1767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3.5666609352438652</v>
      </c>
      <c r="M20" s="5" cm="1">
        <f t="array" ref="M20">INDEX('2026'!AM:AM, MAX(_xlfn._xlws.FILTER(ROW('2026'!E:E), ('2026'!E:E=Goalies!C20)*('2026'!AM:AM&lt;&gt;""))))</f>
        <v>2.6609843048557935</v>
      </c>
      <c r="N20" s="5">
        <f t="shared" si="3"/>
        <v>2.6609843048557935</v>
      </c>
      <c r="O20" s="5" cm="1">
        <f t="array" ref="O20">IFERROR(INDEX('2026'!AO:AO, MAX(_xlfn._xlws.FILTER(ROW('2026'!I:I), ('2026'!I:I=Goalies!B20)*('2026'!AO:AO&lt;&gt;"")))),"")</f>
        <v>2.6681587947319216</v>
      </c>
      <c r="P20" s="65">
        <f t="shared" si="13"/>
        <v>2.6609843048557935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3.5666609352438652</v>
      </c>
      <c r="M21" s="5" cm="1">
        <f t="array" ref="M21">INDEX('2026'!AM:AM, MAX(_xlfn._xlws.FILTER(ROW('2026'!E:E), ('2026'!E:E=Goalies!C21)*('2026'!AM:AM&lt;&gt;""))))</f>
        <v>2.6609843048557935</v>
      </c>
      <c r="N21" s="5">
        <f t="shared" si="3"/>
        <v>2.6609843048557935</v>
      </c>
      <c r="O21" s="5" cm="1">
        <f t="array" ref="O21">IFERROR(INDEX('2026'!AO:AO, MAX(_xlfn._xlws.FILTER(ROW('2026'!I:I), ('2026'!I:I=Goalies!B21)*('2026'!AO:AO&lt;&gt;"")))),"")</f>
        <v>2.657334421382326</v>
      </c>
      <c r="P21" s="65">
        <f t="shared" si="13"/>
        <v>2.6609843048557935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3.5666609352438652</v>
      </c>
      <c r="M22" s="5" cm="1">
        <f t="array" ref="M22">INDEX('2026'!AM:AM, MAX(_xlfn._xlws.FILTER(ROW('2026'!E:E), ('2026'!E:E=Goalies!C22)*('2026'!AM:AM&lt;&gt;""))))</f>
        <v>2.6609843048557935</v>
      </c>
      <c r="N22" s="5">
        <f t="shared" si="3"/>
        <v>2.8206433631471413</v>
      </c>
      <c r="O22" s="5" cm="1">
        <f t="array" ref="O22">IFERROR(INDEX('2026'!AO:AO, MAX(_xlfn._xlws.FILTER(ROW('2026'!I:I), ('2026'!I:I=Goalies!B22)*('2026'!AO:AO&lt;&gt;"")))),"")</f>
        <v>2.8166091702530371</v>
      </c>
      <c r="P22" s="65">
        <f t="shared" si="13"/>
        <v>2.8206433631471413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cm="1">
        <f t="array" ref="O23">IFERROR(INDEX('2026'!AO:AO, MAX(_xlfn._xlws.FILTER(ROW('2026'!I:I), ('2026'!I:I=Goalies!B23)*('2026'!AO:AO&lt;&gt;"")))),"")</f>
        <v>3.1809982885183388</v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1.04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3.2656000000000001</v>
      </c>
      <c r="O24" s="5" cm="1">
        <f t="array" ref="O24">IFERROR(INDEX('2026'!AO:AO, MAX(_xlfn._xlws.FILTER(ROW('2026'!I:I), ('2026'!I:I=Goalies!B24)*('2026'!AO:AO&lt;&gt;"")))),"")</f>
        <v>3.273615581085306</v>
      </c>
      <c r="P24" s="65">
        <f t="shared" si="13"/>
        <v>3.2656000000000001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1.04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3.0668701606580413</v>
      </c>
      <c r="M25" s="5" cm="1">
        <f t="array" ref="M25">INDEX('2026'!AM:AM, MAX(_xlfn._xlws.FILTER(ROW('2026'!E:E), ('2026'!E:E=Goalies!C25)*('2026'!AM:AM&lt;&gt;""))))</f>
        <v>2.8612905876302364</v>
      </c>
      <c r="N25" s="5">
        <f t="shared" si="3"/>
        <v>2.846984134692085</v>
      </c>
      <c r="O25" s="5" cm="1">
        <f t="array" ref="O25">IFERROR(INDEX('2026'!AO:AO, MAX(_xlfn._xlws.FILTER(ROW('2026'!I:I), ('2026'!I:I=Goalies!B25)*('2026'!AO:AO&lt;&gt;"")))),"")</f>
        <v>2.8545294564554329</v>
      </c>
      <c r="P25" s="65">
        <f t="shared" si="13"/>
        <v>2.846984134692085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3.0668701606580413</v>
      </c>
      <c r="M26" s="5" cm="1">
        <f t="array" ref="M26">INDEX('2026'!AM:AM, MAX(_xlfn._xlws.FILTER(ROW('2026'!E:E), ('2026'!E:E=Goalies!C26)*('2026'!AM:AM&lt;&gt;""))))</f>
        <v>2.8612905876302364</v>
      </c>
      <c r="N26" s="5">
        <f t="shared" si="3"/>
        <v>2.8755970405683873</v>
      </c>
      <c r="O26" s="5" cm="1">
        <f t="array" ref="O26">IFERROR(INDEX('2026'!AO:AO, MAX(_xlfn._xlws.FILTER(ROW('2026'!I:I), ('2026'!I:I=Goalies!B26)*('2026'!AO:AO&lt;&gt;"")))),"")</f>
        <v>2.8557376783307595</v>
      </c>
      <c r="P26" s="65">
        <f t="shared" si="13"/>
        <v>2.8755970405683873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2.9580439366323894</v>
      </c>
      <c r="M27" s="5" cm="1">
        <f t="array" ref="M27">INDEX('2026'!AM:AM, MAX(_xlfn._xlws.FILTER(ROW('2026'!E:E), ('2026'!E:E=Goalies!C27)*('2026'!AM:AM&lt;&gt;""))))</f>
        <v>3.0410399361546046</v>
      </c>
      <c r="N27" s="5">
        <f t="shared" si="3"/>
        <v>2.9954243371122855</v>
      </c>
      <c r="O27" s="5" cm="1">
        <f t="array" ref="O27">IFERROR(INDEX('2026'!AO:AO, MAX(_xlfn._xlws.FILTER(ROW('2026'!I:I), ('2026'!I:I=Goalies!B27)*('2026'!AO:AO&lt;&gt;"")))),"")</f>
        <v>3.0765620923419403</v>
      </c>
      <c r="P27" s="65">
        <f t="shared" si="13"/>
        <v>2.9954243371122855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2.9580439366323894</v>
      </c>
      <c r="M28" s="5" cm="1">
        <f t="array" ref="M28">INDEX('2026'!AM:AM, MAX(_xlfn._xlws.FILTER(ROW('2026'!E:E), ('2026'!E:E=Goalies!C28)*('2026'!AM:AM&lt;&gt;""))))</f>
        <v>3.0410399361546046</v>
      </c>
      <c r="N28" s="5">
        <f t="shared" si="3"/>
        <v>3.1018607348776968</v>
      </c>
      <c r="O28" s="5" cm="1">
        <f t="array" ref="O28">IFERROR(INDEX('2026'!AO:AO, MAX(_xlfn._xlws.FILTER(ROW('2026'!I:I), ('2026'!I:I=Goalies!B28)*('2026'!AO:AO&lt;&gt;"")))),"")</f>
        <v>3.1285726033183892</v>
      </c>
      <c r="P28" s="65">
        <f t="shared" si="13"/>
        <v>3.1018607348776968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3.3040364298752181</v>
      </c>
      <c r="M29" s="5" cm="1">
        <f t="array" ref="M29">INDEX('2026'!AM:AM, MAX(_xlfn._xlws.FILTER(ROW('2026'!E:E), ('2026'!E:E=Goalies!C29)*('2026'!AM:AM&lt;&gt;""))))</f>
        <v>3.0394625001545164</v>
      </c>
      <c r="N29" s="5">
        <f t="shared" si="3"/>
        <v>2.9634759376506534</v>
      </c>
      <c r="O29" s="5" cm="1">
        <f t="array" ref="O29">IFERROR(INDEX('2026'!AO:AO, MAX(_xlfn._xlws.FILTER(ROW('2026'!I:I), ('2026'!I:I=Goalies!B29)*('2026'!AO:AO&lt;&gt;"")))),"")</f>
        <v>3.0643538624788995</v>
      </c>
      <c r="P29" s="65">
        <f t="shared" si="13"/>
        <v>2.9634759376506534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3.3040364298752181</v>
      </c>
      <c r="M30" s="5" cm="1">
        <f t="array" ref="M30">INDEX('2026'!AM:AM, MAX(_xlfn._xlws.FILTER(ROW('2026'!E:E), ('2026'!E:E=Goalies!C30)*('2026'!AM:AM&lt;&gt;""))))</f>
        <v>3.0394625001545164</v>
      </c>
      <c r="N30" s="5">
        <f t="shared" si="3"/>
        <v>3.1306463751591518</v>
      </c>
      <c r="O30" s="5" cm="1">
        <f t="array" ref="O30">IFERROR(INDEX('2026'!AO:AO, MAX(_xlfn._xlws.FILTER(ROW('2026'!I:I), ('2026'!I:I=Goalies!B30)*('2026'!AO:AO&lt;&gt;"")))),"")</f>
        <v>3.0925711597129282</v>
      </c>
      <c r="P30" s="65">
        <f t="shared" si="13"/>
        <v>3.1306463751591518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3.0394625001545164</v>
      </c>
      <c r="N31" s="5">
        <f t="shared" ref="N31" si="18">J31*M31</f>
        <v>3.1610410001606972</v>
      </c>
      <c r="O31" s="5"/>
      <c r="P31" s="65">
        <f t="shared" si="13"/>
        <v>3.1610410001606972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3.1262589103425462</v>
      </c>
      <c r="M32" s="5" cm="1">
        <f t="array" ref="M32">INDEX('2026'!AM:AM, MAX(_xlfn._xlws.FILTER(ROW('2026'!E:E), ('2026'!E:E=Goalies!C32)*('2026'!AM:AM&lt;&gt;""))))</f>
        <v>2.8310336521764015</v>
      </c>
      <c r="N32" s="5">
        <f t="shared" si="3"/>
        <v>2.8310336521764015</v>
      </c>
      <c r="O32" s="5" cm="1">
        <f t="array" ref="O32">IFERROR(INDEX('2026'!AO:AO, MAX(_xlfn._xlws.FILTER(ROW('2026'!I:I), ('2026'!I:I=Goalies!B32)*('2026'!AO:AO&lt;&gt;"")))),"")</f>
        <v>2.777947055059212</v>
      </c>
      <c r="P32" s="65">
        <f t="shared" si="13"/>
        <v>2.8310336521764015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3.1262589103425462</v>
      </c>
      <c r="M33" s="5" cm="1">
        <f t="array" ref="M33">INDEX('2026'!AM:AM, MAX(_xlfn._xlws.FILTER(ROW('2026'!E:E), ('2026'!E:E=Goalies!C33)*('2026'!AM:AM&lt;&gt;""))))</f>
        <v>2.8310336521764015</v>
      </c>
      <c r="N33" s="5">
        <f t="shared" si="3"/>
        <v>2.8310336521764015</v>
      </c>
      <c r="O33" s="5" cm="1">
        <f t="array" ref="O33">IFERROR(INDEX('2026'!AO:AO, MAX(_xlfn._xlws.FILTER(ROW('2026'!I:I), ('2026'!I:I=Goalies!B33)*('2026'!AO:AO&lt;&gt;"")))),"")</f>
        <v>2.8910278516407835</v>
      </c>
      <c r="P33" s="65">
        <f t="shared" si="13"/>
        <v>2.8310336521764015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2.8440038891111614</v>
      </c>
      <c r="M34" s="5" cm="1">
        <f t="array" ref="M34">INDEX('2026'!AM:AM, MAX(_xlfn._xlws.FILTER(ROW('2026'!E:E), ('2026'!E:E=Goalies!C34)*('2026'!AM:AM&lt;&gt;""))))</f>
        <v>2.7700745894885248</v>
      </c>
      <c r="N34" s="5">
        <f>J34*M36</f>
        <v>2.7754917418244647</v>
      </c>
      <c r="O34" s="5" cm="1">
        <f t="array" ref="O34">IFERROR(INDEX('2026'!AO:AO, MAX(_xlfn._xlws.FILTER(ROW('2026'!I:I), ('2026'!I:I=Goalies!B34)*('2026'!AO:AO&lt;&gt;"")))),"")</f>
        <v>2.7735085344756891</v>
      </c>
      <c r="P34" s="65">
        <f t="shared" si="13"/>
        <v>2.7008227247513115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2.8440038891111614</v>
      </c>
      <c r="M35" s="5" cm="1">
        <f t="array" ref="M35">INDEX('2026'!AM:AM, MAX(_xlfn._xlws.FILTER(ROW('2026'!E:E), ('2026'!E:E=Goalies!C35)*('2026'!AM:AM&lt;&gt;""))))</f>
        <v>2.7700745894885248</v>
      </c>
      <c r="N35" s="5">
        <f>J35*M37</f>
        <v>2.9605245246127625</v>
      </c>
      <c r="O35" s="5" cm="1">
        <f t="array" ref="O35">IFERROR(INDEX('2026'!AO:AO, MAX(_xlfn._xlws.FILTER(ROW('2026'!I:I), ('2026'!I:I=Goalies!B35)*('2026'!AO:AO&lt;&gt;"")))),"")</f>
        <v>2.8065774772836551</v>
      </c>
      <c r="P35" s="65">
        <f t="shared" si="13"/>
        <v>2.8808775730680658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3.1298470818302602</v>
      </c>
      <c r="M36" s="5" cm="1">
        <f t="array" ref="M36">INDEX('2026'!AM:AM, MAX(_xlfn._xlws.FILTER(ROW('2026'!E:E), ('2026'!E:E=Goalies!C36)*('2026'!AM:AM&lt;&gt;""))))</f>
        <v>2.8466581967430407</v>
      </c>
      <c r="N36" s="5">
        <f>J36*M38</f>
        <v>3.0655717798291726</v>
      </c>
      <c r="O36" s="5" cm="1">
        <f t="array" ref="O36">IFERROR(INDEX('2026'!AO:AO, MAX(_xlfn._xlws.FILTER(ROW('2026'!I:I), ('2026'!I:I=Goalies!B36)*('2026'!AO:AO&lt;&gt;"")))),"")</f>
        <v>2.8311656850631661</v>
      </c>
      <c r="P36" s="65">
        <f t="shared" si="13"/>
        <v>2.8181916147756101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3.1298470818302602</v>
      </c>
      <c r="M37" s="5" cm="1">
        <f t="array" ref="M37">INDEX('2026'!AM:AM, MAX(_xlfn._xlws.FILTER(ROW('2026'!E:E), ('2026'!E:E=Goalies!C37)*('2026'!AM:AM&lt;&gt;""))))</f>
        <v>2.8466581967430407</v>
      </c>
      <c r="N37" s="5">
        <f>J37*M39</f>
        <v>3.1429852086127372</v>
      </c>
      <c r="O37" s="5" cm="1">
        <f t="array" ref="O37">IFERROR(INDEX('2026'!AO:AO, MAX(_xlfn._xlws.FILTER(ROW('2026'!I:I), ('2026'!I:I=Goalies!B37)*('2026'!AO:AO&lt;&gt;"")))),"")</f>
        <v>2.9256307176243252</v>
      </c>
      <c r="P37" s="65">
        <f t="shared" si="13"/>
        <v>2.8893580696941861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3.1217800762103582</v>
      </c>
      <c r="M38" s="5" cm="1">
        <f t="array" ref="M38">INDEX('2026'!AM:AM, MAX(_xlfn._xlws.FILTER(ROW('2026'!E:E), ('2026'!E:E=Goalies!C38)*('2026'!AM:AM&lt;&gt;""))))</f>
        <v>3.0965371513425985</v>
      </c>
      <c r="N38" s="5">
        <f t="shared" ref="N38:N86" si="41">J38*M38</f>
        <v>3.0965371513425985</v>
      </c>
      <c r="O38" s="5" cm="1">
        <f t="array" ref="O38">IFERROR(INDEX('2026'!AO:AO, MAX(_xlfn._xlws.FILTER(ROW('2026'!I:I), ('2026'!I:I=Goalies!B38)*('2026'!AO:AO&lt;&gt;"")))),"")</f>
        <v>3.0661500095896272</v>
      </c>
      <c r="P38" s="65">
        <f t="shared" si="13"/>
        <v>3.0965371513425985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</v>
      </c>
      <c r="K39" s="93">
        <v>0.99</v>
      </c>
      <c r="L39" s="5" cm="1">
        <f t="array" ref="L39">INDEX('2026'!AK:AK, MAX(_xlfn._xlws.FILTER(ROW('2026'!E:E), ('2026'!E:E=Goalies!C39)*('2026'!AK:AK&lt;&gt;""))))</f>
        <v>3.1217800762103582</v>
      </c>
      <c r="M39" s="5" cm="1">
        <f t="array" ref="M39">INDEX('2026'!AM:AM, MAX(_xlfn._xlws.FILTER(ROW('2026'!E:E), ('2026'!E:E=Goalies!C39)*('2026'!AM:AM&lt;&gt;""))))</f>
        <v>3.0965371513425985</v>
      </c>
      <c r="N39" s="5">
        <f t="shared" si="41"/>
        <v>3.0965371513425985</v>
      </c>
      <c r="O39" s="5" cm="1">
        <f t="array" ref="O39">IFERROR(INDEX('2026'!AO:AO, MAX(_xlfn._xlws.FILTER(ROW('2026'!I:I), ('2026'!I:I=Goalies!B39)*('2026'!AO:AO&lt;&gt;"")))),"")</f>
        <v>3.1073238887122492</v>
      </c>
      <c r="P39" s="65">
        <f t="shared" si="13"/>
        <v>3.0965371513425985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1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3.1217800762103582</v>
      </c>
      <c r="M40" s="5" cm="1">
        <f t="array" ref="M40">INDEX('2026'!AM:AM, MAX(_xlfn._xlws.FILTER(ROW('2026'!E:E), ('2026'!E:E=Goalies!C40)*('2026'!AM:AM&lt;&gt;""))))</f>
        <v>3.0965371513425985</v>
      </c>
      <c r="N40" s="5">
        <f t="shared" si="41"/>
        <v>3.0965371513425985</v>
      </c>
      <c r="O40" s="5" cm="1">
        <f t="array" ref="O40">IFERROR(INDEX('2026'!AO:AO, MAX(_xlfn._xlws.FILTER(ROW('2026'!I:I), ('2026'!I:I=Goalies!B40)*('2026'!AO:AO&lt;&gt;"")))),"")</f>
        <v>3.0573858351504266</v>
      </c>
      <c r="P40" s="65">
        <f t="shared" si="13"/>
        <v>3.0965371513425985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1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2.875</v>
      </c>
      <c r="M41" s="5" cm="1">
        <f t="array" ref="M41">INDEX('2026'!AM:AM, MAX(_xlfn._xlws.FILTER(ROW('2026'!E:E), ('2026'!E:E=Goalies!C41)*('2026'!AM:AM&lt;&gt;""))))</f>
        <v>3.1644722684751208</v>
      </c>
      <c r="N41" s="5">
        <f t="shared" si="41"/>
        <v>3.1358060989961412</v>
      </c>
      <c r="O41" s="5" cm="1">
        <f t="array" ref="O41">IFERROR(INDEX('2026'!AO:AO, MAX(_xlfn._xlws.FILTER(ROW('2026'!I:I), ('2026'!I:I=Goalies!B41)*('2026'!AO:AO&lt;&gt;"")))),"")</f>
        <v>3.1546841239049663</v>
      </c>
      <c r="P41" s="65">
        <f t="shared" si="13"/>
        <v>3.1358060989961412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2.875</v>
      </c>
      <c r="M42" s="5" cm="1">
        <f t="array" ref="M42">INDEX('2026'!AM:AM, MAX(_xlfn._xlws.FILTER(ROW('2026'!E:E), ('2026'!E:E=Goalies!C42)*('2026'!AM:AM&lt;&gt;""))))</f>
        <v>3.1644722684751208</v>
      </c>
      <c r="N42" s="5">
        <f t="shared" si="41"/>
        <v>3.2277617138446231</v>
      </c>
      <c r="O42" s="5" cm="1">
        <f t="array" ref="O42">IFERROR(INDEX('2026'!AO:AO, MAX(_xlfn._xlws.FILTER(ROW('2026'!I:I), ('2026'!I:I=Goalies!B42)*('2026'!AO:AO&lt;&gt;"")))),"")</f>
        <v>3.2544902014345776</v>
      </c>
      <c r="P42" s="65">
        <f t="shared" si="13"/>
        <v>3.2277617138446231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2.9088251741966547</v>
      </c>
      <c r="M43" s="5" cm="1">
        <f t="array" ref="M43">INDEX('2026'!AM:AM, MAX(_xlfn._xlws.FILTER(ROW('2026'!E:E), ('2026'!E:E=Goalies!C43)*('2026'!AM:AM&lt;&gt;""))))</f>
        <v>2.93</v>
      </c>
      <c r="N43" s="5">
        <f t="shared" si="41"/>
        <v>2.9593000000000003</v>
      </c>
      <c r="O43" s="5" cm="1">
        <f t="array" ref="O43">IFERROR(INDEX('2026'!AO:AO, MAX(_xlfn._xlws.FILTER(ROW('2026'!I:I), ('2026'!I:I=Goalies!B43)*('2026'!AO:AO&lt;&gt;"")))),"")</f>
        <v>2.9592717172357976</v>
      </c>
      <c r="P43" s="65">
        <f t="shared" si="13"/>
        <v>2.9593000000000003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2.9088251741966547</v>
      </c>
      <c r="M44" s="5" cm="1">
        <f t="array" ref="M44">INDEX('2026'!AM:AM, MAX(_xlfn._xlws.FILTER(ROW('2026'!E:E), ('2026'!E:E=Goalies!C44)*('2026'!AM:AM&lt;&gt;""))))</f>
        <v>2.93</v>
      </c>
      <c r="N44" s="5">
        <f t="shared" si="41"/>
        <v>2.9007000000000001</v>
      </c>
      <c r="O44" s="5" cm="1">
        <f t="array" ref="O44">IFERROR(INDEX('2026'!AO:AO, MAX(_xlfn._xlws.FILTER(ROW('2026'!I:I), ('2026'!I:I=Goalies!B44)*('2026'!AO:AO&lt;&gt;"")))),"")</f>
        <v>2.9041558423095739</v>
      </c>
      <c r="P44" s="65">
        <f t="shared" si="13"/>
        <v>2.9007000000000001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2.9088251741966547</v>
      </c>
      <c r="M45" s="5" cm="1">
        <f t="array" ref="M45">INDEX('2026'!AM:AM, MAX(_xlfn._xlws.FILTER(ROW('2026'!E:E), ('2026'!E:E=Goalies!C45)*('2026'!AM:AM&lt;&gt;""))))</f>
        <v>2.93</v>
      </c>
      <c r="N45" s="5">
        <f t="shared" si="41"/>
        <v>3.0472000000000001</v>
      </c>
      <c r="O45" s="5" cm="1">
        <f t="array" ref="O45">IFERROR(INDEX('2026'!AO:AO, MAX(_xlfn._xlws.FILTER(ROW('2026'!I:I), ('2026'!I:I=Goalies!B45)*('2026'!AO:AO&lt;&gt;"")))),"")</f>
        <v>2.7912825915196211</v>
      </c>
      <c r="P45" s="65">
        <f t="shared" si="13"/>
        <v>3.0472000000000001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2.8937394624880266</v>
      </c>
      <c r="M46" s="5" cm="1">
        <f t="array" ref="M46">INDEX('2026'!AM:AM, MAX(_xlfn._xlws.FILTER(ROW('2026'!E:E), ('2026'!E:E=Goalies!C46)*('2026'!AM:AM&lt;&gt;""))))</f>
        <v>2.9968227529824478</v>
      </c>
      <c r="N46" s="5">
        <f t="shared" si="41"/>
        <v>2.9069180703929742</v>
      </c>
      <c r="O46" s="5" cm="1">
        <f t="array" ref="O46">IFERROR(INDEX('2026'!AO:AO, MAX(_xlfn._xlws.FILTER(ROW('2026'!I:I), ('2026'!I:I=Goalies!B46)*('2026'!AO:AO&lt;&gt;"")))),"")</f>
        <v>2.9104858779524463</v>
      </c>
      <c r="P46" s="65">
        <f t="shared" si="13"/>
        <v>2.9069180703929742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2.8937394624880266</v>
      </c>
      <c r="M47" s="5" cm="1">
        <f t="array" ref="M47">INDEX('2026'!AM:AM, MAX(_xlfn._xlws.FILTER(ROW('2026'!E:E), ('2026'!E:E=Goalies!C47)*('2026'!AM:AM&lt;&gt;""))))</f>
        <v>2.9968227529824478</v>
      </c>
      <c r="N47" s="5">
        <f t="shared" si="41"/>
        <v>3.176632118161395</v>
      </c>
      <c r="O47" s="5" cm="1">
        <f t="array" ref="O47">IFERROR(INDEX('2026'!AO:AO, MAX(_xlfn._xlws.FILTER(ROW('2026'!I:I), ('2026'!I:I=Goalies!B47)*('2026'!AO:AO&lt;&gt;"")))),"")</f>
        <v>3.133417893544852</v>
      </c>
      <c r="P47" s="65">
        <f t="shared" si="13"/>
        <v>3.176632118161395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2.8241365550762683</v>
      </c>
      <c r="M48" s="5" cm="1">
        <f t="array" ref="M48">INDEX('2026'!AM:AM, MAX(_xlfn._xlws.FILTER(ROW('2026'!E:E), ('2026'!E:E=Goalies!C48)*('2026'!AM:AM&lt;&gt;""))))</f>
        <v>3.0531280748420606</v>
      </c>
      <c r="N48" s="5">
        <f t="shared" si="41"/>
        <v>2.9615342325967986</v>
      </c>
      <c r="O48" s="5" cm="1">
        <f t="array" ref="O48">IFERROR(INDEX('2026'!AO:AO, MAX(_xlfn._xlws.FILTER(ROW('2026'!I:I), ('2026'!I:I=Goalies!B48)*('2026'!AO:AO&lt;&gt;"")))),"")</f>
        <v>2.869393500937123</v>
      </c>
      <c r="P48" s="65">
        <f t="shared" si="13"/>
        <v>2.9615342325967986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2.8241365550762683</v>
      </c>
      <c r="M49" s="5" cm="1">
        <f t="array" ref="M49">INDEX('2026'!AM:AM, MAX(_xlfn._xlws.FILTER(ROW('2026'!E:E), ('2026'!E:E=Goalies!C49)*('2026'!AM:AM&lt;&gt;""))))</f>
        <v>3.0531280748420606</v>
      </c>
      <c r="N49" s="5">
        <f t="shared" si="41"/>
        <v>3.2057844785841638</v>
      </c>
      <c r="O49" s="5" cm="1">
        <f t="array" ref="O49">IFERROR(INDEX('2026'!AO:AO, MAX(_xlfn._xlws.FILTER(ROW('2026'!I:I), ('2026'!I:I=Goalies!B49)*('2026'!AO:AO&lt;&gt;"")))),"")</f>
        <v>3.1119642508918801</v>
      </c>
      <c r="P49" s="65">
        <f t="shared" si="13"/>
        <v>3.2057844785841638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2.8241365550762683</v>
      </c>
      <c r="M50" s="5" cm="1">
        <f t="array" ref="M50">INDEX('2026'!AM:AM, MAX(_xlfn._xlws.FILTER(ROW('2026'!E:E), ('2026'!E:E=Goalies!C50)*('2026'!AM:AM&lt;&gt;""))))</f>
        <v>3.0531280748420606</v>
      </c>
      <c r="N50" s="5">
        <f t="shared" si="41"/>
        <v>3.2363157593325842</v>
      </c>
      <c r="O50" s="5" cm="1">
        <f t="array" ref="O50">IFERROR(INDEX('2026'!AO:AO, MAX(_xlfn._xlws.FILTER(ROW('2026'!I:I), ('2026'!I:I=Goalies!B50)*('2026'!AO:AO&lt;&gt;"")))),"")</f>
        <v>3.2685534370464882</v>
      </c>
      <c r="P50" s="65">
        <f t="shared" si="13"/>
        <v>3.2363157593325842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3.08</v>
      </c>
      <c r="M51" s="5" cm="1">
        <f t="array" ref="M51">INDEX('2026'!AM:AM, MAX(_xlfn._xlws.FILTER(ROW('2026'!E:E), ('2026'!E:E=Goalies!C51)*('2026'!AM:AM&lt;&gt;""))))</f>
        <v>3.08</v>
      </c>
      <c r="N51" s="5">
        <f t="shared" si="41"/>
        <v>3.0491999999999999</v>
      </c>
      <c r="O51" s="5" cm="1">
        <f t="array" ref="O51">IFERROR(INDEX('2026'!AO:AO, MAX(_xlfn._xlws.FILTER(ROW('2026'!I:I), ('2026'!I:I=Goalies!B51)*('2026'!AO:AO&lt;&gt;"")))),"")</f>
        <v>2.8497392797634475</v>
      </c>
      <c r="P51" s="65">
        <f t="shared" si="13"/>
        <v>3.0491999999999999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3.08</v>
      </c>
      <c r="M52" s="5" cm="1">
        <f t="array" ref="M52">INDEX('2026'!AM:AM, MAX(_xlfn._xlws.FILTER(ROW('2026'!E:E), ('2026'!E:E=Goalies!C52)*('2026'!AM:AM&lt;&gt;""))))</f>
        <v>3.08</v>
      </c>
      <c r="N52" s="5">
        <f t="shared" si="41"/>
        <v>3.1724000000000001</v>
      </c>
      <c r="O52" s="5" cm="1">
        <f t="array" ref="O52">IFERROR(INDEX('2026'!AO:AO, MAX(_xlfn._xlws.FILTER(ROW('2026'!I:I), ('2026'!I:I=Goalies!B52)*('2026'!AO:AO&lt;&gt;"")))),"")</f>
        <v>3.0406616754575326</v>
      </c>
      <c r="P52" s="65">
        <f t="shared" si="13"/>
        <v>3.1724000000000001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3.08</v>
      </c>
      <c r="M53" s="5" cm="1">
        <f t="array" ref="M53">INDEX('2026'!AM:AM, MAX(_xlfn._xlws.FILTER(ROW('2026'!E:E), ('2026'!E:E=Goalies!C53)*('2026'!AM:AM&lt;&gt;""))))</f>
        <v>3.08</v>
      </c>
      <c r="N53" s="5">
        <f t="shared" si="41"/>
        <v>3.1724000000000001</v>
      </c>
      <c r="O53" s="5" cm="1">
        <f t="array" ref="O53">IFERROR(INDEX('2026'!AO:AO, MAX(_xlfn._xlws.FILTER(ROW('2026'!I:I), ('2026'!I:I=Goalies!B53)*('2026'!AO:AO&lt;&gt;"")))),"")</f>
        <v>3.0953642384105962</v>
      </c>
      <c r="P53" s="65">
        <f t="shared" si="13"/>
        <v>3.1724000000000001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1931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3.08</v>
      </c>
      <c r="M54" s="5" cm="1">
        <f t="array" ref="M54">INDEX('2026'!AM:AM, MAX(_xlfn._xlws.FILTER(ROW('2026'!E:E), ('2026'!E:E=Goalies!C54)*('2026'!AM:AM&lt;&gt;""))))</f>
        <v>3.08</v>
      </c>
      <c r="N54" s="5">
        <f t="shared" ref="N54" si="45">J54*M54</f>
        <v>3.1415999999999999</v>
      </c>
      <c r="O54" s="5" cm="1">
        <f t="array" ref="O54">IFERROR(INDEX('2026'!AO:AO, MAX(_xlfn._xlws.FILTER(ROW('2026'!I:I), ('2026'!I:I=Goalies!B54)*('2026'!AO:AO&lt;&gt;"")))),"")</f>
        <v>3.0450107819813774</v>
      </c>
      <c r="P54" s="65">
        <f t="shared" ref="P54" si="46">M54*J54</f>
        <v>3.1415999999999999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2.82</v>
      </c>
      <c r="M55" s="5" cm="1">
        <f t="array" ref="M55">INDEX('2026'!AM:AM, MAX(_xlfn._xlws.FILTER(ROW('2026'!E:E), ('2026'!E:E=Goalies!C55)*('2026'!AM:AM&lt;&gt;""))))</f>
        <v>3.06</v>
      </c>
      <c r="N55" s="5">
        <f t="shared" si="41"/>
        <v>3.1824000000000003</v>
      </c>
      <c r="O55" s="5" cm="1">
        <f t="array" ref="O55">IFERROR(INDEX('2026'!AO:AO, MAX(_xlfn._xlws.FILTER(ROW('2026'!I:I), ('2026'!I:I=Goalies!B55)*('2026'!AO:AO&lt;&gt;"")))),"")</f>
        <v>3.0993377889533686</v>
      </c>
      <c r="P55" s="65">
        <f t="shared" si="13"/>
        <v>3.1824000000000003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2.82</v>
      </c>
      <c r="M56" s="5" cm="1">
        <f t="array" ref="M56">INDEX('2026'!AM:AM, MAX(_xlfn._xlws.FILTER(ROW('2026'!E:E), ('2026'!E:E=Goalies!C56)*('2026'!AM:AM&lt;&gt;""))))</f>
        <v>3.06</v>
      </c>
      <c r="N56" s="5">
        <f t="shared" si="41"/>
        <v>2.9834999999999998</v>
      </c>
      <c r="O56" s="5" cm="1">
        <f t="array" ref="O56">IFERROR(INDEX('2026'!AO:AO, MAX(_xlfn._xlws.FILTER(ROW('2026'!I:I), ('2026'!I:I=Goalies!B56)*('2026'!AO:AO&lt;&gt;"")))),"")</f>
        <v>2.9806591367688728</v>
      </c>
      <c r="P56" s="65">
        <f t="shared" si="13"/>
        <v>2.9834999999999998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2.82</v>
      </c>
      <c r="M57" s="5" cm="1">
        <f t="array" ref="M57">INDEX('2026'!AM:AM, MAX(_xlfn._xlws.FILTER(ROW('2026'!E:E), ('2026'!E:E=Goalies!C57)*('2026'!AM:AM&lt;&gt;""))))</f>
        <v>3.06</v>
      </c>
      <c r="N57" s="5">
        <f t="shared" si="41"/>
        <v>3.2436000000000003</v>
      </c>
      <c r="O57" s="5" cm="1">
        <f t="array" ref="O57">IFERROR(INDEX('2026'!AO:AO, MAX(_xlfn._xlws.FILTER(ROW('2026'!I:I), ('2026'!I:I=Goalies!B57)*('2026'!AO:AO&lt;&gt;"")))),"")</f>
        <v>3.1765043159269353</v>
      </c>
      <c r="P57" s="65">
        <f t="shared" si="13"/>
        <v>3.2436000000000003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3.05</v>
      </c>
      <c r="M58" s="5" cm="1">
        <f t="array" ref="M58">INDEX('2026'!AM:AM, MAX(_xlfn._xlws.FILTER(ROW('2026'!E:E), ('2026'!E:E=Goalies!C58)*('2026'!AM:AM&lt;&gt;""))))</f>
        <v>3.1005289683227644</v>
      </c>
      <c r="N58" s="5">
        <f t="shared" si="41"/>
        <v>3.0230157441146952</v>
      </c>
      <c r="O58" s="5" cm="1">
        <f t="array" ref="O58">IFERROR(INDEX('2026'!AO:AO, MAX(_xlfn._xlws.FILTER(ROW('2026'!I:I), ('2026'!I:I=Goalies!B58)*('2026'!AO:AO&lt;&gt;"")))),"")</f>
        <v>3.0463127038634914</v>
      </c>
      <c r="P58" s="65">
        <f t="shared" si="13"/>
        <v>3.0230157441146952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3.05</v>
      </c>
      <c r="M59" s="5" cm="1">
        <f t="array" ref="M59">INDEX('2026'!AM:AM, MAX(_xlfn._xlws.FILTER(ROW('2026'!E:E), ('2026'!E:E=Goalies!C59)*('2026'!AM:AM&lt;&gt;""))))</f>
        <v>3.1005289683227644</v>
      </c>
      <c r="N59" s="5">
        <f t="shared" si="41"/>
        <v>3.1935448373724475</v>
      </c>
      <c r="O59" s="5" cm="1">
        <f t="array" ref="O59">IFERROR(INDEX('2026'!AO:AO, MAX(_xlfn._xlws.FILTER(ROW('2026'!I:I), ('2026'!I:I=Goalies!B59)*('2026'!AO:AO&lt;&gt;"")))),"")</f>
        <v>3.2569262626871502</v>
      </c>
      <c r="P59" s="65">
        <f t="shared" si="13"/>
        <v>3.1935448373724475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3.05</v>
      </c>
      <c r="M60" s="5" cm="1">
        <f t="array" ref="M60">INDEX('2026'!AM:AM, MAX(_xlfn._xlws.FILTER(ROW('2026'!E:E), ('2026'!E:E=Goalies!C60)*('2026'!AM:AM&lt;&gt;""))))</f>
        <v>3.1005289683227644</v>
      </c>
      <c r="N60" s="5">
        <f t="shared" si="41"/>
        <v>3.2245501270556751</v>
      </c>
      <c r="O60" s="5" cm="1">
        <f t="array" ref="O60">IFERROR(INDEX('2026'!AO:AO, MAX(_xlfn._xlws.FILTER(ROW('2026'!I:I), ('2026'!I:I=Goalies!B60)*('2026'!AO:AO&lt;&gt;"")))),"")</f>
        <v>3.5658999999999996</v>
      </c>
      <c r="P60" s="65">
        <f t="shared" si="13"/>
        <v>3.2245501270556751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3.02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cm="1">
        <f t="array" ref="O61">IFERROR(INDEX('2026'!AO:AO, MAX(_xlfn._xlws.FILTER(ROW('2026'!I:I), ('2026'!I:I=Goalies!B61)*('2026'!AO:AO&lt;&gt;"")))),"")</f>
        <v>3.4899570696050359</v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3.02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cm="1">
        <f t="array" ref="O62">IFERROR(INDEX('2026'!AO:AO, MAX(_xlfn._xlws.FILTER(ROW('2026'!I:I), ('2026'!I:I=Goalies!B62)*('2026'!AO:AO&lt;&gt;"")))),"")</f>
        <v>3.4362245189715948</v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2.6984243131155257</v>
      </c>
      <c r="M63" s="5" cm="1">
        <f t="array" ref="M63">INDEX('2026'!AM:AM, MAX(_xlfn._xlws.FILTER(ROW('2026'!E:E), ('2026'!E:E=Goalies!C63)*('2026'!AM:AM&lt;&gt;""))))</f>
        <v>3.1748977895046302</v>
      </c>
      <c r="N63" s="5">
        <f t="shared" si="41"/>
        <v>3.1748977895046302</v>
      </c>
      <c r="O63" s="5" cm="1">
        <f t="array" ref="O63">IFERROR(INDEX('2026'!AO:AO, MAX(_xlfn._xlws.FILTER(ROW('2026'!I:I), ('2026'!I:I=Goalies!B63)*('2026'!AO:AO&lt;&gt;"")))),"")</f>
        <v>3.1923337368897644</v>
      </c>
      <c r="P63" s="65">
        <f t="shared" si="13"/>
        <v>3.1748977895046302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2.6984243131155257</v>
      </c>
      <c r="M64" s="5" cm="1">
        <f t="array" ref="M64">INDEX('2026'!AM:AM, MAX(_xlfn._xlws.FILTER(ROW('2026'!E:E), ('2026'!E:E=Goalies!C64)*('2026'!AM:AM&lt;&gt;""))))</f>
        <v>3.1748977895046302</v>
      </c>
      <c r="N64" s="5">
        <f t="shared" si="41"/>
        <v>3.1748977895046302</v>
      </c>
      <c r="O64" s="5" cm="1">
        <f t="array" ref="O64">IFERROR(INDEX('2026'!AO:AO, MAX(_xlfn._xlws.FILTER(ROW('2026'!I:I), ('2026'!I:I=Goalies!B64)*('2026'!AO:AO&lt;&gt;"")))),"")</f>
        <v>3.2136040326295392</v>
      </c>
      <c r="P64" s="65">
        <f t="shared" si="13"/>
        <v>3.1748977895046302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2.6984243131155257</v>
      </c>
      <c r="M65" s="5" cm="1">
        <f t="array" ref="M65">INDEX('2026'!AM:AM, MAX(_xlfn._xlws.FILTER(ROW('2026'!E:E), ('2026'!E:E=Goalies!C65)*('2026'!AM:AM&lt;&gt;""))))</f>
        <v>3.1748977895046302</v>
      </c>
      <c r="N65" s="5">
        <f t="shared" si="41"/>
        <v>3.1748977895046302</v>
      </c>
      <c r="O65" s="5" cm="1">
        <f t="array" ref="O65">IFERROR(INDEX('2026'!AO:AO, MAX(_xlfn._xlws.FILTER(ROW('2026'!I:I), ('2026'!I:I=Goalies!B65)*('2026'!AO:AO&lt;&gt;"")))),"")</f>
        <v>3.3531136230376775</v>
      </c>
      <c r="P65" s="65">
        <f t="shared" si="13"/>
        <v>3.1748977895046302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2.7424038648120161</v>
      </c>
      <c r="M66" s="5" cm="1">
        <f t="array" ref="M66">INDEX('2026'!AM:AM, MAX(_xlfn._xlws.FILTER(ROW('2026'!E:E), ('2026'!E:E=Goalies!C66)*('2026'!AM:AM&lt;&gt;""))))</f>
        <v>3.0983947039279927</v>
      </c>
      <c r="N66" s="5">
        <f t="shared" si="41"/>
        <v>3.1603625980065524</v>
      </c>
      <c r="O66" s="5" cm="1">
        <f t="array" ref="O66">IFERROR(INDEX('2026'!AO:AO, MAX(_xlfn._xlws.FILTER(ROW('2026'!I:I), ('2026'!I:I=Goalies!B66)*('2026'!AO:AO&lt;&gt;"")))),"")</f>
        <v>3.0774034771664205</v>
      </c>
      <c r="P66" s="65">
        <f t="shared" si="13"/>
        <v>3.1603625980065524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2.7424038648120161</v>
      </c>
      <c r="M67" s="5" cm="1">
        <f t="array" ref="M67">INDEX('2026'!AM:AM, MAX(_xlfn._xlws.FILTER(ROW('2026'!E:E), ('2026'!E:E=Goalies!C67)*('2026'!AM:AM&lt;&gt;""))))</f>
        <v>3.0983947039279927</v>
      </c>
      <c r="N67" s="5">
        <f t="shared" si="41"/>
        <v>3.0364268098494329</v>
      </c>
      <c r="O67" s="5" cm="1">
        <f t="array" ref="O67">IFERROR(INDEX('2026'!AO:AO, MAX(_xlfn._xlws.FILTER(ROW('2026'!I:I), ('2026'!I:I=Goalies!B67)*('2026'!AO:AO&lt;&gt;"")))),"")</f>
        <v>3.0922885496510082</v>
      </c>
      <c r="P67" s="65">
        <f t="shared" si="13"/>
        <v>3.0364268098494329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3.351991458876002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cm="1">
        <f t="array" ref="O68">IFERROR(INDEX('2026'!AO:AO, MAX(_xlfn._xlws.FILTER(ROW('2026'!I:I), ('2026'!I:I=Goalies!B68)*('2026'!AO:AO&lt;&gt;"")))),"")</f>
        <v>2.5761083030831884</v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3.351991458876002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cm="1">
        <f t="array" ref="O69">IFERROR(INDEX('2026'!AO:AO, MAX(_xlfn._xlws.FILTER(ROW('2026'!I:I), ('2026'!I:I=Goalies!B69)*('2026'!AO:AO&lt;&gt;"")))),"")</f>
        <v>2.8851826197259269</v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</v>
      </c>
      <c r="M70" s="5" cm="1">
        <f t="array" ref="M70">INDEX('2026'!AM:AM, MAX(_xlfn._xlws.FILTER(ROW('2026'!E:E), ('2026'!E:E=Goalies!C70)*('2026'!AM:AM&lt;&gt;""))))</f>
        <v>3.15</v>
      </c>
      <c r="N70" s="5">
        <f t="shared" si="41"/>
        <v>3.1814999999999998</v>
      </c>
      <c r="O70" s="5" cm="1">
        <f t="array" ref="O70">IFERROR(INDEX('2026'!AO:AO, MAX(_xlfn._xlws.FILTER(ROW('2026'!I:I), ('2026'!I:I=Goalies!B70)*('2026'!AO:AO&lt;&gt;"")))),"")</f>
        <v>2.9626306670823777</v>
      </c>
      <c r="P70" s="65">
        <f t="shared" si="60"/>
        <v>3.1814999999999998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</v>
      </c>
      <c r="M71" s="5" cm="1">
        <f t="array" ref="M71">INDEX('2026'!AM:AM, MAX(_xlfn._xlws.FILTER(ROW('2026'!E:E), ('2026'!E:E=Goalies!C71)*('2026'!AM:AM&lt;&gt;""))))</f>
        <v>3.15</v>
      </c>
      <c r="N71" s="5">
        <f t="shared" si="41"/>
        <v>3.0554999999999999</v>
      </c>
      <c r="O71" s="5" cm="1">
        <f t="array" ref="O71">IFERROR(INDEX('2026'!AO:AO, MAX(_xlfn._xlws.FILTER(ROW('2026'!I:I), ('2026'!I:I=Goalies!B71)*('2026'!AO:AO&lt;&gt;"")))),"")</f>
        <v>3.0568949482335697</v>
      </c>
      <c r="P71" s="65">
        <f t="shared" si="60"/>
        <v>3.0554999999999999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</v>
      </c>
      <c r="M72" s="5" cm="1">
        <f t="array" ref="M72">INDEX('2026'!AM:AM, MAX(_xlfn._xlws.FILTER(ROW('2026'!E:E), ('2026'!E:E=Goalies!C72)*('2026'!AM:AM&lt;&gt;""))))</f>
        <v>3.15</v>
      </c>
      <c r="N72" s="5">
        <f t="shared" si="41"/>
        <v>3.2602499999999996</v>
      </c>
      <c r="O72" s="5" cm="1">
        <f t="array" ref="O72">IFERROR(INDEX('2026'!AO:AO, MAX(_xlfn._xlws.FILTER(ROW('2026'!I:I), ('2026'!I:I=Goalies!B72)*('2026'!AO:AO&lt;&gt;"")))),"")</f>
        <v>3.0956928231886445</v>
      </c>
      <c r="P72" s="65">
        <f t="shared" si="60"/>
        <v>3.2602499999999996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3.1240105379292937</v>
      </c>
      <c r="M73" s="5" cm="1">
        <f t="array" ref="M73">INDEX('2026'!AM:AM, MAX(_xlfn._xlws.FILTER(ROW('2026'!E:E), ('2026'!E:E=Goalies!C73)*('2026'!AM:AM&lt;&gt;""))))</f>
        <v>2.9480390831203787</v>
      </c>
      <c r="N73" s="5">
        <f t="shared" si="41"/>
        <v>2.8595979106267673</v>
      </c>
      <c r="O73" s="5" cm="1">
        <f t="array" ref="O73">IFERROR(INDEX('2026'!AO:AO, MAX(_xlfn._xlws.FILTER(ROW('2026'!I:I), ('2026'!I:I=Goalies!B73)*('2026'!AO:AO&lt;&gt;"")))),"")</f>
        <v>2.9166929922123974</v>
      </c>
      <c r="P73" s="65">
        <f t="shared" si="60"/>
        <v>2.8595979106267673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3.1240105379292937</v>
      </c>
      <c r="M74" s="5" cm="1">
        <f t="array" ref="M74">INDEX('2026'!AM:AM, MAX(_xlfn._xlws.FILTER(ROW('2026'!E:E), ('2026'!E:E=Goalies!C74)*('2026'!AM:AM&lt;&gt;""))))</f>
        <v>2.9480390831203787</v>
      </c>
      <c r="N74" s="5">
        <f t="shared" si="41"/>
        <v>3.0954410372763976</v>
      </c>
      <c r="O74" s="5" cm="1">
        <f t="array" ref="O74">IFERROR(INDEX('2026'!AO:AO, MAX(_xlfn._xlws.FILTER(ROW('2026'!I:I), ('2026'!I:I=Goalies!B74)*('2026'!AO:AO&lt;&gt;"")))),"")</f>
        <v>2.9920552003153702</v>
      </c>
      <c r="P74" s="65">
        <f t="shared" si="60"/>
        <v>3.0954410372763976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2.7388219398684273</v>
      </c>
      <c r="M75" s="5" cm="1">
        <f t="array" ref="M75">INDEX('2026'!AM:AM, MAX(_xlfn._xlws.FILTER(ROW('2026'!E:E), ('2026'!E:E=Goalies!C75)*('2026'!AM:AM&lt;&gt;""))))</f>
        <v>3.2659410945887708</v>
      </c>
      <c r="N75" s="5">
        <f t="shared" si="41"/>
        <v>3.1842925672240514</v>
      </c>
      <c r="O75" s="5" cm="1">
        <f t="array" ref="O75">IFERROR(INDEX('2026'!AO:AO, MAX(_xlfn._xlws.FILTER(ROW('2026'!I:I), ('2026'!I:I=Goalies!B75)*('2026'!AO:AO&lt;&gt;"")))),"")</f>
        <v>3.1164576245900628</v>
      </c>
      <c r="P75" s="65">
        <f t="shared" si="60"/>
        <v>3.1842925672240514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2.7388219398684273</v>
      </c>
      <c r="M76" s="5" cm="1">
        <f t="array" ref="M76">INDEX('2026'!AM:AM, MAX(_xlfn._xlws.FILTER(ROW('2026'!E:E), ('2026'!E:E=Goalies!C76)*('2026'!AM:AM&lt;&gt;""))))</f>
        <v>3.2659410945887708</v>
      </c>
      <c r="N76" s="5">
        <f t="shared" si="41"/>
        <v>3.3639193274264341</v>
      </c>
      <c r="O76" s="5" cm="1">
        <f t="array" ref="O76">IFERROR(INDEX('2026'!AO:AO, MAX(_xlfn._xlws.FILTER(ROW('2026'!I:I), ('2026'!I:I=Goalies!B76)*('2026'!AO:AO&lt;&gt;"")))),"")</f>
        <v>3.3465643915433794</v>
      </c>
      <c r="P76" s="65">
        <f t="shared" si="60"/>
        <v>3.3639193274264341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2.7388219398684273</v>
      </c>
      <c r="M77" s="5" cm="1">
        <f t="array" ref="M77">INDEX('2026'!AM:AM, MAX(_xlfn._xlws.FILTER(ROW('2026'!E:E), ('2026'!E:E=Goalies!C77)*('2026'!AM:AM&lt;&gt;""))))</f>
        <v>3.2659410945887708</v>
      </c>
      <c r="N77" s="5">
        <f t="shared" si="41"/>
        <v>3.5272163821558729</v>
      </c>
      <c r="O77" s="5" cm="1">
        <f t="array" ref="O77">IFERROR(INDEX('2026'!AO:AO, MAX(_xlfn._xlws.FILTER(ROW('2026'!I:I), ('2026'!I:I=Goalies!B77)*('2026'!AO:AO&lt;&gt;"")))),"")</f>
        <v>3.1250357437955789</v>
      </c>
      <c r="P77" s="65">
        <f t="shared" si="60"/>
        <v>3.5272163821558729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3.2460879257595785</v>
      </c>
      <c r="M78" s="5" cm="1">
        <f t="array" ref="M78">INDEX('2026'!AM:AM, MAX(_xlfn._xlws.FILTER(ROW('2026'!E:E), ('2026'!E:E=Goalies!C78)*('2026'!AM:AM&lt;&gt;""))))</f>
        <v>2.785196307712928</v>
      </c>
      <c r="N78" s="5">
        <f t="shared" si="41"/>
        <v>2.785196307712928</v>
      </c>
      <c r="O78" s="5" cm="1">
        <f t="array" ref="O78">IFERROR(INDEX('2026'!AO:AO, MAX(_xlfn._xlws.FILTER(ROW('2026'!I:I), ('2026'!I:I=Goalies!B78)*('2026'!AO:AO&lt;&gt;"")))),"")</f>
        <v>2.7015103736145112</v>
      </c>
      <c r="P78" s="65">
        <f t="shared" si="60"/>
        <v>2.785196307712928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3.2460879257595785</v>
      </c>
      <c r="M79" s="5" cm="1">
        <f t="array" ref="M79">INDEX('2026'!AM:AM, MAX(_xlfn._xlws.FILTER(ROW('2026'!E:E), ('2026'!E:E=Goalies!C79)*('2026'!AM:AM&lt;&gt;""))))</f>
        <v>2.785196307712928</v>
      </c>
      <c r="N79" s="5">
        <f t="shared" si="41"/>
        <v>2.7573443446357988</v>
      </c>
      <c r="O79" s="5" cm="1">
        <f t="array" ref="O79">IFERROR(INDEX('2026'!AO:AO, MAX(_xlfn._xlws.FILTER(ROW('2026'!I:I), ('2026'!I:I=Goalies!B79)*('2026'!AO:AO&lt;&gt;"")))),"")</f>
        <v>2.7575261490549692</v>
      </c>
      <c r="P79" s="65">
        <f t="shared" si="60"/>
        <v>2.7573443446357988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3.2460879257595785</v>
      </c>
      <c r="M80" s="5" cm="1">
        <f t="array" ref="M80">INDEX('2026'!AM:AM, MAX(_xlfn._xlws.FILTER(ROW('2026'!E:E), ('2026'!E:E=Goalies!C80)*('2026'!AM:AM&lt;&gt;""))))</f>
        <v>2.785196307712928</v>
      </c>
      <c r="N80" s="5">
        <f t="shared" si="41"/>
        <v>2.9244561230985746</v>
      </c>
      <c r="O80" s="5" cm="1">
        <f t="array" ref="O80">IFERROR(INDEX('2026'!AO:AO, MAX(_xlfn._xlws.FILTER(ROW('2026'!I:I), ('2026'!I:I=Goalies!B80)*('2026'!AO:AO&lt;&gt;"")))),"")</f>
        <v>2.8793749338225942</v>
      </c>
      <c r="P80" s="65">
        <f t="shared" si="60"/>
        <v>2.9244561230985746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3.2460879257595785</v>
      </c>
      <c r="M81" s="5" cm="1">
        <f t="array" ref="M81">INDEX('2026'!AM:AM, MAX(_xlfn._xlws.FILTER(ROW('2026'!E:E), ('2026'!E:E=Goalies!C81)*('2026'!AM:AM&lt;&gt;""))))</f>
        <v>2.785196307712928</v>
      </c>
      <c r="N81" s="5">
        <f t="shared" si="41"/>
        <v>2.8130482707900573</v>
      </c>
      <c r="O81" s="5" cm="1">
        <f t="array" ref="O81">IFERROR(INDEX('2026'!AO:AO, MAX(_xlfn._xlws.FILTER(ROW('2026'!I:I), ('2026'!I:I=Goalies!B81)*('2026'!AO:AO&lt;&gt;"")))),"")</f>
        <v>2.7768908811835011</v>
      </c>
      <c r="P81" s="65">
        <f t="shared" si="60"/>
        <v>2.8130482707900573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2.99563757445681</v>
      </c>
      <c r="N82" s="5">
        <f t="shared" si="41"/>
        <v>2.8907902593508217</v>
      </c>
      <c r="O82" s="5" cm="1">
        <f t="array" ref="O82">IFERROR(INDEX('2026'!AO:AO, MAX(_xlfn._xlws.FILTER(ROW('2026'!I:I), ('2026'!I:I=Goalies!B82)*('2026'!AO:AO&lt;&gt;"")))),"")</f>
        <v>2.8890883101982716</v>
      </c>
      <c r="P82" s="65">
        <f t="shared" si="60"/>
        <v>2.8907902593508217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2.99563757445681</v>
      </c>
      <c r="N83" s="5">
        <f t="shared" si="41"/>
        <v>3.1753758289242189</v>
      </c>
      <c r="O83" s="5" cm="1">
        <f t="array" ref="O83">IFERROR(INDEX('2026'!AO:AO, MAX(_xlfn._xlws.FILTER(ROW('2026'!I:I), ('2026'!I:I=Goalies!B83)*('2026'!AO:AO&lt;&gt;"")))),"")</f>
        <v>3.0963337510954476</v>
      </c>
      <c r="P83" s="65">
        <f t="shared" si="60"/>
        <v>3.1753758289242189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2.99563757445681</v>
      </c>
      <c r="N84" s="5">
        <f t="shared" si="41"/>
        <v>3.2952013319024913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3.2952013319024913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3.0713484834064788</v>
      </c>
      <c r="M85" s="5" cm="1">
        <f t="array" ref="M85">INDEX('2026'!AM:AM, MAX(_xlfn._xlws.FILTER(ROW('2026'!E:E), ('2026'!E:E=Goalies!C85)*('2026'!AM:AM&lt;&gt;""))))</f>
        <v>3.0294577790367612</v>
      </c>
      <c r="N85" s="5">
        <f t="shared" si="41"/>
        <v>2.953721334560842</v>
      </c>
      <c r="O85" s="5" cm="1">
        <f t="array" ref="O85">IFERROR(INDEX('2026'!AO:AO, MAX(_xlfn._xlws.FILTER(ROW('2026'!I:I), ('2026'!I:I=Goalies!B85)*('2026'!AO:AO&lt;&gt;"")))),"")</f>
        <v>2.9680040122825937</v>
      </c>
      <c r="P85" s="65">
        <f t="shared" si="60"/>
        <v>2.953721334560842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3.0713484834064788</v>
      </c>
      <c r="M86" s="5" cm="1">
        <f t="array" ref="M86">INDEX('2026'!AM:AM, MAX(_xlfn._xlws.FILTER(ROW('2026'!E:E), ('2026'!E:E=Goalies!C86)*('2026'!AM:AM&lt;&gt;""))))</f>
        <v>3.0294577790367612</v>
      </c>
      <c r="N86" s="5">
        <f t="shared" si="41"/>
        <v>3.1506360901982315</v>
      </c>
      <c r="O86" s="5" cm="1">
        <f t="array" ref="O86">IFERROR(INDEX('2026'!AO:AO, MAX(_xlfn._xlws.FILTER(ROW('2026'!I:I), ('2026'!I:I=Goalies!B86)*('2026'!AO:AO&lt;&gt;"")))),"")</f>
        <v>3.0229062760943277</v>
      </c>
      <c r="P86" s="65">
        <f t="shared" si="60"/>
        <v>3.1506360901982315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3.0153606698375977</v>
      </c>
      <c r="M88" s="7">
        <f>AVERAGE(M2:M86)</f>
        <v>3.0299057832328171</v>
      </c>
      <c r="N88" s="7">
        <f>AVERAGE(N2:N86)</f>
        <v>3.0790501931580434</v>
      </c>
      <c r="O88" s="7">
        <f>AVERAGE(O2:O86)</f>
        <v>3.0528936118912666</v>
      </c>
      <c r="P88" s="7">
        <f>AVERAGE(P2:P86)</f>
        <v>3.0713405075981615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2026-01-29T19:30:18Z</dcterms:modified>
</cp:coreProperties>
</file>