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F654648B-DD3E-3342-A9AA-1945193A97D5}" xr6:coauthVersionLast="47" xr6:coauthVersionMax="47" xr10:uidLastSave="{00000000-0000-0000-0000-000000000000}"/>
  <bookViews>
    <workbookView xWindow="0" yWindow="760" windowWidth="33000" windowHeight="17400" firstSheet="1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8" i="10" l="1"/>
  <c r="P1748" i="10" s="1"/>
  <c r="V1748" i="10"/>
  <c r="W1748" i="10"/>
  <c r="AA1748" i="10"/>
  <c r="AB1748" i="10"/>
  <c r="AC1748" i="10"/>
  <c r="AD1748" i="10"/>
  <c r="AE1748" i="10"/>
  <c r="AF1748" i="10"/>
  <c r="AI1748" i="10" a="1"/>
  <c r="AI1748" i="10" s="1"/>
  <c r="N1749" i="10"/>
  <c r="O1748" i="10" s="1"/>
  <c r="O1749" i="10"/>
  <c r="Q1749" i="10"/>
  <c r="V1749" i="10"/>
  <c r="W1749" i="10"/>
  <c r="AA1749" i="10"/>
  <c r="AB1749" i="10"/>
  <c r="AC1749" i="10"/>
  <c r="AD1749" i="10"/>
  <c r="AE1749" i="10"/>
  <c r="AF1749" i="10"/>
  <c r="AI1749" i="10" a="1"/>
  <c r="AI1749" i="10" s="1"/>
  <c r="AK1749" i="10" s="1"/>
  <c r="AM1749" i="10"/>
  <c r="N1750" i="10"/>
  <c r="O1751" i="10" s="1"/>
  <c r="V1750" i="10"/>
  <c r="W1750" i="10"/>
  <c r="AA1750" i="10"/>
  <c r="AB1750" i="10"/>
  <c r="AC1750" i="10"/>
  <c r="AD1750" i="10"/>
  <c r="AE1750" i="10"/>
  <c r="AF1750" i="10"/>
  <c r="AI1750" i="10" a="1"/>
  <c r="AI1750" i="10" s="1"/>
  <c r="N1751" i="10"/>
  <c r="P1751" i="10"/>
  <c r="V1751" i="10"/>
  <c r="W1751" i="10"/>
  <c r="Z1751" i="10"/>
  <c r="AA1751" i="10"/>
  <c r="AB1751" i="10"/>
  <c r="AC1751" i="10"/>
  <c r="AD1751" i="10"/>
  <c r="AE1751" i="10"/>
  <c r="AF1751" i="10"/>
  <c r="AI1751" i="10" a="1"/>
  <c r="AI1751" i="10" s="1"/>
  <c r="N1752" i="10"/>
  <c r="V1752" i="10"/>
  <c r="W1752" i="10"/>
  <c r="AA1752" i="10"/>
  <c r="AB1752" i="10"/>
  <c r="AC1752" i="10"/>
  <c r="AD1752" i="10"/>
  <c r="AE1752" i="10"/>
  <c r="AF1752" i="10"/>
  <c r="AI1752" i="10" a="1"/>
  <c r="AI1752" i="10" s="1"/>
  <c r="N1753" i="10"/>
  <c r="V1753" i="10"/>
  <c r="W1753" i="10"/>
  <c r="AA1753" i="10"/>
  <c r="AB1753" i="10"/>
  <c r="AC1753" i="10"/>
  <c r="AD1753" i="10"/>
  <c r="AE1753" i="10"/>
  <c r="AF1753" i="10"/>
  <c r="AI1753" i="10" a="1"/>
  <c r="AI1753" i="10"/>
  <c r="N1754" i="10"/>
  <c r="V1754" i="10"/>
  <c r="W1754" i="10"/>
  <c r="AA1754" i="10"/>
  <c r="AB1754" i="10"/>
  <c r="AC1754" i="10"/>
  <c r="AD1754" i="10"/>
  <c r="AE1754" i="10"/>
  <c r="AF1754" i="10"/>
  <c r="AI1754" i="10" a="1"/>
  <c r="AI1754" i="10" s="1"/>
  <c r="N1755" i="10"/>
  <c r="O1754" i="10" s="1"/>
  <c r="V1755" i="10"/>
  <c r="W1755" i="10"/>
  <c r="AA1755" i="10"/>
  <c r="AB1755" i="10"/>
  <c r="AC1755" i="10"/>
  <c r="AD1755" i="10"/>
  <c r="AE1755" i="10"/>
  <c r="AF1755" i="10"/>
  <c r="AI1755" i="10" a="1"/>
  <c r="AI1755" i="10"/>
  <c r="N1756" i="10"/>
  <c r="O1756" i="10"/>
  <c r="V1756" i="10"/>
  <c r="W1756" i="10"/>
  <c r="AA1756" i="10"/>
  <c r="AB1756" i="10"/>
  <c r="AC1756" i="10"/>
  <c r="AD1756" i="10"/>
  <c r="AE1756" i="10"/>
  <c r="AF1756" i="10"/>
  <c r="AI1756" i="10" a="1"/>
  <c r="AI1756" i="10" s="1"/>
  <c r="N1757" i="10"/>
  <c r="P1757" i="10"/>
  <c r="V1757" i="10"/>
  <c r="W1757" i="10"/>
  <c r="AA1757" i="10"/>
  <c r="AB1757" i="10"/>
  <c r="AC1757" i="10"/>
  <c r="AD1757" i="10"/>
  <c r="AE1757" i="10"/>
  <c r="AF1757" i="10"/>
  <c r="AI1757" i="10" a="1"/>
  <c r="AI1757" i="10" s="1"/>
  <c r="N1758" i="10"/>
  <c r="P1758" i="10"/>
  <c r="Q1759" i="10" s="1"/>
  <c r="V1758" i="10"/>
  <c r="W1758" i="10"/>
  <c r="Z1758" i="10"/>
  <c r="AA1758" i="10"/>
  <c r="AB1758" i="10"/>
  <c r="AC1758" i="10"/>
  <c r="AD1758" i="10"/>
  <c r="AE1758" i="10"/>
  <c r="AF1758" i="10"/>
  <c r="AI1758" i="10" a="1"/>
  <c r="AI1758" i="10" s="1"/>
  <c r="N1759" i="10"/>
  <c r="O1759" i="10"/>
  <c r="P1759" i="10"/>
  <c r="V1759" i="10"/>
  <c r="W1759" i="10"/>
  <c r="AA1759" i="10"/>
  <c r="AB1759" i="10"/>
  <c r="AC1759" i="10"/>
  <c r="AD1759" i="10"/>
  <c r="AE1759" i="10"/>
  <c r="AF1759" i="10"/>
  <c r="AI1759" i="10" a="1"/>
  <c r="AI1759" i="10"/>
  <c r="AM1759" i="10" s="1"/>
  <c r="X1758" i="10" s="1"/>
  <c r="N1760" i="10"/>
  <c r="P1760" i="10"/>
  <c r="Q1761" i="10" s="1"/>
  <c r="V1760" i="10"/>
  <c r="W1760" i="10"/>
  <c r="AA1760" i="10"/>
  <c r="AB1760" i="10"/>
  <c r="AC1760" i="10"/>
  <c r="AD1760" i="10"/>
  <c r="AE1760" i="10"/>
  <c r="AF1760" i="10"/>
  <c r="AI1760" i="10" a="1"/>
  <c r="AI1760" i="10"/>
  <c r="N1761" i="10"/>
  <c r="O1761" i="10"/>
  <c r="V1761" i="10"/>
  <c r="W1761" i="10"/>
  <c r="AA1761" i="10"/>
  <c r="AB1761" i="10"/>
  <c r="AC1761" i="10"/>
  <c r="AD1761" i="10"/>
  <c r="AE1761" i="10"/>
  <c r="AF1761" i="10"/>
  <c r="AI1761" i="10" a="1"/>
  <c r="AI1761" i="10"/>
  <c r="N1762" i="10"/>
  <c r="V1762" i="10"/>
  <c r="W1762" i="10"/>
  <c r="AA1762" i="10"/>
  <c r="AB1762" i="10"/>
  <c r="AC1762" i="10"/>
  <c r="AD1762" i="10"/>
  <c r="AE1762" i="10"/>
  <c r="AF1762" i="10"/>
  <c r="AI1762" i="10" a="1"/>
  <c r="AI1762" i="10"/>
  <c r="N1763" i="10"/>
  <c r="O1762" i="10" s="1"/>
  <c r="O1763" i="10"/>
  <c r="P1763" i="10"/>
  <c r="V1763" i="10"/>
  <c r="W1763" i="10"/>
  <c r="AA1763" i="10"/>
  <c r="AB1763" i="10"/>
  <c r="AC1763" i="10"/>
  <c r="AD1763" i="10"/>
  <c r="AE1763" i="10"/>
  <c r="AF1763" i="10"/>
  <c r="AI1763" i="10" a="1"/>
  <c r="AI1763" i="10"/>
  <c r="N1764" i="10"/>
  <c r="O1764" i="10"/>
  <c r="P1764" i="10"/>
  <c r="V1764" i="10"/>
  <c r="W1764" i="10"/>
  <c r="AA1764" i="10"/>
  <c r="AB1764" i="10"/>
  <c r="AC1764" i="10"/>
  <c r="AD1764" i="10"/>
  <c r="AE1764" i="10"/>
  <c r="AF1764" i="10"/>
  <c r="AI1764" i="10" a="1"/>
  <c r="AI1764" i="10" s="1"/>
  <c r="N1765" i="10"/>
  <c r="O1765" i="10"/>
  <c r="P1765" i="10"/>
  <c r="Q1765" i="10"/>
  <c r="V1765" i="10"/>
  <c r="W1765" i="10"/>
  <c r="AA1765" i="10"/>
  <c r="AB1765" i="10"/>
  <c r="AC1765" i="10"/>
  <c r="AD1765" i="10"/>
  <c r="AE1765" i="10"/>
  <c r="AF1765" i="10"/>
  <c r="AI1765" i="10" a="1"/>
  <c r="AI1765" i="10"/>
  <c r="N1766" i="10"/>
  <c r="P1766" i="10"/>
  <c r="V1766" i="10"/>
  <c r="W1766" i="10"/>
  <c r="Z1766" i="10"/>
  <c r="AA1766" i="10"/>
  <c r="AB1766" i="10"/>
  <c r="AC1766" i="10"/>
  <c r="AD1766" i="10"/>
  <c r="AE1766" i="10"/>
  <c r="AF1766" i="10"/>
  <c r="AI1766" i="10" a="1"/>
  <c r="AI1766" i="10" s="1"/>
  <c r="AK1766" i="10" s="1"/>
  <c r="N1767" i="10"/>
  <c r="P1767" i="10" s="1"/>
  <c r="V1767" i="10"/>
  <c r="W1767" i="10"/>
  <c r="AA1767" i="10"/>
  <c r="AB1767" i="10"/>
  <c r="AC1767" i="10"/>
  <c r="AD1767" i="10"/>
  <c r="AE1767" i="10"/>
  <c r="AF1767" i="10"/>
  <c r="AI1767" i="10" a="1"/>
  <c r="AI1767" i="10"/>
  <c r="N1768" i="10"/>
  <c r="P1768" i="10" s="1"/>
  <c r="V1768" i="10"/>
  <c r="W1768" i="10"/>
  <c r="AA1768" i="10"/>
  <c r="AB1768" i="10"/>
  <c r="AC1768" i="10"/>
  <c r="AD1768" i="10"/>
  <c r="AE1768" i="10"/>
  <c r="AF1768" i="10"/>
  <c r="AI1768" i="10" a="1"/>
  <c r="AI1768" i="10" s="1"/>
  <c r="N1769" i="10"/>
  <c r="O1768" i="10" s="1"/>
  <c r="V1769" i="10"/>
  <c r="W1769" i="10"/>
  <c r="Z1769" i="10"/>
  <c r="AA1769" i="10"/>
  <c r="AB1769" i="10"/>
  <c r="AC1769" i="10"/>
  <c r="AD1769" i="10"/>
  <c r="AE1769" i="10"/>
  <c r="AF1769" i="10"/>
  <c r="AI1769" i="10" a="1"/>
  <c r="AI1769" i="10" s="1"/>
  <c r="N1770" i="10"/>
  <c r="V1770" i="10"/>
  <c r="W1770" i="10"/>
  <c r="Z1770" i="10"/>
  <c r="AA1770" i="10"/>
  <c r="AB1770" i="10"/>
  <c r="AC1770" i="10"/>
  <c r="AD1770" i="10"/>
  <c r="AE1770" i="10"/>
  <c r="AF1770" i="10"/>
  <c r="AI1770" i="10" a="1"/>
  <c r="AI1770" i="10" s="1"/>
  <c r="N1771" i="10"/>
  <c r="P1771" i="10" s="1"/>
  <c r="V1771" i="10"/>
  <c r="W1771" i="10"/>
  <c r="AA1771" i="10"/>
  <c r="AB1771" i="10"/>
  <c r="AC1771" i="10"/>
  <c r="AD1771" i="10"/>
  <c r="AE1771" i="10"/>
  <c r="AF1771" i="10"/>
  <c r="AI1771" i="10" a="1"/>
  <c r="AI1771" i="10" s="1"/>
  <c r="AK1771" i="10" s="1"/>
  <c r="Y1770" i="10" s="1"/>
  <c r="AM1771" i="10"/>
  <c r="X1770" i="10" s="1"/>
  <c r="N1772" i="10"/>
  <c r="V1772" i="10"/>
  <c r="W1772" i="10"/>
  <c r="AA1772" i="10"/>
  <c r="AB1772" i="10"/>
  <c r="AC1772" i="10"/>
  <c r="AD1772" i="10"/>
  <c r="AE1772" i="10"/>
  <c r="AF1772" i="10"/>
  <c r="AI1772" i="10" a="1"/>
  <c r="AI1772" i="10" s="1"/>
  <c r="AK1772" i="10" s="1"/>
  <c r="N1773" i="10"/>
  <c r="P1773" i="10" s="1"/>
  <c r="Q1772" i="10" s="1"/>
  <c r="V1773" i="10"/>
  <c r="W1773" i="10"/>
  <c r="AA1773" i="10"/>
  <c r="AB1773" i="10"/>
  <c r="AC1773" i="10"/>
  <c r="AD1773" i="10"/>
  <c r="AE1773" i="10"/>
  <c r="AF1773" i="10"/>
  <c r="AI1773" i="10" a="1"/>
  <c r="AI1773" i="10" s="1"/>
  <c r="N1774" i="10"/>
  <c r="V1774" i="10"/>
  <c r="W1774" i="10"/>
  <c r="AA1774" i="10"/>
  <c r="AB1774" i="10"/>
  <c r="AC1774" i="10"/>
  <c r="AD1774" i="10"/>
  <c r="AE1774" i="10"/>
  <c r="AF1774" i="10"/>
  <c r="AI1774" i="10" a="1"/>
  <c r="AI1774" i="10" s="1"/>
  <c r="N1775" i="10"/>
  <c r="O1774" i="10" s="1"/>
  <c r="P1775" i="10"/>
  <c r="V1775" i="10"/>
  <c r="W1775" i="10"/>
  <c r="AA1775" i="10"/>
  <c r="AB1775" i="10"/>
  <c r="AC1775" i="10"/>
  <c r="AD1775" i="10"/>
  <c r="AE1775" i="10"/>
  <c r="AF1775" i="10"/>
  <c r="AI1775" i="10" a="1"/>
  <c r="AI1775" i="10"/>
  <c r="N1776" i="10"/>
  <c r="P1776" i="10" s="1"/>
  <c r="Q1777" i="10" s="1"/>
  <c r="V1776" i="10"/>
  <c r="W1776" i="10"/>
  <c r="AA1776" i="10"/>
  <c r="AB1776" i="10"/>
  <c r="AC1776" i="10"/>
  <c r="AD1776" i="10"/>
  <c r="AE1776" i="10"/>
  <c r="AF1776" i="10"/>
  <c r="AI1776" i="10" a="1"/>
  <c r="AI1776" i="10" s="1"/>
  <c r="N1777" i="10"/>
  <c r="V1777" i="10"/>
  <c r="W1777" i="10"/>
  <c r="AA1777" i="10"/>
  <c r="AB1777" i="10"/>
  <c r="AC1777" i="10"/>
  <c r="AD1777" i="10"/>
  <c r="AE1777" i="10"/>
  <c r="AF1777" i="10"/>
  <c r="AI1777" i="10" a="1"/>
  <c r="AI1777" i="10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12" i="9"/>
  <c r="A1613" i="9"/>
  <c r="A1614" i="9"/>
  <c r="A1615" i="9"/>
  <c r="A1616" i="9"/>
  <c r="A1617" i="9"/>
  <c r="A1618" i="9"/>
  <c r="A1619" i="9"/>
  <c r="A1620" i="9"/>
  <c r="N1742" i="10"/>
  <c r="P1742" i="10" s="1"/>
  <c r="V1742" i="10"/>
  <c r="W1742" i="10"/>
  <c r="Z1742" i="10"/>
  <c r="AA1742" i="10"/>
  <c r="AB1742" i="10"/>
  <c r="AC1742" i="10"/>
  <c r="AD1742" i="10"/>
  <c r="AE1742" i="10"/>
  <c r="AF1742" i="10"/>
  <c r="AI1742" i="10" a="1"/>
  <c r="AI1742" i="10" s="1"/>
  <c r="N1743" i="10"/>
  <c r="O1742" i="10" s="1"/>
  <c r="V1743" i="10"/>
  <c r="W1743" i="10"/>
  <c r="AA1743" i="10"/>
  <c r="AB1743" i="10"/>
  <c r="AC1743" i="10"/>
  <c r="AD1743" i="10"/>
  <c r="AE1743" i="10"/>
  <c r="AF1743" i="10"/>
  <c r="AI1743" i="10" a="1"/>
  <c r="AI1743" i="10" s="1"/>
  <c r="N1744" i="10"/>
  <c r="P1744" i="10" s="1"/>
  <c r="V1744" i="10"/>
  <c r="W1744" i="10"/>
  <c r="Z1744" i="10"/>
  <c r="AA1744" i="10"/>
  <c r="AB1744" i="10"/>
  <c r="AC1744" i="10"/>
  <c r="AD1744" i="10"/>
  <c r="AE1744" i="10"/>
  <c r="AF1744" i="10"/>
  <c r="AI1744" i="10" a="1"/>
  <c r="AI1744" i="10" s="1"/>
  <c r="N1745" i="10"/>
  <c r="O1744" i="10" s="1"/>
  <c r="V1745" i="10"/>
  <c r="W1745" i="10"/>
  <c r="AA1745" i="10"/>
  <c r="AB1745" i="10"/>
  <c r="AC1745" i="10"/>
  <c r="AD1745" i="10"/>
  <c r="AE1745" i="10"/>
  <c r="AF1745" i="10"/>
  <c r="AI1745" i="10" a="1"/>
  <c r="AI1745" i="10" s="1"/>
  <c r="N1746" i="10"/>
  <c r="P1746" i="10" s="1"/>
  <c r="V1746" i="10"/>
  <c r="W1746" i="10"/>
  <c r="Z1746" i="10"/>
  <c r="AA1746" i="10"/>
  <c r="AB1746" i="10"/>
  <c r="AC1746" i="10"/>
  <c r="AD1746" i="10"/>
  <c r="AE1746" i="10"/>
  <c r="AF1746" i="10"/>
  <c r="AI1746" i="10" a="1"/>
  <c r="AI1746" i="10" s="1"/>
  <c r="N1747" i="10"/>
  <c r="O1746" i="10" s="1"/>
  <c r="V1747" i="10"/>
  <c r="W1747" i="10"/>
  <c r="AA1747" i="10"/>
  <c r="AB1747" i="10"/>
  <c r="AC1747" i="10"/>
  <c r="AD1747" i="10"/>
  <c r="AE1747" i="10"/>
  <c r="AF1747" i="10"/>
  <c r="AI1747" i="10" a="1"/>
  <c r="AI1747" i="10" s="1"/>
  <c r="N1722" i="10"/>
  <c r="P1722" i="10" s="1"/>
  <c r="V1722" i="10"/>
  <c r="W1722" i="10"/>
  <c r="Z1722" i="10"/>
  <c r="AA1722" i="10"/>
  <c r="AB1722" i="10"/>
  <c r="AC1722" i="10"/>
  <c r="AD1722" i="10"/>
  <c r="AE1722" i="10"/>
  <c r="AF1722" i="10"/>
  <c r="AI1722" i="10" a="1"/>
  <c r="AI1722" i="10" s="1"/>
  <c r="N1723" i="10"/>
  <c r="O1722" i="10" s="1"/>
  <c r="V1723" i="10"/>
  <c r="W1723" i="10"/>
  <c r="AA1723" i="10"/>
  <c r="AB1723" i="10"/>
  <c r="AC1723" i="10"/>
  <c r="AD1723" i="10"/>
  <c r="AE1723" i="10"/>
  <c r="AF1723" i="10"/>
  <c r="AI1723" i="10" a="1"/>
  <c r="AI1723" i="10" s="1"/>
  <c r="AK1723" i="10" s="1"/>
  <c r="N1724" i="10"/>
  <c r="P1724" i="10" s="1"/>
  <c r="Q1725" i="10" s="1"/>
  <c r="V1724" i="10"/>
  <c r="W1724" i="10"/>
  <c r="AA1724" i="10"/>
  <c r="AB1724" i="10"/>
  <c r="AC1724" i="10"/>
  <c r="AD1724" i="10"/>
  <c r="AE1724" i="10"/>
  <c r="AF1724" i="10"/>
  <c r="AI1724" i="10" a="1"/>
  <c r="AI1724" i="10" s="1"/>
  <c r="N1725" i="10"/>
  <c r="V1725" i="10"/>
  <c r="W1725" i="10"/>
  <c r="Z1725" i="10"/>
  <c r="AA1725" i="10"/>
  <c r="AB1725" i="10"/>
  <c r="AC1725" i="10"/>
  <c r="AD1725" i="10"/>
  <c r="AE1725" i="10"/>
  <c r="AF1725" i="10"/>
  <c r="AI1725" i="10" a="1"/>
  <c r="AI1725" i="10" s="1"/>
  <c r="AK1725" i="10" s="1"/>
  <c r="N1726" i="10"/>
  <c r="O1727" i="10" s="1"/>
  <c r="V1726" i="10"/>
  <c r="W1726" i="10"/>
  <c r="Z1726" i="10"/>
  <c r="AA1726" i="10"/>
  <c r="AB1726" i="10"/>
  <c r="AC1726" i="10"/>
  <c r="AD1726" i="10"/>
  <c r="AE1726" i="10"/>
  <c r="AF1726" i="10"/>
  <c r="AI1726" i="10" a="1"/>
  <c r="AI1726" i="10" s="1"/>
  <c r="AK1726" i="10" s="1"/>
  <c r="AM1726" i="10"/>
  <c r="N1727" i="10"/>
  <c r="V1727" i="10"/>
  <c r="W1727" i="10"/>
  <c r="AA1727" i="10"/>
  <c r="AB1727" i="10"/>
  <c r="AC1727" i="10"/>
  <c r="AD1727" i="10"/>
  <c r="AE1727" i="10"/>
  <c r="AF1727" i="10"/>
  <c r="AI1727" i="10" a="1"/>
  <c r="AI1727" i="10" s="1"/>
  <c r="N1728" i="10"/>
  <c r="V1728" i="10"/>
  <c r="W1728" i="10"/>
  <c r="Z1728" i="10"/>
  <c r="AA1728" i="10"/>
  <c r="AB1728" i="10"/>
  <c r="AC1728" i="10"/>
  <c r="AD1728" i="10"/>
  <c r="AE1728" i="10"/>
  <c r="AF1728" i="10"/>
  <c r="AI1728" i="10" a="1"/>
  <c r="AI1728" i="10" s="1"/>
  <c r="N1729" i="10"/>
  <c r="V1729" i="10"/>
  <c r="W1729" i="10"/>
  <c r="Z1729" i="10"/>
  <c r="AA1729" i="10"/>
  <c r="AB1729" i="10"/>
  <c r="AC1729" i="10"/>
  <c r="AD1729" i="10"/>
  <c r="AE1729" i="10"/>
  <c r="AF1729" i="10"/>
  <c r="AI1729" i="10" a="1"/>
  <c r="AI1729" i="10" s="1"/>
  <c r="AK1729" i="10" s="1"/>
  <c r="N1730" i="10"/>
  <c r="V1730" i="10"/>
  <c r="W1730" i="10"/>
  <c r="Z1730" i="10"/>
  <c r="AA1730" i="10"/>
  <c r="AB1730" i="10"/>
  <c r="AC1730" i="10"/>
  <c r="AD1730" i="10"/>
  <c r="AE1730" i="10"/>
  <c r="AF1730" i="10"/>
  <c r="AI1730" i="10" a="1"/>
  <c r="AI1730" i="10" s="1"/>
  <c r="AK1730" i="10" s="1"/>
  <c r="N1731" i="10"/>
  <c r="O1730" i="10" s="1"/>
  <c r="V1731" i="10"/>
  <c r="W1731" i="10"/>
  <c r="AA1731" i="10"/>
  <c r="AB1731" i="10"/>
  <c r="AC1731" i="10"/>
  <c r="AD1731" i="10"/>
  <c r="AE1731" i="10"/>
  <c r="AF1731" i="10"/>
  <c r="AI1731" i="10" a="1"/>
  <c r="AI1731" i="10" s="1"/>
  <c r="AK1731" i="10" s="1"/>
  <c r="N1732" i="10"/>
  <c r="V1732" i="10"/>
  <c r="W1732" i="10"/>
  <c r="Z1732" i="10"/>
  <c r="AA1732" i="10"/>
  <c r="AB1732" i="10"/>
  <c r="AC1732" i="10"/>
  <c r="AD1732" i="10"/>
  <c r="AE1732" i="10"/>
  <c r="AF1732" i="10"/>
  <c r="AI1732" i="10" a="1"/>
  <c r="AI1732" i="10" s="1"/>
  <c r="AK1732" i="10" s="1"/>
  <c r="AM1732" i="10"/>
  <c r="N1733" i="10"/>
  <c r="O1732" i="10" s="1"/>
  <c r="V1733" i="10"/>
  <c r="W1733" i="10"/>
  <c r="Z1733" i="10"/>
  <c r="AA1733" i="10"/>
  <c r="AB1733" i="10"/>
  <c r="AC1733" i="10"/>
  <c r="AD1733" i="10"/>
  <c r="AE1733" i="10"/>
  <c r="AF1733" i="10"/>
  <c r="AI1733" i="10" a="1"/>
  <c r="AI1733" i="10" s="1"/>
  <c r="AK1733" i="10" s="1"/>
  <c r="N1734" i="10"/>
  <c r="V1734" i="10"/>
  <c r="W1734" i="10"/>
  <c r="Z1734" i="10"/>
  <c r="AA1734" i="10"/>
  <c r="AB1734" i="10"/>
  <c r="AC1734" i="10"/>
  <c r="AD1734" i="10"/>
  <c r="AE1734" i="10"/>
  <c r="AF1734" i="10"/>
  <c r="AI1734" i="10" a="1"/>
  <c r="AI1734" i="10" s="1"/>
  <c r="AK1734" i="10" s="1"/>
  <c r="N1735" i="10"/>
  <c r="O1734" i="10" s="1"/>
  <c r="V1735" i="10"/>
  <c r="W1735" i="10"/>
  <c r="AA1735" i="10"/>
  <c r="AB1735" i="10"/>
  <c r="AC1735" i="10"/>
  <c r="AD1735" i="10"/>
  <c r="AE1735" i="10"/>
  <c r="AF1735" i="10"/>
  <c r="AI1735" i="10" a="1"/>
  <c r="AI1735" i="10" s="1"/>
  <c r="AK1735" i="10" s="1"/>
  <c r="AM1735" i="10"/>
  <c r="N1736" i="10"/>
  <c r="O1737" i="10" s="1"/>
  <c r="V1736" i="10"/>
  <c r="W1736" i="10"/>
  <c r="Z1736" i="10"/>
  <c r="AA1736" i="10"/>
  <c r="AB1736" i="10"/>
  <c r="AC1736" i="10"/>
  <c r="AD1736" i="10"/>
  <c r="AE1736" i="10"/>
  <c r="AF1736" i="10"/>
  <c r="AI1736" i="10" a="1"/>
  <c r="AI1736" i="10" s="1"/>
  <c r="AK1736" i="10" s="1"/>
  <c r="N1737" i="10"/>
  <c r="V1737" i="10"/>
  <c r="W1737" i="10"/>
  <c r="AA1737" i="10"/>
  <c r="AB1737" i="10"/>
  <c r="AC1737" i="10"/>
  <c r="AD1737" i="10"/>
  <c r="AE1737" i="10"/>
  <c r="AF1737" i="10"/>
  <c r="AI1737" i="10" a="1"/>
  <c r="AI1737" i="10" s="1"/>
  <c r="AK1737" i="10" s="1"/>
  <c r="Y1736" i="10" s="1"/>
  <c r="N1738" i="10"/>
  <c r="P1738" i="10" s="1"/>
  <c r="V1738" i="10"/>
  <c r="W1738" i="10"/>
  <c r="Z1738" i="10"/>
  <c r="AA1738" i="10"/>
  <c r="AB1738" i="10"/>
  <c r="AC1738" i="10"/>
  <c r="AD1738" i="10"/>
  <c r="AE1738" i="10"/>
  <c r="AF1738" i="10"/>
  <c r="AI1738" i="10" a="1"/>
  <c r="AI1738" i="10" s="1"/>
  <c r="AK1738" i="10" s="1"/>
  <c r="N1739" i="10"/>
  <c r="V1739" i="10"/>
  <c r="W1739" i="10"/>
  <c r="Z1739" i="10"/>
  <c r="AA1739" i="10"/>
  <c r="AB1739" i="10"/>
  <c r="AC1739" i="10"/>
  <c r="AD1739" i="10"/>
  <c r="AE1739" i="10"/>
  <c r="AF1739" i="10"/>
  <c r="AI1739" i="10" a="1"/>
  <c r="AI1739" i="10" s="1"/>
  <c r="AK1739" i="10" s="1"/>
  <c r="Y1738" i="10" s="1"/>
  <c r="N1740" i="10"/>
  <c r="P1740" i="10" s="1"/>
  <c r="V1740" i="10"/>
  <c r="W1740" i="10"/>
  <c r="Z1740" i="10"/>
  <c r="AA1740" i="10"/>
  <c r="AB1740" i="10"/>
  <c r="AC1740" i="10"/>
  <c r="AD1740" i="10"/>
  <c r="AE1740" i="10"/>
  <c r="AF1740" i="10"/>
  <c r="AI1740" i="10" a="1"/>
  <c r="AI1740" i="10" s="1"/>
  <c r="AK1740" i="10" s="1"/>
  <c r="AM1740" i="10"/>
  <c r="N1741" i="10"/>
  <c r="O1740" i="10" s="1"/>
  <c r="V1741" i="10"/>
  <c r="W1741" i="10"/>
  <c r="AA1741" i="10"/>
  <c r="AB1741" i="10"/>
  <c r="AC1741" i="10"/>
  <c r="AD1741" i="10"/>
  <c r="AE1741" i="10"/>
  <c r="AF1741" i="10"/>
  <c r="AI1741" i="10" a="1"/>
  <c r="AI1741" i="10"/>
  <c r="AK1741" i="10" s="1"/>
  <c r="Y1740" i="10" s="1"/>
  <c r="AM1741" i="10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V1712" i="10"/>
  <c r="W1712" i="10"/>
  <c r="AC1712" i="10"/>
  <c r="AD1712" i="10"/>
  <c r="AE1712" i="10"/>
  <c r="AF1712" i="10"/>
  <c r="AI1712" i="10" a="1"/>
  <c r="AI1712" i="10" s="1"/>
  <c r="V1713" i="10"/>
  <c r="W1713" i="10"/>
  <c r="AC1713" i="10"/>
  <c r="AD1713" i="10"/>
  <c r="AE1713" i="10"/>
  <c r="AF1713" i="10"/>
  <c r="AI1713" i="10" a="1"/>
  <c r="AI1713" i="10"/>
  <c r="V1714" i="10"/>
  <c r="W1714" i="10"/>
  <c r="AC1714" i="10"/>
  <c r="AD1714" i="10"/>
  <c r="AE1714" i="10"/>
  <c r="AF1714" i="10"/>
  <c r="AI1714" i="10" a="1"/>
  <c r="AI1714" i="10" s="1"/>
  <c r="V1715" i="10"/>
  <c r="W1715" i="10"/>
  <c r="AC1715" i="10"/>
  <c r="AD1715" i="10"/>
  <c r="AE1715" i="10"/>
  <c r="AF1715" i="10"/>
  <c r="AI1715" i="10" a="1"/>
  <c r="AI1715" i="10" s="1"/>
  <c r="V1716" i="10"/>
  <c r="W1716" i="10"/>
  <c r="AC1716" i="10"/>
  <c r="AD1716" i="10"/>
  <c r="AE1716" i="10"/>
  <c r="AF1716" i="10"/>
  <c r="AI1716" i="10" a="1"/>
  <c r="AI1716" i="10" s="1"/>
  <c r="V1717" i="10"/>
  <c r="W1717" i="10"/>
  <c r="AC1717" i="10"/>
  <c r="AD1717" i="10"/>
  <c r="AE1717" i="10"/>
  <c r="AF1717" i="10"/>
  <c r="AI1717" i="10" a="1"/>
  <c r="AI1717" i="10" s="1"/>
  <c r="AK1717" i="10" s="1"/>
  <c r="Y1716" i="10" s="1"/>
  <c r="V1718" i="10"/>
  <c r="W1718" i="10"/>
  <c r="AC1718" i="10"/>
  <c r="AD1718" i="10"/>
  <c r="AE1718" i="10"/>
  <c r="AF1718" i="10"/>
  <c r="AI1718" i="10" a="1"/>
  <c r="AI1718" i="10" s="1"/>
  <c r="V1719" i="10"/>
  <c r="W1719" i="10"/>
  <c r="AC1719" i="10"/>
  <c r="AD1719" i="10"/>
  <c r="AE1719" i="10"/>
  <c r="AF1719" i="10"/>
  <c r="AI1719" i="10" a="1"/>
  <c r="AI1719" i="10" s="1"/>
  <c r="AK1719" i="10" s="1"/>
  <c r="V1720" i="10"/>
  <c r="W1720" i="10"/>
  <c r="AC1720" i="10"/>
  <c r="AD1720" i="10"/>
  <c r="AE1720" i="10"/>
  <c r="AF1720" i="10"/>
  <c r="AI1720" i="10" a="1"/>
  <c r="AI1720" i="10"/>
  <c r="V1721" i="10"/>
  <c r="W1721" i="10"/>
  <c r="AC1721" i="10"/>
  <c r="AD1721" i="10"/>
  <c r="AE1721" i="10"/>
  <c r="AF1721" i="10"/>
  <c r="AI1721" i="10" a="1"/>
  <c r="AI1721" i="10" s="1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V1711" i="10"/>
  <c r="W1711" i="10"/>
  <c r="AC1711" i="10"/>
  <c r="AD1711" i="10"/>
  <c r="AE1711" i="10"/>
  <c r="AF1711" i="10"/>
  <c r="AI1711" i="10" a="1"/>
  <c r="AI1711" i="10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AK1776" i="10" l="1"/>
  <c r="AM1776" i="10"/>
  <c r="Q1770" i="10"/>
  <c r="U1770" i="10" s="1"/>
  <c r="AM1770" i="10"/>
  <c r="AK1770" i="10"/>
  <c r="Y1773" i="10"/>
  <c r="Q1774" i="10"/>
  <c r="Q1766" i="10"/>
  <c r="Q1769" i="10"/>
  <c r="Y1767" i="10"/>
  <c r="O1760" i="10"/>
  <c r="P1761" i="10"/>
  <c r="O1766" i="10"/>
  <c r="O1775" i="10"/>
  <c r="P1769" i="10"/>
  <c r="P1774" i="10"/>
  <c r="P1772" i="10"/>
  <c r="P1777" i="10"/>
  <c r="O1776" i="10"/>
  <c r="O1771" i="10"/>
  <c r="AK1761" i="10"/>
  <c r="AM1761" i="10"/>
  <c r="O1777" i="10"/>
  <c r="O1772" i="10"/>
  <c r="P1756" i="10"/>
  <c r="O1757" i="10"/>
  <c r="P1770" i="10"/>
  <c r="AM1766" i="10"/>
  <c r="O1769" i="10"/>
  <c r="Q1764" i="10"/>
  <c r="O1770" i="10"/>
  <c r="S1770" i="10" s="1"/>
  <c r="AM1772" i="10"/>
  <c r="Q1767" i="10"/>
  <c r="AK1762" i="10"/>
  <c r="O1773" i="10"/>
  <c r="Q1762" i="10"/>
  <c r="AK1763" i="10"/>
  <c r="AM1763" i="10"/>
  <c r="Q1750" i="10"/>
  <c r="O1767" i="10"/>
  <c r="AK1754" i="10"/>
  <c r="P1755" i="10"/>
  <c r="P1762" i="10"/>
  <c r="AM1755" i="10"/>
  <c r="Q1758" i="10"/>
  <c r="AK1753" i="10"/>
  <c r="AM1753" i="10"/>
  <c r="P1752" i="10"/>
  <c r="O1753" i="10"/>
  <c r="Q1756" i="10"/>
  <c r="O1758" i="10"/>
  <c r="P1753" i="10"/>
  <c r="X1748" i="10"/>
  <c r="O1755" i="10"/>
  <c r="Y1748" i="10"/>
  <c r="P1754" i="10"/>
  <c r="O1752" i="10"/>
  <c r="O1750" i="10"/>
  <c r="P1750" i="10"/>
  <c r="P1749" i="10"/>
  <c r="O1723" i="10"/>
  <c r="O1725" i="10"/>
  <c r="AM1723" i="10"/>
  <c r="AM1729" i="10"/>
  <c r="X1728" i="10" s="1"/>
  <c r="R1728" i="10" s="1"/>
  <c r="AM1734" i="10"/>
  <c r="AQ1734" i="10" s="1"/>
  <c r="AM1731" i="10"/>
  <c r="X1730" i="10" s="1"/>
  <c r="AM1733" i="10"/>
  <c r="X1732" i="10" s="1"/>
  <c r="AV1732" i="10" s="1"/>
  <c r="AM1730" i="10"/>
  <c r="AQ1730" i="10" s="1"/>
  <c r="AK1745" i="10"/>
  <c r="AM1745" i="10"/>
  <c r="AM1744" i="10"/>
  <c r="AK1744" i="10"/>
  <c r="Q1745" i="10"/>
  <c r="Q1743" i="10"/>
  <c r="Q1747" i="10"/>
  <c r="P1747" i="10"/>
  <c r="P1745" i="10"/>
  <c r="P1743" i="10"/>
  <c r="O1745" i="10"/>
  <c r="O1743" i="10"/>
  <c r="O1747" i="10"/>
  <c r="S1740" i="10"/>
  <c r="AN1740" i="10" s="1"/>
  <c r="AM1764" i="10" s="1"/>
  <c r="Q1739" i="10"/>
  <c r="Q1741" i="10"/>
  <c r="X1741" i="10"/>
  <c r="AT1741" i="10" s="1"/>
  <c r="AQ1740" i="10"/>
  <c r="Y1739" i="10"/>
  <c r="P1729" i="10"/>
  <c r="P1734" i="10"/>
  <c r="Y1733" i="10"/>
  <c r="AM1722" i="10"/>
  <c r="AK1722" i="10"/>
  <c r="X1740" i="10"/>
  <c r="O1741" i="10"/>
  <c r="AM1738" i="10"/>
  <c r="AM1739" i="10"/>
  <c r="X1734" i="10"/>
  <c r="P1727" i="10"/>
  <c r="Y1724" i="10"/>
  <c r="P1732" i="10"/>
  <c r="Y1731" i="10"/>
  <c r="P1725" i="10"/>
  <c r="P1737" i="10"/>
  <c r="Y1734" i="10"/>
  <c r="S1734" i="10" s="1"/>
  <c r="P1730" i="10"/>
  <c r="AM1736" i="10"/>
  <c r="P1735" i="10"/>
  <c r="Y1732" i="10"/>
  <c r="S1732" i="10" s="1"/>
  <c r="O1728" i="10"/>
  <c r="P1739" i="10"/>
  <c r="O1733" i="10"/>
  <c r="P1728" i="10"/>
  <c r="Y1727" i="10"/>
  <c r="X1722" i="10"/>
  <c r="X1727" i="10"/>
  <c r="AQ1726" i="10"/>
  <c r="O1738" i="10"/>
  <c r="S1738" i="10" s="1"/>
  <c r="O1735" i="10"/>
  <c r="Y1741" i="10"/>
  <c r="O1739" i="10"/>
  <c r="P1733" i="10"/>
  <c r="Y1730" i="10"/>
  <c r="S1730" i="10" s="1"/>
  <c r="O1726" i="10"/>
  <c r="Y1737" i="10"/>
  <c r="O1731" i="10"/>
  <c r="P1726" i="10"/>
  <c r="O1724" i="10"/>
  <c r="P1731" i="10"/>
  <c r="Y1728" i="10"/>
  <c r="Y1722" i="10"/>
  <c r="S1722" i="10" s="1"/>
  <c r="P1741" i="10"/>
  <c r="AM1737" i="10"/>
  <c r="O1736" i="10"/>
  <c r="S1736" i="10" s="1"/>
  <c r="X1733" i="10"/>
  <c r="AT1733" i="10" s="1"/>
  <c r="AQ1732" i="10"/>
  <c r="P1736" i="10"/>
  <c r="Y1735" i="10"/>
  <c r="O1729" i="10"/>
  <c r="AM1725" i="10"/>
  <c r="Q1723" i="10"/>
  <c r="P1723" i="10"/>
  <c r="AK1715" i="10"/>
  <c r="Y1714" i="10" s="1"/>
  <c r="AM1715" i="10"/>
  <c r="X1714" i="10" s="1"/>
  <c r="AM1716" i="10"/>
  <c r="AK1716" i="10"/>
  <c r="AK1713" i="10"/>
  <c r="AM1713" i="10"/>
  <c r="AK1721" i="10"/>
  <c r="AM1721" i="10"/>
  <c r="Y1718" i="10"/>
  <c r="AM1714" i="10"/>
  <c r="AM1719" i="10"/>
  <c r="F54" i="14"/>
  <c r="G54" i="14" s="1"/>
  <c r="AH54" i="14"/>
  <c r="X1765" i="10" l="1"/>
  <c r="X1767" i="10"/>
  <c r="AQ1766" i="10"/>
  <c r="Q1763" i="10"/>
  <c r="X1771" i="10"/>
  <c r="AQ1770" i="10"/>
  <c r="Q1752" i="10"/>
  <c r="X1762" i="10"/>
  <c r="Q1773" i="10"/>
  <c r="Q1751" i="10"/>
  <c r="Y1763" i="10"/>
  <c r="Y1762" i="10"/>
  <c r="Y1771" i="10"/>
  <c r="Q1754" i="10"/>
  <c r="Y1755" i="10"/>
  <c r="X1773" i="10"/>
  <c r="Q1757" i="10"/>
  <c r="Q1775" i="10"/>
  <c r="X1752" i="10"/>
  <c r="Q1768" i="10"/>
  <c r="AN1770" i="10"/>
  <c r="Q1760" i="10"/>
  <c r="Q1771" i="10"/>
  <c r="Q1748" i="10"/>
  <c r="X1754" i="10"/>
  <c r="X1760" i="10"/>
  <c r="Y1760" i="10"/>
  <c r="Y1752" i="10"/>
  <c r="Q1755" i="10"/>
  <c r="X1777" i="10"/>
  <c r="Q1753" i="10"/>
  <c r="Q1776" i="10"/>
  <c r="Y1777" i="10"/>
  <c r="AQ1733" i="10"/>
  <c r="X1735" i="10"/>
  <c r="AT1735" i="10" s="1"/>
  <c r="X1731" i="10"/>
  <c r="AT1731" i="10" s="1"/>
  <c r="AX1731" i="10" s="1"/>
  <c r="AQ1729" i="10"/>
  <c r="Y1745" i="10"/>
  <c r="X1745" i="10"/>
  <c r="R1745" i="10" s="1"/>
  <c r="AL1745" i="10" s="1"/>
  <c r="AQ1744" i="10"/>
  <c r="X1744" i="10"/>
  <c r="Q1744" i="10"/>
  <c r="Q1742" i="10"/>
  <c r="Y1744" i="10"/>
  <c r="S1744" i="10" s="1"/>
  <c r="Q1746" i="10"/>
  <c r="AT1732" i="10"/>
  <c r="AX1732" i="10" s="1"/>
  <c r="R1732" i="10"/>
  <c r="S1733" i="10"/>
  <c r="R1733" i="10"/>
  <c r="S1739" i="10"/>
  <c r="AN1739" i="10" s="1"/>
  <c r="AM1773" i="10" s="1"/>
  <c r="AN1730" i="10"/>
  <c r="AM1775" i="10" s="1"/>
  <c r="AX1735" i="10"/>
  <c r="AU1734" i="10"/>
  <c r="AY1734" i="10" s="1"/>
  <c r="AN1734" i="10"/>
  <c r="AM1748" i="10" s="1"/>
  <c r="AN1732" i="10"/>
  <c r="AM1762" i="10" s="1"/>
  <c r="AW1733" i="10"/>
  <c r="AN1736" i="10"/>
  <c r="AM1774" i="10" s="1"/>
  <c r="AV1735" i="10"/>
  <c r="AW1734" i="10" s="1"/>
  <c r="R1727" i="10"/>
  <c r="X1736" i="10"/>
  <c r="AV1733" i="10"/>
  <c r="AW1732" i="10" s="1"/>
  <c r="T1727" i="10"/>
  <c r="Q1726" i="10"/>
  <c r="X1739" i="10"/>
  <c r="T1739" i="10" s="1"/>
  <c r="AQ1738" i="10"/>
  <c r="S1728" i="10"/>
  <c r="R1735" i="10"/>
  <c r="Q1736" i="10"/>
  <c r="U1736" i="10" s="1"/>
  <c r="Y1723" i="10"/>
  <c r="Q1731" i="10"/>
  <c r="AV1741" i="10"/>
  <c r="AW1740" i="10" s="1"/>
  <c r="T1741" i="10"/>
  <c r="Q1740" i="10"/>
  <c r="U1740" i="10" s="1"/>
  <c r="Q1734" i="10"/>
  <c r="U1734" i="10" s="1"/>
  <c r="T1735" i="10"/>
  <c r="X1723" i="10"/>
  <c r="T1723" i="10" s="1"/>
  <c r="AQ1722" i="10"/>
  <c r="AX1741" i="10"/>
  <c r="AU1740" i="10"/>
  <c r="AY1740" i="10" s="1"/>
  <c r="Q1737" i="10"/>
  <c r="T1733" i="10"/>
  <c r="Q1732" i="10"/>
  <c r="U1732" i="10" s="1"/>
  <c r="T1731" i="10"/>
  <c r="Q1730" i="10"/>
  <c r="U1730" i="10" s="1"/>
  <c r="Q1728" i="10"/>
  <c r="U1728" i="10" s="1"/>
  <c r="Q1727" i="10"/>
  <c r="Q1729" i="10"/>
  <c r="T1728" i="10"/>
  <c r="X1737" i="10"/>
  <c r="T1737" i="10" s="1"/>
  <c r="AQ1736" i="10"/>
  <c r="Q1724" i="10"/>
  <c r="Q1735" i="10"/>
  <c r="Q1733" i="10"/>
  <c r="U1733" i="10" s="1"/>
  <c r="T1732" i="10"/>
  <c r="Q1722" i="10"/>
  <c r="U1722" i="10" s="1"/>
  <c r="AX1733" i="10"/>
  <c r="AU1732" i="10"/>
  <c r="AY1732" i="10" s="1"/>
  <c r="R1741" i="10"/>
  <c r="U1739" i="10"/>
  <c r="X1738" i="10"/>
  <c r="AQ1739" i="10"/>
  <c r="Q1738" i="10"/>
  <c r="U1738" i="10" s="1"/>
  <c r="X1724" i="10"/>
  <c r="AQ1725" i="10"/>
  <c r="Y1720" i="10"/>
  <c r="Y1712" i="10"/>
  <c r="X1718" i="10"/>
  <c r="X1712" i="10"/>
  <c r="X1715" i="10"/>
  <c r="Y1717" i="10"/>
  <c r="X1720" i="10"/>
  <c r="X1717" i="10"/>
  <c r="X1749" i="10" l="1"/>
  <c r="X1763" i="10"/>
  <c r="X1774" i="10"/>
  <c r="T1767" i="10"/>
  <c r="R1767" i="10"/>
  <c r="AL1767" i="10" s="1"/>
  <c r="X1772" i="10"/>
  <c r="AV1771" i="10"/>
  <c r="AW1770" i="10" s="1"/>
  <c r="AT1771" i="10"/>
  <c r="T1771" i="10"/>
  <c r="R1771" i="10"/>
  <c r="AL1771" i="10" s="1"/>
  <c r="AV1731" i="10"/>
  <c r="AW1730" i="10" s="1"/>
  <c r="X1775" i="10"/>
  <c r="R1731" i="10"/>
  <c r="AU1730" i="10"/>
  <c r="AY1730" i="10" s="1"/>
  <c r="AL1741" i="10"/>
  <c r="AK1777" i="10" s="1"/>
  <c r="AL1735" i="10"/>
  <c r="AK1767" i="10" s="1"/>
  <c r="AL1731" i="10"/>
  <c r="AK1751" i="10" s="1"/>
  <c r="AL1733" i="10"/>
  <c r="AK1755" i="10" s="1"/>
  <c r="BF1732" i="10"/>
  <c r="BF1733" i="10" s="1"/>
  <c r="BB1733" i="10" s="1"/>
  <c r="AU1733" i="10"/>
  <c r="AY1733" i="10" s="1"/>
  <c r="AZ1733" i="10" s="1"/>
  <c r="BI1733" i="10"/>
  <c r="BE1733" i="10" s="1"/>
  <c r="BH1733" i="10"/>
  <c r="BH1732" i="10" s="1"/>
  <c r="BD1732" i="10" s="1"/>
  <c r="AT1745" i="10"/>
  <c r="AX1745" i="10" s="1"/>
  <c r="BG1733" i="10"/>
  <c r="BC1733" i="10" s="1"/>
  <c r="AV1745" i="10"/>
  <c r="AW1744" i="10" s="1"/>
  <c r="U1744" i="10"/>
  <c r="T1745" i="10"/>
  <c r="AN1744" i="10"/>
  <c r="AM1750" i="10" s="1"/>
  <c r="AV1723" i="10"/>
  <c r="AW1722" i="10" s="1"/>
  <c r="AT1723" i="10"/>
  <c r="R1723" i="10"/>
  <c r="BO1733" i="10"/>
  <c r="R1739" i="10"/>
  <c r="AL1739" i="10" s="1"/>
  <c r="AK1773" i="10" s="1"/>
  <c r="AV1739" i="10"/>
  <c r="AW1738" i="10" s="1"/>
  <c r="AT1739" i="10"/>
  <c r="BQ1733" i="10"/>
  <c r="R1738" i="10"/>
  <c r="T1738" i="10"/>
  <c r="AV1738" i="10"/>
  <c r="AT1738" i="10"/>
  <c r="AV1737" i="10"/>
  <c r="AW1736" i="10" s="1"/>
  <c r="R1737" i="10"/>
  <c r="AL1737" i="10" s="1"/>
  <c r="AK1769" i="10" s="1"/>
  <c r="AT1737" i="10"/>
  <c r="BP1733" i="10"/>
  <c r="T1724" i="10"/>
  <c r="R1724" i="10"/>
  <c r="AZ1732" i="10"/>
  <c r="BA1732" i="10"/>
  <c r="BN1732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60" i="9"/>
  <c r="A1461" i="9"/>
  <c r="A1462" i="9"/>
  <c r="A1463" i="9"/>
  <c r="A1464" i="9"/>
  <c r="A1465" i="9"/>
  <c r="A1466" i="9"/>
  <c r="A1467" i="9"/>
  <c r="A1468" i="9"/>
  <c r="A1469" i="9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Y1754" i="10" l="1"/>
  <c r="X1751" i="10"/>
  <c r="Y1772" i="10"/>
  <c r="AT1767" i="10"/>
  <c r="AV1767" i="10"/>
  <c r="AW1766" i="10" s="1"/>
  <c r="Y1766" i="10"/>
  <c r="Y1750" i="10"/>
  <c r="Y1776" i="10"/>
  <c r="BA1733" i="10"/>
  <c r="AX1771" i="10"/>
  <c r="AU1770" i="10"/>
  <c r="AY1770" i="10" s="1"/>
  <c r="Y1768" i="10"/>
  <c r="AU1744" i="10"/>
  <c r="AY1744" i="10" s="1"/>
  <c r="BI1732" i="10"/>
  <c r="BE1732" i="10" s="1"/>
  <c r="BB1732" i="10"/>
  <c r="BG1732" i="10"/>
  <c r="BC1732" i="10" s="1"/>
  <c r="BD1733" i="10"/>
  <c r="AX1738" i="10"/>
  <c r="AU1739" i="10"/>
  <c r="AY1739" i="10" s="1"/>
  <c r="BF1738" i="10"/>
  <c r="BH1739" i="10"/>
  <c r="BI1739" i="10"/>
  <c r="BG1739" i="10"/>
  <c r="BP1739" i="10"/>
  <c r="BQ1739" i="10"/>
  <c r="BO1739" i="10"/>
  <c r="BN1738" i="10"/>
  <c r="AW1739" i="10"/>
  <c r="BN1733" i="10"/>
  <c r="BJ1733" i="10" s="1"/>
  <c r="BJ1732" i="10"/>
  <c r="AX1723" i="10"/>
  <c r="AU1722" i="10"/>
  <c r="AY1722" i="10" s="1"/>
  <c r="BK1733" i="10"/>
  <c r="BO1732" i="10"/>
  <c r="BK1732" i="10" s="1"/>
  <c r="BP1732" i="10"/>
  <c r="BL1732" i="10" s="1"/>
  <c r="BL1733" i="10"/>
  <c r="BQ1732" i="10"/>
  <c r="BM1732" i="10" s="1"/>
  <c r="BM1733" i="10"/>
  <c r="AX1737" i="10"/>
  <c r="AU1736" i="10"/>
  <c r="AY1736" i="10" s="1"/>
  <c r="AX1739" i="10"/>
  <c r="AU1738" i="10"/>
  <c r="AY1738" i="10" s="1"/>
  <c r="AX1767" i="10" l="1"/>
  <c r="AU1766" i="10"/>
  <c r="AY1766" i="10" s="1"/>
  <c r="U1766" i="10"/>
  <c r="S1766" i="10"/>
  <c r="AZ1738" i="10"/>
  <c r="BA1738" i="10"/>
  <c r="BN1739" i="10"/>
  <c r="BJ1739" i="10" s="1"/>
  <c r="BJ1738" i="10"/>
  <c r="BK1739" i="10"/>
  <c r="BO1738" i="10"/>
  <c r="BK1738" i="10" s="1"/>
  <c r="AZ1739" i="10"/>
  <c r="BA1739" i="10"/>
  <c r="BQ1738" i="10"/>
  <c r="BM1738" i="10" s="1"/>
  <c r="BM1739" i="10"/>
  <c r="BP1738" i="10"/>
  <c r="BL1738" i="10" s="1"/>
  <c r="BL1739" i="10"/>
  <c r="BC1739" i="10"/>
  <c r="BG1738" i="10"/>
  <c r="BC1738" i="10" s="1"/>
  <c r="BE1739" i="10"/>
  <c r="BI1738" i="10"/>
  <c r="BE1738" i="10" s="1"/>
  <c r="BH1738" i="10"/>
  <c r="BD1738" i="10" s="1"/>
  <c r="BD1739" i="10"/>
  <c r="BB1738" i="10"/>
  <c r="BF1739" i="10"/>
  <c r="BB1739" i="10" s="1"/>
  <c r="AN1766" i="10" l="1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711" i="10"/>
  <c r="Z1711" i="10" s="1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Z1723" i="10" s="1"/>
  <c r="I1724" i="10"/>
  <c r="I1725" i="10"/>
  <c r="I1726" i="10"/>
  <c r="I1727" i="10"/>
  <c r="Z1727" i="10" s="1"/>
  <c r="I1728" i="10"/>
  <c r="I1729" i="10"/>
  <c r="I1730" i="10"/>
  <c r="I1731" i="10"/>
  <c r="Z1731" i="10" s="1"/>
  <c r="I1732" i="10"/>
  <c r="I1733" i="10"/>
  <c r="I1734" i="10"/>
  <c r="I1735" i="10"/>
  <c r="Z1735" i="10" s="1"/>
  <c r="I1736" i="10"/>
  <c r="I1737" i="10"/>
  <c r="Z1737" i="10" s="1"/>
  <c r="I1738" i="10"/>
  <c r="I1739" i="10"/>
  <c r="I1740" i="10"/>
  <c r="I1741" i="10"/>
  <c r="Z1741" i="10" s="1"/>
  <c r="I1742" i="10"/>
  <c r="I1743" i="10"/>
  <c r="I1744" i="10"/>
  <c r="I1745" i="10"/>
  <c r="Z1745" i="10" s="1"/>
  <c r="I1746" i="10"/>
  <c r="I1747" i="10"/>
  <c r="Z1747" i="10" s="1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AJ1769" i="10" s="1" a="1"/>
  <c r="AJ1769" i="10" s="1"/>
  <c r="AO1769" i="10" s="1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Q1745" i="10" l="1"/>
  <c r="T1744" i="10"/>
  <c r="R1744" i="10"/>
  <c r="AL1744" i="10" s="1"/>
  <c r="AK1750" i="10" s="1"/>
  <c r="U1745" i="10"/>
  <c r="AT1744" i="10"/>
  <c r="AV1744" i="10"/>
  <c r="S1745" i="10"/>
  <c r="AN1745" i="10" s="1"/>
  <c r="Z1757" i="10"/>
  <c r="AJ1757" i="10" a="1"/>
  <c r="AJ1757" i="10" s="1"/>
  <c r="AO1757" i="10" s="1"/>
  <c r="Z1768" i="10"/>
  <c r="AJ1768" i="10" a="1"/>
  <c r="AJ1768" i="10" s="1"/>
  <c r="Z1756" i="10"/>
  <c r="AJ1756" i="10" a="1"/>
  <c r="AJ1756" i="10" s="1"/>
  <c r="AO1756" i="10" s="1"/>
  <c r="AJ1758" i="10" a="1"/>
  <c r="AJ1758" i="10" s="1"/>
  <c r="AJ1751" i="10" a="1"/>
  <c r="AJ1751" i="10" s="1"/>
  <c r="AO1751" i="10" s="1"/>
  <c r="Z1743" i="10"/>
  <c r="AJ1770" i="10" a="1"/>
  <c r="AJ1770" i="10" s="1"/>
  <c r="Z1777" i="10"/>
  <c r="AJ1777" i="10" a="1"/>
  <c r="AJ1777" i="10" s="1"/>
  <c r="AJ1765" i="10" a="1"/>
  <c r="AJ1765" i="10" s="1"/>
  <c r="Z1765" i="10"/>
  <c r="Z1753" i="10"/>
  <c r="AJ1753" i="10" a="1"/>
  <c r="AJ1753" i="10" s="1"/>
  <c r="AO1753" i="10" s="1"/>
  <c r="AJ1766" i="10" a="1"/>
  <c r="AJ1766" i="10" s="1"/>
  <c r="AO1766" i="10" s="1"/>
  <c r="AP1766" i="10" s="1"/>
  <c r="AJ1776" i="10" a="1"/>
  <c r="AJ1776" i="10" s="1"/>
  <c r="AO1776" i="10" s="1"/>
  <c r="Z1776" i="10"/>
  <c r="AJ1764" i="10" a="1"/>
  <c r="AJ1764" i="10" s="1"/>
  <c r="AO1764" i="10" s="1"/>
  <c r="Z1764" i="10"/>
  <c r="AJ1752" i="10" a="1"/>
  <c r="AJ1752" i="10" s="1"/>
  <c r="Z1752" i="10"/>
  <c r="Z1755" i="10"/>
  <c r="AJ1755" i="10" a="1"/>
  <c r="AJ1755" i="10" s="1"/>
  <c r="AO1755" i="10" s="1"/>
  <c r="Z1754" i="10"/>
  <c r="AJ1754" i="10" a="1"/>
  <c r="AJ1754" i="10" s="1"/>
  <c r="Z1775" i="10"/>
  <c r="AJ1775" i="10" a="1"/>
  <c r="AJ1775" i="10" s="1"/>
  <c r="AO1775" i="10" s="1"/>
  <c r="Z1763" i="10"/>
  <c r="AJ1763" i="10" a="1"/>
  <c r="AJ1763" i="10" s="1"/>
  <c r="AO1763" i="10" s="1"/>
  <c r="AJ1750" i="10" a="1"/>
  <c r="AJ1750" i="10" s="1"/>
  <c r="AO1750" i="10" s="1"/>
  <c r="Z1750" i="10"/>
  <c r="AJ1767" i="10" a="1"/>
  <c r="AJ1767" i="10" s="1"/>
  <c r="AO1767" i="10" s="1"/>
  <c r="Z1767" i="10"/>
  <c r="AJ1774" i="10" a="1"/>
  <c r="AJ1774" i="10" s="1"/>
  <c r="Z1774" i="10"/>
  <c r="Z1762" i="10"/>
  <c r="AJ1762" i="10" a="1"/>
  <c r="AJ1762" i="10" s="1"/>
  <c r="AO1762" i="10" s="1"/>
  <c r="AJ1773" i="10" a="1"/>
  <c r="AJ1773" i="10" s="1"/>
  <c r="Z1773" i="10"/>
  <c r="AJ1761" i="10" a="1"/>
  <c r="AJ1761" i="10" s="1"/>
  <c r="AO1761" i="10" s="1"/>
  <c r="Z1761" i="10"/>
  <c r="AJ1749" i="10" a="1"/>
  <c r="AJ1749" i="10" s="1"/>
  <c r="AO1749" i="10" s="1"/>
  <c r="Z1749" i="10"/>
  <c r="AJ1748" i="10" a="1"/>
  <c r="AJ1748" i="10" s="1"/>
  <c r="Z1748" i="10"/>
  <c r="Z1772" i="10"/>
  <c r="AJ1772" i="10" a="1"/>
  <c r="AJ1772" i="10" s="1"/>
  <c r="AO1772" i="10" s="1"/>
  <c r="AJ1760" i="10" a="1"/>
  <c r="AJ1760" i="10" s="1"/>
  <c r="AO1760" i="10" s="1"/>
  <c r="Z1760" i="10"/>
  <c r="AJ1771" i="10" a="1"/>
  <c r="AJ1771" i="10" s="1"/>
  <c r="AO1771" i="10" s="1"/>
  <c r="Z1771" i="10"/>
  <c r="Z1759" i="10"/>
  <c r="AJ1759" i="10" a="1"/>
  <c r="AJ1759" i="10" s="1"/>
  <c r="AQ1735" i="10"/>
  <c r="AT1734" i="10"/>
  <c r="R1734" i="10"/>
  <c r="AV1734" i="10"/>
  <c r="T1734" i="10"/>
  <c r="S1735" i="10"/>
  <c r="AN1735" i="10" s="1"/>
  <c r="AM1767" i="10" s="1"/>
  <c r="U1735" i="10"/>
  <c r="S1737" i="10"/>
  <c r="AN1737" i="10" s="1"/>
  <c r="AM1769" i="10" s="1"/>
  <c r="AQ1737" i="10"/>
  <c r="T1736" i="10"/>
  <c r="U1737" i="10"/>
  <c r="AT1736" i="10"/>
  <c r="AV1736" i="10"/>
  <c r="R1736" i="10"/>
  <c r="AQ1723" i="10"/>
  <c r="T1722" i="10"/>
  <c r="R1722" i="10"/>
  <c r="AT1722" i="10"/>
  <c r="AV1722" i="10"/>
  <c r="S1723" i="10"/>
  <c r="U1723" i="10"/>
  <c r="AJ1743" i="10" a="1"/>
  <c r="AJ1743" i="10" s="1"/>
  <c r="AJ1745" i="10" a="1"/>
  <c r="AJ1745" i="10" s="1"/>
  <c r="AO1745" i="10" s="1"/>
  <c r="AP1745" i="10" s="1"/>
  <c r="AJ1742" i="10" a="1"/>
  <c r="AJ1742" i="10" s="1"/>
  <c r="AO1742" i="10" s="1"/>
  <c r="AJ1746" i="10" a="1"/>
  <c r="AJ1746" i="10" s="1"/>
  <c r="Z1724" i="10"/>
  <c r="AJ1744" i="10" a="1"/>
  <c r="AJ1744" i="10" s="1"/>
  <c r="AO1744" i="10" s="1"/>
  <c r="AP1744" i="10" s="1"/>
  <c r="AJ1747" i="10" a="1"/>
  <c r="AJ1747" i="10" s="1"/>
  <c r="AQ1731" i="10"/>
  <c r="AV1730" i="10"/>
  <c r="T1730" i="10"/>
  <c r="R1730" i="10"/>
  <c r="AL1730" i="10" s="1"/>
  <c r="AK1775" i="10" s="1"/>
  <c r="S1731" i="10"/>
  <c r="AN1731" i="10" s="1"/>
  <c r="AM1751" i="10" s="1"/>
  <c r="AT1730" i="10"/>
  <c r="U1731" i="10"/>
  <c r="AJ1723" i="10" a="1"/>
  <c r="AJ1723" i="10" s="1"/>
  <c r="AO1723" i="10" s="1"/>
  <c r="AP1723" i="10" s="1"/>
  <c r="AJ1722" i="10" a="1"/>
  <c r="AJ1722" i="10" s="1"/>
  <c r="AO1722" i="10" s="1"/>
  <c r="AP1722" i="10" s="1"/>
  <c r="S1727" i="10"/>
  <c r="U1727" i="10"/>
  <c r="AQ1741" i="10"/>
  <c r="AT1740" i="10"/>
  <c r="S1741" i="10"/>
  <c r="AN1741" i="10" s="1"/>
  <c r="AM1777" i="10" s="1"/>
  <c r="U1741" i="10"/>
  <c r="T1740" i="10"/>
  <c r="AV1740" i="10"/>
  <c r="R1740" i="10"/>
  <c r="AL1740" i="10" s="1"/>
  <c r="AK1764" i="10" s="1"/>
  <c r="AJ1734" i="10" a="1"/>
  <c r="AJ1734" i="10" s="1"/>
  <c r="AO1734" i="10" s="1"/>
  <c r="AP1734" i="10" s="1"/>
  <c r="AJ1729" i="10" a="1"/>
  <c r="AJ1729" i="10" s="1"/>
  <c r="AO1729" i="10" s="1"/>
  <c r="AJ1724" i="10" a="1"/>
  <c r="AJ1724" i="10" s="1"/>
  <c r="AJ1726" i="10" a="1"/>
  <c r="AJ1726" i="10" s="1"/>
  <c r="AO1726" i="10" s="1"/>
  <c r="AJ1738" i="10" a="1"/>
  <c r="AJ1738" i="10" s="1"/>
  <c r="AO1738" i="10" s="1"/>
  <c r="AP1738" i="10" s="1"/>
  <c r="AJ1735" i="10" a="1"/>
  <c r="AJ1735" i="10" s="1"/>
  <c r="AO1735" i="10" s="1"/>
  <c r="AJ1725" i="10" a="1"/>
  <c r="AJ1725" i="10" s="1"/>
  <c r="AO1725" i="10" s="1"/>
  <c r="AJ1728" i="10" a="1"/>
  <c r="AJ1728" i="10" s="1"/>
  <c r="AO1728" i="10" s="1"/>
  <c r="AP1728" i="10" s="1"/>
  <c r="AJ1727" i="10" a="1"/>
  <c r="AJ1727" i="10" s="1"/>
  <c r="AO1727" i="10" s="1"/>
  <c r="AJ1730" i="10" a="1"/>
  <c r="AJ1730" i="10" s="1"/>
  <c r="AO1730" i="10" s="1"/>
  <c r="AP1730" i="10" s="1"/>
  <c r="AJ1731" i="10" a="1"/>
  <c r="AJ1731" i="10" s="1"/>
  <c r="AO1731" i="10" s="1"/>
  <c r="AJ1737" i="10" a="1"/>
  <c r="AJ1737" i="10" s="1"/>
  <c r="AO1737" i="10" s="1"/>
  <c r="AP1737" i="10" s="1"/>
  <c r="AJ1739" i="10" a="1"/>
  <c r="AJ1739" i="10" s="1"/>
  <c r="AO1739" i="10" s="1"/>
  <c r="AP1739" i="10" s="1"/>
  <c r="AJ1740" i="10" a="1"/>
  <c r="AJ1740" i="10" s="1"/>
  <c r="AO1740" i="10" s="1"/>
  <c r="AP1740" i="10" s="1"/>
  <c r="AJ1741" i="10" a="1"/>
  <c r="AJ1741" i="10" s="1"/>
  <c r="AO1741" i="10" s="1"/>
  <c r="AJ1732" i="10" a="1"/>
  <c r="AJ1732" i="10" s="1"/>
  <c r="AO1732" i="10" s="1"/>
  <c r="AP1732" i="10" s="1"/>
  <c r="AJ1733" i="10" a="1"/>
  <c r="AJ1733" i="10" s="1"/>
  <c r="AO1733" i="10" s="1"/>
  <c r="AP1733" i="10" s="1"/>
  <c r="AJ1736" i="10" a="1"/>
  <c r="AJ1736" i="10" s="1"/>
  <c r="AO1736" i="10" s="1"/>
  <c r="AP1736" i="10" s="1"/>
  <c r="Z1712" i="10"/>
  <c r="AJ1712" i="10" a="1"/>
  <c r="AJ1712" i="10" s="1"/>
  <c r="AJ1714" i="10" a="1"/>
  <c r="AJ1714" i="10" s="1"/>
  <c r="Z1714" i="10"/>
  <c r="AJ1717" i="10" a="1"/>
  <c r="AJ1717" i="10" s="1"/>
  <c r="Z1717" i="10"/>
  <c r="Z1713" i="10"/>
  <c r="AJ1713" i="10" a="1"/>
  <c r="AJ1713" i="10" s="1"/>
  <c r="Z1721" i="10"/>
  <c r="AJ1721" i="10" a="1"/>
  <c r="AJ1721" i="10" s="1"/>
  <c r="Z1716" i="10"/>
  <c r="AJ1716" i="10" a="1"/>
  <c r="AJ1716" i="10" s="1"/>
  <c r="AJ1720" i="10" a="1"/>
  <c r="AJ1720" i="10" s="1"/>
  <c r="AO1720" i="10" s="1"/>
  <c r="Z1720" i="10"/>
  <c r="Z1719" i="10"/>
  <c r="AJ1719" i="10" a="1"/>
  <c r="AJ1719" i="10" s="1"/>
  <c r="AJ1715" i="10" a="1"/>
  <c r="AJ1715" i="10" s="1"/>
  <c r="Z1715" i="10"/>
  <c r="AJ1718" i="10" a="1"/>
  <c r="AJ1718" i="10" s="1"/>
  <c r="Z1718" i="10"/>
  <c r="AJ1711" i="10" a="1"/>
  <c r="AJ1711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O1773" i="10" l="1"/>
  <c r="AQ1775" i="10"/>
  <c r="R1774" i="10"/>
  <c r="T1774" i="10"/>
  <c r="AQ1771" i="10"/>
  <c r="R1770" i="10"/>
  <c r="AL1770" i="10" s="1"/>
  <c r="AV1770" i="10"/>
  <c r="T1770" i="10"/>
  <c r="AT1770" i="10"/>
  <c r="S1771" i="10"/>
  <c r="U1771" i="10"/>
  <c r="S1773" i="10"/>
  <c r="AQ1773" i="10"/>
  <c r="U1773" i="10"/>
  <c r="AV1772" i="10"/>
  <c r="R1772" i="10"/>
  <c r="AL1772" i="10" s="1"/>
  <c r="AT1772" i="10"/>
  <c r="T1772" i="10"/>
  <c r="T1752" i="10"/>
  <c r="AQ1753" i="10"/>
  <c r="R1752" i="10"/>
  <c r="S1768" i="10"/>
  <c r="U1768" i="10"/>
  <c r="X1750" i="10"/>
  <c r="AQ1751" i="10"/>
  <c r="AV1775" i="10"/>
  <c r="AW1774" i="10" s="1"/>
  <c r="Y1774" i="10"/>
  <c r="AT1775" i="10"/>
  <c r="X1768" i="10"/>
  <c r="AQ1769" i="10"/>
  <c r="S1760" i="10"/>
  <c r="U1760" i="10"/>
  <c r="AQ1774" i="10"/>
  <c r="T1775" i="10"/>
  <c r="R1775" i="10"/>
  <c r="AL1775" i="10" s="1"/>
  <c r="AQ1772" i="10"/>
  <c r="R1773" i="10"/>
  <c r="AL1773" i="10" s="1"/>
  <c r="T1773" i="10"/>
  <c r="AT1773" i="10"/>
  <c r="AV1773" i="10"/>
  <c r="AW1772" i="10" s="1"/>
  <c r="U1772" i="10"/>
  <c r="S1772" i="10"/>
  <c r="AO1774" i="10"/>
  <c r="T1754" i="10"/>
  <c r="AQ1755" i="10"/>
  <c r="S1755" i="10"/>
  <c r="AV1754" i="10"/>
  <c r="AT1754" i="10"/>
  <c r="U1755" i="10"/>
  <c r="R1754" i="10"/>
  <c r="AL1754" i="10" s="1"/>
  <c r="T1758" i="10"/>
  <c r="AQ1759" i="10"/>
  <c r="R1758" i="10"/>
  <c r="Y1765" i="10"/>
  <c r="U1762" i="10"/>
  <c r="S1762" i="10"/>
  <c r="AQ1762" i="10"/>
  <c r="T1763" i="10"/>
  <c r="R1763" i="10"/>
  <c r="AL1763" i="10" s="1"/>
  <c r="AT1763" i="10"/>
  <c r="AV1763" i="10"/>
  <c r="AW1762" i="10" s="1"/>
  <c r="S1754" i="10"/>
  <c r="U1754" i="10"/>
  <c r="AQ1777" i="10"/>
  <c r="X1776" i="10"/>
  <c r="X1766" i="10"/>
  <c r="AQ1767" i="10"/>
  <c r="S1748" i="10"/>
  <c r="AQ1748" i="10"/>
  <c r="U1748" i="10"/>
  <c r="AT1749" i="10"/>
  <c r="R1749" i="10"/>
  <c r="AL1749" i="10" s="1"/>
  <c r="AV1749" i="10"/>
  <c r="AW1748" i="10" s="1"/>
  <c r="T1749" i="10"/>
  <c r="S1767" i="10"/>
  <c r="U1767" i="10"/>
  <c r="S1752" i="10"/>
  <c r="U1752" i="10"/>
  <c r="U1777" i="10"/>
  <c r="S1777" i="10"/>
  <c r="BP1745" i="10"/>
  <c r="BQ1745" i="10"/>
  <c r="BN1744" i="10"/>
  <c r="AW1745" i="10"/>
  <c r="BO1745" i="10"/>
  <c r="AO1770" i="10"/>
  <c r="AP1770" i="10" s="1"/>
  <c r="BH1745" i="10"/>
  <c r="BI1745" i="10"/>
  <c r="BF1744" i="10"/>
  <c r="AU1745" i="10"/>
  <c r="AY1745" i="10" s="1"/>
  <c r="BG1745" i="10"/>
  <c r="AX1744" i="10"/>
  <c r="AO1748" i="10"/>
  <c r="AL1736" i="10"/>
  <c r="AK1774" i="10" s="1"/>
  <c r="AQ1749" i="10"/>
  <c r="T1748" i="10"/>
  <c r="R1748" i="10"/>
  <c r="AV1751" i="10"/>
  <c r="AW1750" i="10" s="1"/>
  <c r="AQ1750" i="10"/>
  <c r="AT1751" i="10"/>
  <c r="U1750" i="10"/>
  <c r="T1751" i="10"/>
  <c r="S1750" i="10"/>
  <c r="R1751" i="10"/>
  <c r="AL1751" i="10" s="1"/>
  <c r="AQ1764" i="10"/>
  <c r="T1765" i="10"/>
  <c r="R1765" i="10"/>
  <c r="Y1751" i="10"/>
  <c r="AT1750" i="10"/>
  <c r="AV1750" i="10"/>
  <c r="AO1759" i="10"/>
  <c r="AQ1761" i="10"/>
  <c r="R1760" i="10"/>
  <c r="T1760" i="10"/>
  <c r="AQ1776" i="10"/>
  <c r="T1777" i="10"/>
  <c r="R1777" i="10"/>
  <c r="AL1777" i="10" s="1"/>
  <c r="AT1777" i="10"/>
  <c r="AV1777" i="10"/>
  <c r="AW1776" i="10" s="1"/>
  <c r="S1776" i="10"/>
  <c r="U1776" i="10"/>
  <c r="AT1762" i="10"/>
  <c r="AQ1763" i="10"/>
  <c r="T1762" i="10"/>
  <c r="R1762" i="10"/>
  <c r="AL1762" i="10" s="1"/>
  <c r="AV1762" i="10"/>
  <c r="U1763" i="10"/>
  <c r="S1763" i="10"/>
  <c r="AL1734" i="10"/>
  <c r="AK1748" i="10" s="1"/>
  <c r="AP1735" i="10"/>
  <c r="AW1735" i="10"/>
  <c r="BN1734" i="10"/>
  <c r="BQ1735" i="10"/>
  <c r="BP1735" i="10"/>
  <c r="BO1735" i="10"/>
  <c r="BG1735" i="10"/>
  <c r="BF1734" i="10"/>
  <c r="BI1735" i="10"/>
  <c r="AU1735" i="10"/>
  <c r="AY1735" i="10" s="1"/>
  <c r="BH1735" i="10"/>
  <c r="AX1734" i="10"/>
  <c r="BN1736" i="10"/>
  <c r="BQ1737" i="10"/>
  <c r="AW1737" i="10"/>
  <c r="BO1737" i="10"/>
  <c r="BP1737" i="10"/>
  <c r="AX1736" i="10"/>
  <c r="BH1737" i="10"/>
  <c r="BF1736" i="10"/>
  <c r="BI1737" i="10"/>
  <c r="AU1737" i="10"/>
  <c r="AY1737" i="10" s="1"/>
  <c r="BG1737" i="10"/>
  <c r="AW1723" i="10"/>
  <c r="BP1723" i="10"/>
  <c r="BO1723" i="10"/>
  <c r="BQ1723" i="10"/>
  <c r="BN1722" i="10"/>
  <c r="AU1723" i="10"/>
  <c r="AY1723" i="10" s="1"/>
  <c r="AX1722" i="10"/>
  <c r="BH1723" i="10"/>
  <c r="BG1723" i="10"/>
  <c r="BF1722" i="10"/>
  <c r="BI1723" i="10"/>
  <c r="S1724" i="10"/>
  <c r="U1724" i="10"/>
  <c r="AP1731" i="10"/>
  <c r="AP1741" i="10"/>
  <c r="AO1777" i="10" s="1"/>
  <c r="AP1727" i="10"/>
  <c r="AW1731" i="10"/>
  <c r="BQ1731" i="10"/>
  <c r="BP1731" i="10"/>
  <c r="BN1730" i="10"/>
  <c r="BO1731" i="10"/>
  <c r="BH1731" i="10"/>
  <c r="AU1731" i="10"/>
  <c r="AY1731" i="10" s="1"/>
  <c r="BI1731" i="10"/>
  <c r="BF1730" i="10"/>
  <c r="BG1731" i="10"/>
  <c r="AX1730" i="10"/>
  <c r="BQ1741" i="10"/>
  <c r="AW1741" i="10"/>
  <c r="BO1741" i="10"/>
  <c r="BN1740" i="10"/>
  <c r="BP1741" i="10"/>
  <c r="BH1741" i="10"/>
  <c r="AU1741" i="10"/>
  <c r="AY1741" i="10" s="1"/>
  <c r="BI1741" i="10"/>
  <c r="AX1740" i="10"/>
  <c r="BG1741" i="10"/>
  <c r="BF1740" i="10"/>
  <c r="AQ1719" i="10"/>
  <c r="AQ1721" i="10"/>
  <c r="AQ1715" i="10"/>
  <c r="AQ1713" i="10"/>
  <c r="AQ1716" i="10"/>
  <c r="AV1717" i="10"/>
  <c r="AW1716" i="10" s="1"/>
  <c r="AT1717" i="10"/>
  <c r="AQ1714" i="10"/>
  <c r="AT1715" i="10"/>
  <c r="AV1715" i="10"/>
  <c r="AW1714" i="10" s="1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AX1751" i="10" l="1"/>
  <c r="AU1750" i="10"/>
  <c r="AY1750" i="10" s="1"/>
  <c r="BB1744" i="10"/>
  <c r="BF1745" i="10"/>
  <c r="BB1745" i="10" s="1"/>
  <c r="T1776" i="10"/>
  <c r="R1776" i="10"/>
  <c r="AL1776" i="10" s="1"/>
  <c r="AV1776" i="10"/>
  <c r="AT1776" i="10"/>
  <c r="AN1771" i="10"/>
  <c r="AP1771" i="10"/>
  <c r="BE1745" i="10"/>
  <c r="BI1744" i="10"/>
  <c r="BE1744" i="10" s="1"/>
  <c r="S1765" i="10"/>
  <c r="U1765" i="10"/>
  <c r="AP1760" i="10"/>
  <c r="AU1771" i="10"/>
  <c r="AY1771" i="10" s="1"/>
  <c r="BF1770" i="10"/>
  <c r="BH1771" i="10"/>
  <c r="BI1771" i="10"/>
  <c r="AX1770" i="10"/>
  <c r="BG1771" i="10"/>
  <c r="BN1750" i="10"/>
  <c r="BP1751" i="10"/>
  <c r="BQ1751" i="10"/>
  <c r="BO1751" i="10"/>
  <c r="AW1751" i="10"/>
  <c r="BH1744" i="10"/>
  <c r="BD1744" i="10" s="1"/>
  <c r="BD1745" i="10"/>
  <c r="AN1767" i="10"/>
  <c r="AP1767" i="10"/>
  <c r="AP1772" i="10"/>
  <c r="AN1772" i="10"/>
  <c r="BH1751" i="10"/>
  <c r="AX1750" i="10"/>
  <c r="BF1750" i="10"/>
  <c r="BG1751" i="10"/>
  <c r="BI1751" i="10"/>
  <c r="AU1751" i="10"/>
  <c r="AY1751" i="10" s="1"/>
  <c r="AL1748" i="10"/>
  <c r="T1768" i="10"/>
  <c r="R1768" i="10"/>
  <c r="AW1771" i="10"/>
  <c r="BN1770" i="10"/>
  <c r="BO1771" i="10"/>
  <c r="BP1771" i="10"/>
  <c r="BQ1771" i="10"/>
  <c r="AP1776" i="10"/>
  <c r="AN1776" i="10"/>
  <c r="S1751" i="10"/>
  <c r="U1751" i="10"/>
  <c r="BO1744" i="10"/>
  <c r="BK1744" i="10" s="1"/>
  <c r="BK1745" i="10"/>
  <c r="AX1775" i="10"/>
  <c r="AU1774" i="10"/>
  <c r="AY1774" i="10" s="1"/>
  <c r="AX1763" i="10"/>
  <c r="AU1762" i="10"/>
  <c r="AY1762" i="10" s="1"/>
  <c r="AX1773" i="10"/>
  <c r="AU1772" i="10"/>
  <c r="AY1772" i="10" s="1"/>
  <c r="S1774" i="10"/>
  <c r="U1774" i="10"/>
  <c r="AU1773" i="10"/>
  <c r="AY1773" i="10" s="1"/>
  <c r="BH1773" i="10"/>
  <c r="BG1773" i="10"/>
  <c r="BF1772" i="10"/>
  <c r="AX1772" i="10"/>
  <c r="BI1773" i="10"/>
  <c r="Y1749" i="10"/>
  <c r="AT1748" i="10"/>
  <c r="AV1748" i="10"/>
  <c r="AU1776" i="10"/>
  <c r="AY1776" i="10" s="1"/>
  <c r="AX1777" i="10"/>
  <c r="AT1774" i="10"/>
  <c r="AV1774" i="10"/>
  <c r="Y1775" i="10"/>
  <c r="BJ1744" i="10"/>
  <c r="BN1745" i="10"/>
  <c r="BJ1745" i="10" s="1"/>
  <c r="AX1749" i="10"/>
  <c r="AU1748" i="10"/>
  <c r="AY1748" i="10" s="1"/>
  <c r="AN1763" i="10"/>
  <c r="AP1763" i="10"/>
  <c r="BQ1744" i="10"/>
  <c r="BM1744" i="10" s="1"/>
  <c r="BM1745" i="10"/>
  <c r="AW1773" i="10"/>
  <c r="BO1773" i="10"/>
  <c r="BP1773" i="10"/>
  <c r="BN1772" i="10"/>
  <c r="BQ1773" i="10"/>
  <c r="AZ1745" i="10"/>
  <c r="BA1745" i="10"/>
  <c r="R1766" i="10"/>
  <c r="AL1766" i="10" s="1"/>
  <c r="AT1766" i="10"/>
  <c r="AV1766" i="10"/>
  <c r="T1766" i="10"/>
  <c r="BH1763" i="10"/>
  <c r="AU1763" i="10"/>
  <c r="AY1763" i="10" s="1"/>
  <c r="BI1763" i="10"/>
  <c r="AX1762" i="10"/>
  <c r="BF1762" i="10"/>
  <c r="BG1763" i="10"/>
  <c r="BP1744" i="10"/>
  <c r="BL1744" i="10" s="1"/>
  <c r="BL1745" i="10"/>
  <c r="AX1754" i="10"/>
  <c r="AU1755" i="10"/>
  <c r="AY1755" i="10" s="1"/>
  <c r="AL1774" i="10"/>
  <c r="BN1762" i="10"/>
  <c r="AW1763" i="10"/>
  <c r="BP1763" i="10"/>
  <c r="BQ1763" i="10"/>
  <c r="BO1763" i="10"/>
  <c r="AN1750" i="10"/>
  <c r="AP1750" i="10"/>
  <c r="BA1744" i="10"/>
  <c r="AZ1744" i="10"/>
  <c r="AN1777" i="10"/>
  <c r="AP1777" i="10"/>
  <c r="AN1748" i="10"/>
  <c r="AP1748" i="10"/>
  <c r="AP1762" i="10"/>
  <c r="AN1762" i="10"/>
  <c r="AW1755" i="10"/>
  <c r="R1750" i="10"/>
  <c r="AL1750" i="10" s="1"/>
  <c r="T1750" i="10"/>
  <c r="BC1745" i="10"/>
  <c r="BG1744" i="10"/>
  <c r="BC1744" i="10" s="1"/>
  <c r="AP1755" i="10"/>
  <c r="AN1755" i="10"/>
  <c r="AN1773" i="10"/>
  <c r="AP1773" i="10"/>
  <c r="BD1735" i="10"/>
  <c r="BH1734" i="10"/>
  <c r="BD1734" i="10" s="1"/>
  <c r="BA1734" i="10"/>
  <c r="AZ1734" i="10"/>
  <c r="BE1735" i="10"/>
  <c r="BI1734" i="10"/>
  <c r="BE1734" i="10" s="1"/>
  <c r="BB1734" i="10"/>
  <c r="BF1735" i="10"/>
  <c r="BB1735" i="10" s="1"/>
  <c r="BC1735" i="10"/>
  <c r="BG1734" i="10"/>
  <c r="BC1734" i="10" s="1"/>
  <c r="BK1735" i="10"/>
  <c r="BO1734" i="10"/>
  <c r="BK1734" i="10" s="1"/>
  <c r="BA1735" i="10"/>
  <c r="AZ1735" i="10"/>
  <c r="BL1735" i="10"/>
  <c r="BP1734" i="10"/>
  <c r="BL1734" i="10" s="1"/>
  <c r="BQ1734" i="10"/>
  <c r="BM1734" i="10" s="1"/>
  <c r="BM1735" i="10"/>
  <c r="BJ1734" i="10"/>
  <c r="BN1735" i="10"/>
  <c r="BJ1735" i="10" s="1"/>
  <c r="BA1737" i="10"/>
  <c r="AZ1737" i="10"/>
  <c r="BH1736" i="10"/>
  <c r="BD1736" i="10" s="1"/>
  <c r="BD1737" i="10"/>
  <c r="BG1736" i="10"/>
  <c r="BC1736" i="10" s="1"/>
  <c r="BC1737" i="10"/>
  <c r="AZ1736" i="10"/>
  <c r="BA1736" i="10"/>
  <c r="BP1736" i="10"/>
  <c r="BL1736" i="10" s="1"/>
  <c r="BL1737" i="10"/>
  <c r="BB1736" i="10"/>
  <c r="BF1737" i="10"/>
  <c r="BB1737" i="10" s="1"/>
  <c r="BO1736" i="10"/>
  <c r="BK1736" i="10" s="1"/>
  <c r="BK1737" i="10"/>
  <c r="BI1736" i="10"/>
  <c r="BE1736" i="10" s="1"/>
  <c r="BE1737" i="10"/>
  <c r="BQ1736" i="10"/>
  <c r="BM1736" i="10" s="1"/>
  <c r="BM1737" i="10"/>
  <c r="BJ1736" i="10"/>
  <c r="BN1737" i="10"/>
  <c r="BJ1737" i="10" s="1"/>
  <c r="BI1722" i="10"/>
  <c r="BE1722" i="10" s="1"/>
  <c r="BE1723" i="10"/>
  <c r="BB1722" i="10"/>
  <c r="BF1723" i="10"/>
  <c r="BB1723" i="10" s="1"/>
  <c r="BG1722" i="10"/>
  <c r="BC1722" i="10" s="1"/>
  <c r="BC1723" i="10"/>
  <c r="BH1722" i="10"/>
  <c r="BD1722" i="10" s="1"/>
  <c r="BD1723" i="10"/>
  <c r="BA1722" i="10"/>
  <c r="AZ1722" i="10"/>
  <c r="AZ1723" i="10"/>
  <c r="BA1723" i="10"/>
  <c r="BN1723" i="10"/>
  <c r="BJ1723" i="10" s="1"/>
  <c r="BJ1722" i="10"/>
  <c r="BQ1722" i="10"/>
  <c r="BM1722" i="10" s="1"/>
  <c r="BM1723" i="10"/>
  <c r="BO1722" i="10"/>
  <c r="BK1722" i="10" s="1"/>
  <c r="BK1723" i="10"/>
  <c r="BP1722" i="10"/>
  <c r="BL1722" i="10" s="1"/>
  <c r="BL1723" i="10"/>
  <c r="AZ1730" i="10"/>
  <c r="BA1730" i="10"/>
  <c r="BC1731" i="10"/>
  <c r="BG1730" i="10"/>
  <c r="BC1730" i="10" s="1"/>
  <c r="BE1731" i="10"/>
  <c r="BI1730" i="10"/>
  <c r="BE1730" i="10" s="1"/>
  <c r="BA1731" i="10"/>
  <c r="AZ1731" i="10"/>
  <c r="BD1731" i="10"/>
  <c r="BH1730" i="10"/>
  <c r="BD1730" i="10" s="1"/>
  <c r="BK1731" i="10"/>
  <c r="BO1730" i="10"/>
  <c r="BK1730" i="10" s="1"/>
  <c r="BN1731" i="10"/>
  <c r="BJ1731" i="10" s="1"/>
  <c r="BJ1730" i="10"/>
  <c r="BP1730" i="10"/>
  <c r="BL1730" i="10" s="1"/>
  <c r="BL1731" i="10"/>
  <c r="BQ1730" i="10"/>
  <c r="BM1730" i="10" s="1"/>
  <c r="BM1731" i="10"/>
  <c r="BB1730" i="10"/>
  <c r="BF1731" i="10"/>
  <c r="BB1731" i="10" s="1"/>
  <c r="BC1741" i="10"/>
  <c r="BG1740" i="10"/>
  <c r="BC1740" i="10" s="1"/>
  <c r="BA1740" i="10"/>
  <c r="AZ1740" i="10"/>
  <c r="BB1740" i="10"/>
  <c r="BF1741" i="10"/>
  <c r="BB1741" i="10" s="1"/>
  <c r="BI1740" i="10"/>
  <c r="BE1740" i="10" s="1"/>
  <c r="BE1741" i="10"/>
  <c r="BA1741" i="10"/>
  <c r="AZ1741" i="10"/>
  <c r="BL1741" i="10"/>
  <c r="BP1740" i="10"/>
  <c r="BL1740" i="10" s="1"/>
  <c r="BH1740" i="10"/>
  <c r="BD1740" i="10" s="1"/>
  <c r="BD1741" i="10"/>
  <c r="BN1741" i="10"/>
  <c r="BJ1741" i="10" s="1"/>
  <c r="BJ1740" i="10"/>
  <c r="BK1741" i="10"/>
  <c r="BO1740" i="10"/>
  <c r="BK1740" i="10" s="1"/>
  <c r="BQ1740" i="10"/>
  <c r="BM1740" i="10" s="1"/>
  <c r="BM1741" i="10"/>
  <c r="AU1714" i="10"/>
  <c r="AU1716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BC1773" i="10" l="1"/>
  <c r="BG1772" i="10"/>
  <c r="BC1772" i="10" s="1"/>
  <c r="BI1770" i="10"/>
  <c r="BE1770" i="10" s="1"/>
  <c r="BE1771" i="10"/>
  <c r="BJ1772" i="10"/>
  <c r="BN1773" i="10"/>
  <c r="BJ1773" i="10" s="1"/>
  <c r="S1775" i="10"/>
  <c r="U1775" i="10"/>
  <c r="BH1772" i="10"/>
  <c r="BD1772" i="10" s="1"/>
  <c r="BD1773" i="10"/>
  <c r="BH1770" i="10"/>
  <c r="BD1770" i="10" s="1"/>
  <c r="BD1771" i="10"/>
  <c r="AU1777" i="10"/>
  <c r="AY1777" i="10" s="1"/>
  <c r="BI1777" i="10"/>
  <c r="BG1777" i="10"/>
  <c r="BF1776" i="10"/>
  <c r="AX1776" i="10"/>
  <c r="BH1777" i="10"/>
  <c r="BF1773" i="10"/>
  <c r="BB1773" i="10" s="1"/>
  <c r="BB1772" i="10"/>
  <c r="BA1770" i="10"/>
  <c r="AZ1770" i="10"/>
  <c r="BP1772" i="10"/>
  <c r="BL1772" i="10" s="1"/>
  <c r="BL1773" i="10"/>
  <c r="BO1775" i="10"/>
  <c r="BQ1775" i="10"/>
  <c r="BN1774" i="10"/>
  <c r="AW1775" i="10"/>
  <c r="BP1775" i="10"/>
  <c r="BF1771" i="10"/>
  <c r="BB1771" i="10" s="1"/>
  <c r="BB1770" i="10"/>
  <c r="BO1777" i="10"/>
  <c r="BQ1777" i="10"/>
  <c r="AW1777" i="10"/>
  <c r="BP1777" i="10"/>
  <c r="BN1776" i="10"/>
  <c r="BI1762" i="10"/>
  <c r="BE1762" i="10" s="1"/>
  <c r="BE1763" i="10"/>
  <c r="BK1773" i="10"/>
  <c r="BO1772" i="10"/>
  <c r="BK1772" i="10" s="1"/>
  <c r="BF1774" i="10"/>
  <c r="BG1775" i="10"/>
  <c r="BH1775" i="10"/>
  <c r="AX1774" i="10"/>
  <c r="AU1775" i="10"/>
  <c r="AY1775" i="10" s="1"/>
  <c r="BA1775" i="10" s="1"/>
  <c r="BI1775" i="10"/>
  <c r="AP1751" i="10"/>
  <c r="AN1751" i="10"/>
  <c r="BA1771" i="10"/>
  <c r="AZ1771" i="10"/>
  <c r="BQ1772" i="10"/>
  <c r="BM1772" i="10" s="1"/>
  <c r="BM1773" i="10"/>
  <c r="BH1762" i="10"/>
  <c r="BD1762" i="10" s="1"/>
  <c r="BD1763" i="10"/>
  <c r="BA1777" i="10"/>
  <c r="AZ1777" i="10"/>
  <c r="AP1774" i="10"/>
  <c r="AN1774" i="10"/>
  <c r="BE1751" i="10"/>
  <c r="BI1750" i="10"/>
  <c r="BE1750" i="10" s="1"/>
  <c r="BJ1762" i="10"/>
  <c r="BN1763" i="10"/>
  <c r="BJ1763" i="10" s="1"/>
  <c r="BA1762" i="10"/>
  <c r="AZ1762" i="10"/>
  <c r="BQ1767" i="10"/>
  <c r="BN1766" i="10"/>
  <c r="BP1767" i="10"/>
  <c r="AW1767" i="10"/>
  <c r="BO1767" i="10"/>
  <c r="BN1748" i="10"/>
  <c r="BP1749" i="10"/>
  <c r="BQ1749" i="10"/>
  <c r="AW1749" i="10"/>
  <c r="BO1749" i="10"/>
  <c r="AZ1773" i="10"/>
  <c r="BA1773" i="10"/>
  <c r="BM1771" i="10"/>
  <c r="BQ1770" i="10"/>
  <c r="BM1770" i="10" s="1"/>
  <c r="BC1751" i="10"/>
  <c r="BG1750" i="10"/>
  <c r="BC1750" i="10" s="1"/>
  <c r="BK1751" i="10"/>
  <c r="BO1750" i="10"/>
  <c r="BK1750" i="10" s="1"/>
  <c r="BK1763" i="10"/>
  <c r="BO1762" i="10"/>
  <c r="BK1762" i="10" s="1"/>
  <c r="BF1766" i="10"/>
  <c r="AX1766" i="10"/>
  <c r="AU1767" i="10"/>
  <c r="AY1767" i="10" s="1"/>
  <c r="BI1767" i="10"/>
  <c r="BG1767" i="10"/>
  <c r="BH1767" i="10"/>
  <c r="BH1749" i="10"/>
  <c r="BF1748" i="10"/>
  <c r="AX1748" i="10"/>
  <c r="BG1749" i="10"/>
  <c r="BI1749" i="10"/>
  <c r="AU1749" i="10"/>
  <c r="AY1749" i="10" s="1"/>
  <c r="BP1770" i="10"/>
  <c r="BL1770" i="10" s="1"/>
  <c r="BL1771" i="10"/>
  <c r="BB1750" i="10"/>
  <c r="BF1751" i="10"/>
  <c r="BB1751" i="10" s="1"/>
  <c r="BQ1750" i="10"/>
  <c r="BM1750" i="10" s="1"/>
  <c r="BM1751" i="10"/>
  <c r="BP1762" i="10"/>
  <c r="BL1762" i="10" s="1"/>
  <c r="BL1763" i="10"/>
  <c r="BM1763" i="10"/>
  <c r="BQ1762" i="10"/>
  <c r="BM1762" i="10" s="1"/>
  <c r="U1749" i="10"/>
  <c r="S1749" i="10"/>
  <c r="AZ1763" i="10"/>
  <c r="BA1763" i="10"/>
  <c r="BK1771" i="10"/>
  <c r="BO1770" i="10"/>
  <c r="BK1770" i="10" s="1"/>
  <c r="BA1750" i="10"/>
  <c r="AZ1750" i="10"/>
  <c r="BP1750" i="10"/>
  <c r="BL1750" i="10" s="1"/>
  <c r="BL1751" i="10"/>
  <c r="BI1772" i="10"/>
  <c r="BE1772" i="10" s="1"/>
  <c r="BE1773" i="10"/>
  <c r="BD1751" i="10"/>
  <c r="BH1750" i="10"/>
  <c r="BD1750" i="10" s="1"/>
  <c r="BJ1750" i="10"/>
  <c r="BN1751" i="10"/>
  <c r="BJ1751" i="10" s="1"/>
  <c r="BG1762" i="10"/>
  <c r="BC1762" i="10" s="1"/>
  <c r="BC1763" i="10"/>
  <c r="BN1771" i="10"/>
  <c r="BJ1771" i="10" s="1"/>
  <c r="BJ1770" i="10"/>
  <c r="BB1762" i="10"/>
  <c r="BF1763" i="10"/>
  <c r="BB1763" i="10" s="1"/>
  <c r="AZ1749" i="10"/>
  <c r="BA1749" i="10"/>
  <c r="BA1772" i="10"/>
  <c r="AZ1772" i="10"/>
  <c r="BG1770" i="10"/>
  <c r="BC1770" i="10" s="1"/>
  <c r="BC1771" i="10"/>
  <c r="AZ1751" i="10"/>
  <c r="BA1751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BD1767" i="10" l="1"/>
  <c r="BH1766" i="10"/>
  <c r="BD1766" i="10" s="1"/>
  <c r="BD1775" i="10"/>
  <c r="BH1774" i="10"/>
  <c r="BD1774" i="10" s="1"/>
  <c r="AZ1775" i="10"/>
  <c r="BN1767" i="10"/>
  <c r="BJ1767" i="10" s="1"/>
  <c r="BJ1766" i="10"/>
  <c r="AZ1774" i="10"/>
  <c r="BA1774" i="10"/>
  <c r="BC1775" i="10"/>
  <c r="BG1774" i="10"/>
  <c r="BC1774" i="10" s="1"/>
  <c r="BK1777" i="10"/>
  <c r="BO1776" i="10"/>
  <c r="BK1776" i="10" s="1"/>
  <c r="BI1766" i="10"/>
  <c r="BE1766" i="10" s="1"/>
  <c r="BE1767" i="10"/>
  <c r="BA1767" i="10"/>
  <c r="AZ1767" i="10"/>
  <c r="BP1774" i="10"/>
  <c r="BL1774" i="10" s="1"/>
  <c r="BL1775" i="10"/>
  <c r="BP1766" i="10"/>
  <c r="BL1766" i="10" s="1"/>
  <c r="BL1767" i="10"/>
  <c r="BG1766" i="10"/>
  <c r="BC1766" i="10" s="1"/>
  <c r="BC1767" i="10"/>
  <c r="BB1774" i="10"/>
  <c r="BF1775" i="10"/>
  <c r="BB1775" i="10" s="1"/>
  <c r="AP1749" i="10"/>
  <c r="AN1749" i="10"/>
  <c r="AZ1766" i="10"/>
  <c r="BA1766" i="10"/>
  <c r="BO1748" i="10"/>
  <c r="BK1748" i="10" s="1"/>
  <c r="BK1749" i="10"/>
  <c r="AP1775" i="10"/>
  <c r="AN1775" i="10"/>
  <c r="BH1748" i="10"/>
  <c r="BD1748" i="10" s="1"/>
  <c r="BD1749" i="10"/>
  <c r="BQ1766" i="10"/>
  <c r="BM1766" i="10" s="1"/>
  <c r="BM1767" i="10"/>
  <c r="BJ1774" i="10"/>
  <c r="BN1775" i="10"/>
  <c r="BJ1775" i="10" s="1"/>
  <c r="BD1777" i="10"/>
  <c r="BH1776" i="10"/>
  <c r="BD1776" i="10" s="1"/>
  <c r="BQ1776" i="10"/>
  <c r="BM1776" i="10" s="1"/>
  <c r="BM1777" i="10"/>
  <c r="BB1766" i="10"/>
  <c r="BF1767" i="10"/>
  <c r="BB1767" i="10" s="1"/>
  <c r="BQ1748" i="10"/>
  <c r="BM1748" i="10" s="1"/>
  <c r="BM1749" i="10"/>
  <c r="BQ1774" i="10"/>
  <c r="BM1774" i="10" s="1"/>
  <c r="BM1775" i="10"/>
  <c r="BA1776" i="10"/>
  <c r="AZ1776" i="10"/>
  <c r="BE1749" i="10"/>
  <c r="BI1748" i="10"/>
  <c r="BE1748" i="10" s="1"/>
  <c r="BP1748" i="10"/>
  <c r="BL1748" i="10" s="1"/>
  <c r="BL1749" i="10"/>
  <c r="BO1774" i="10"/>
  <c r="BK1774" i="10" s="1"/>
  <c r="BK1775" i="10"/>
  <c r="BF1777" i="10"/>
  <c r="BB1777" i="10" s="1"/>
  <c r="BB1776" i="10"/>
  <c r="BG1748" i="10"/>
  <c r="BC1748" i="10" s="1"/>
  <c r="BC1749" i="10"/>
  <c r="BJ1748" i="10"/>
  <c r="BN1749" i="10"/>
  <c r="BJ1749" i="10" s="1"/>
  <c r="BJ1776" i="10"/>
  <c r="BN1777" i="10"/>
  <c r="BJ1777" i="10" s="1"/>
  <c r="BC1777" i="10"/>
  <c r="BG1776" i="10"/>
  <c r="BC1776" i="10" s="1"/>
  <c r="BK1767" i="10"/>
  <c r="BO1766" i="10"/>
  <c r="BK1766" i="10" s="1"/>
  <c r="BL1777" i="10"/>
  <c r="BP1776" i="10"/>
  <c r="BL1776" i="10" s="1"/>
  <c r="BI1776" i="10"/>
  <c r="BE1776" i="10" s="1"/>
  <c r="BE1777" i="10"/>
  <c r="BA1748" i="10"/>
  <c r="AZ1748" i="10"/>
  <c r="BB1748" i="10"/>
  <c r="BF1749" i="10"/>
  <c r="BB1749" i="10" s="1"/>
  <c r="BE1775" i="10"/>
  <c r="BI1774" i="10"/>
  <c r="BE1774" i="10" s="1"/>
  <c r="H54" i="14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AI40" i="14" l="1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H35" i="3" l="1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711" i="10"/>
  <c r="N1711" i="10" s="1"/>
  <c r="A1712" i="10"/>
  <c r="N1712" i="10" s="1"/>
  <c r="A1713" i="10"/>
  <c r="N1713" i="10" s="1"/>
  <c r="A1714" i="10"/>
  <c r="N1714" i="10" s="1"/>
  <c r="A1715" i="10"/>
  <c r="N1715" i="10" s="1"/>
  <c r="A1716" i="10"/>
  <c r="N1716" i="10" s="1"/>
  <c r="A1717" i="10"/>
  <c r="N1717" i="10" s="1"/>
  <c r="A1718" i="10"/>
  <c r="N1718" i="10" s="1"/>
  <c r="A1719" i="10"/>
  <c r="N1719" i="10" s="1"/>
  <c r="A1720" i="10"/>
  <c r="N1720" i="10" s="1"/>
  <c r="A1721" i="10"/>
  <c r="N1721" i="10" s="1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O1712" i="10" l="1"/>
  <c r="S1712" i="10" s="1"/>
  <c r="P1713" i="10"/>
  <c r="O1711" i="10"/>
  <c r="Q1711" i="10"/>
  <c r="O1720" i="10"/>
  <c r="S1720" i="10" s="1"/>
  <c r="AP1720" i="10" s="1"/>
  <c r="P1721" i="10"/>
  <c r="Q1720" i="10" s="1"/>
  <c r="U1720" i="10" s="1"/>
  <c r="P1720" i="10"/>
  <c r="O1721" i="10"/>
  <c r="R1720" i="10"/>
  <c r="P1719" i="10"/>
  <c r="O1718" i="10"/>
  <c r="S1718" i="10" s="1"/>
  <c r="P1718" i="10"/>
  <c r="O1719" i="10"/>
  <c r="R1718" i="10"/>
  <c r="O1717" i="10"/>
  <c r="S1717" i="10" s="1"/>
  <c r="P1716" i="10"/>
  <c r="Q1717" i="10" s="1"/>
  <c r="U1717" i="10" s="1"/>
  <c r="P1715" i="10"/>
  <c r="O1714" i="10"/>
  <c r="R1715" i="10"/>
  <c r="AL1715" i="10" s="1"/>
  <c r="AK1743" i="10" s="1"/>
  <c r="AX1715" i="10"/>
  <c r="O1715" i="10"/>
  <c r="P1714" i="10"/>
  <c r="R1714" i="10"/>
  <c r="O1713" i="10"/>
  <c r="P1712" i="10"/>
  <c r="R1712" i="10"/>
  <c r="P1717" i="10"/>
  <c r="O1716" i="10"/>
  <c r="R1717" i="10"/>
  <c r="AX1717" i="10"/>
  <c r="P1711" i="10"/>
  <c r="B5" i="16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Y1742" i="10" l="1"/>
  <c r="S1716" i="10"/>
  <c r="AM1747" i="10" s="1"/>
  <c r="AY1716" i="10"/>
  <c r="Q1716" i="10"/>
  <c r="U1716" i="10" s="1"/>
  <c r="T1717" i="10"/>
  <c r="AK1742" i="10" s="1"/>
  <c r="Y1743" i="10" s="1"/>
  <c r="Q1713" i="10"/>
  <c r="T1712" i="10"/>
  <c r="Q1715" i="10"/>
  <c r="T1714" i="10"/>
  <c r="AM1712" i="10"/>
  <c r="AK1712" i="10"/>
  <c r="AL1712" i="10" s="1"/>
  <c r="AK1727" i="10" s="1"/>
  <c r="S1714" i="10"/>
  <c r="AN1714" i="10" s="1"/>
  <c r="AM1724" i="10" s="1"/>
  <c r="AY1714" i="10"/>
  <c r="Q1714" i="10"/>
  <c r="U1714" i="10" s="1"/>
  <c r="T1715" i="10"/>
  <c r="Q1719" i="10"/>
  <c r="T1718" i="10"/>
  <c r="Q1718" i="10"/>
  <c r="U1718" i="10" s="1"/>
  <c r="Q1721" i="10"/>
  <c r="T1720" i="10"/>
  <c r="AM1718" i="10"/>
  <c r="Q1712" i="10"/>
  <c r="U1712" i="10" s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S1742" i="10" l="1"/>
  <c r="U1742" i="10"/>
  <c r="X1746" i="10"/>
  <c r="AQ1747" i="10"/>
  <c r="U1743" i="10"/>
  <c r="S1743" i="10"/>
  <c r="X1725" i="10"/>
  <c r="AQ1724" i="10"/>
  <c r="AN1724" i="10"/>
  <c r="AM1752" i="10" s="1"/>
  <c r="Y1726" i="10"/>
  <c r="AV1727" i="10"/>
  <c r="AW1726" i="10" s="1"/>
  <c r="AT1727" i="10"/>
  <c r="AL1727" i="10"/>
  <c r="AK1759" i="10" s="1"/>
  <c r="AT1712" i="10"/>
  <c r="AU1713" i="10" s="1"/>
  <c r="AY1713" i="10" s="1"/>
  <c r="Y1713" i="10"/>
  <c r="U1713" i="10" s="1"/>
  <c r="AV1712" i="10"/>
  <c r="AW1713" i="10" s="1"/>
  <c r="AM1728" i="10"/>
  <c r="X1719" i="10"/>
  <c r="AQ1718" i="10"/>
  <c r="AN1712" i="10"/>
  <c r="AM1727" i="10" s="1"/>
  <c r="X1713" i="10"/>
  <c r="AQ1712" i="10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X1753" i="10" l="1"/>
  <c r="AQ1752" i="10"/>
  <c r="AN1752" i="10"/>
  <c r="Y1758" i="10"/>
  <c r="R1746" i="10"/>
  <c r="T1746" i="10"/>
  <c r="S1713" i="10"/>
  <c r="AN1713" i="10" s="1"/>
  <c r="AM1746" i="10" s="1"/>
  <c r="AP1742" i="10"/>
  <c r="AO1758" i="10" s="1"/>
  <c r="AX1712" i="10"/>
  <c r="AQ1728" i="10"/>
  <c r="X1729" i="10"/>
  <c r="AN1728" i="10"/>
  <c r="AM1760" i="10" s="1"/>
  <c r="AX1727" i="10"/>
  <c r="AU1726" i="10"/>
  <c r="AY1726" i="10" s="1"/>
  <c r="S1726" i="10"/>
  <c r="U1726" i="10"/>
  <c r="X1726" i="10"/>
  <c r="AQ1727" i="10"/>
  <c r="T1725" i="10"/>
  <c r="AV1725" i="10"/>
  <c r="AW1724" i="10" s="1"/>
  <c r="R1725" i="10"/>
  <c r="AT1725" i="10"/>
  <c r="R1719" i="10"/>
  <c r="T1719" i="10"/>
  <c r="R1713" i="10"/>
  <c r="T1713" i="10"/>
  <c r="AT1713" i="10"/>
  <c r="AV1713" i="10"/>
  <c r="AW1712" i="10" s="1"/>
  <c r="AV1719" i="10"/>
  <c r="AW1718" i="10" s="1"/>
  <c r="AT1719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S1758" i="10" l="1"/>
  <c r="U1758" i="10"/>
  <c r="X1761" i="10"/>
  <c r="AQ1760" i="10"/>
  <c r="AN1760" i="10"/>
  <c r="R1753" i="10"/>
  <c r="AL1753" i="10" s="1"/>
  <c r="T1753" i="10"/>
  <c r="AV1753" i="10"/>
  <c r="AW1752" i="10" s="1"/>
  <c r="AT1753" i="10"/>
  <c r="AL1725" i="10"/>
  <c r="AK1765" i="10" s="1"/>
  <c r="AL1719" i="10"/>
  <c r="AL1713" i="10"/>
  <c r="AK1746" i="10" s="1"/>
  <c r="AV1746" i="10" s="1"/>
  <c r="X1747" i="10"/>
  <c r="AQ1746" i="10"/>
  <c r="AX1725" i="10"/>
  <c r="AU1724" i="10"/>
  <c r="AY1724" i="10" s="1"/>
  <c r="AT1726" i="10"/>
  <c r="AV1726" i="10"/>
  <c r="R1726" i="10"/>
  <c r="T1726" i="10"/>
  <c r="AN1726" i="10"/>
  <c r="AM1754" i="10" s="1"/>
  <c r="AP1726" i="10"/>
  <c r="AO1754" i="10" s="1"/>
  <c r="AP1754" i="10" s="1"/>
  <c r="AT1729" i="10"/>
  <c r="AV1729" i="10"/>
  <c r="AW1728" i="10" s="1"/>
  <c r="R1729" i="10"/>
  <c r="T1729" i="10"/>
  <c r="BP1713" i="10"/>
  <c r="BP1712" i="10" s="1"/>
  <c r="BL1712" i="10" s="1"/>
  <c r="BQ1713" i="10"/>
  <c r="BQ1712" i="10" s="1"/>
  <c r="BM1712" i="10" s="1"/>
  <c r="BN1712" i="10"/>
  <c r="BN1713" i="10" s="1"/>
  <c r="BJ1713" i="10" s="1"/>
  <c r="BO1713" i="10"/>
  <c r="BO1712" i="10" s="1"/>
  <c r="BK1712" i="10" s="1"/>
  <c r="BI1713" i="10"/>
  <c r="BH1713" i="10"/>
  <c r="BG1713" i="10"/>
  <c r="BF1712" i="10"/>
  <c r="AU1718" i="10"/>
  <c r="AY1718" i="10" s="1"/>
  <c r="AX1719" i="10"/>
  <c r="AU1712" i="10"/>
  <c r="AY1712" i="10" s="1"/>
  <c r="AX1713" i="10"/>
  <c r="R5" i="16" a="1"/>
  <c r="R5" i="16" s="1"/>
  <c r="Y1764" i="10" l="1"/>
  <c r="AT1765" i="10"/>
  <c r="AV1765" i="10"/>
  <c r="AW1764" i="10" s="1"/>
  <c r="AL1765" i="10"/>
  <c r="AX1753" i="10"/>
  <c r="AU1752" i="10"/>
  <c r="AY1752" i="10" s="1"/>
  <c r="X1755" i="10"/>
  <c r="AQ1754" i="10"/>
  <c r="AN1754" i="10"/>
  <c r="R1761" i="10"/>
  <c r="AL1761" i="10" s="1"/>
  <c r="AV1761" i="10"/>
  <c r="AW1760" i="10" s="1"/>
  <c r="AT1761" i="10"/>
  <c r="T1761" i="10"/>
  <c r="AL1729" i="10"/>
  <c r="AK1768" i="10" s="1"/>
  <c r="AP1758" i="10"/>
  <c r="Y1747" i="10"/>
  <c r="U1747" i="10" s="1"/>
  <c r="AT1746" i="10"/>
  <c r="AU1747" i="10" s="1"/>
  <c r="AY1747" i="10" s="1"/>
  <c r="AL1746" i="10"/>
  <c r="AK1757" i="10" s="1"/>
  <c r="AW1747" i="10"/>
  <c r="R1747" i="10"/>
  <c r="T1747" i="10"/>
  <c r="AU1728" i="10"/>
  <c r="AY1728" i="10" s="1"/>
  <c r="AX1729" i="10"/>
  <c r="BO1727" i="10"/>
  <c r="AW1727" i="10"/>
  <c r="BN1726" i="10"/>
  <c r="BP1727" i="10"/>
  <c r="BQ1727" i="10"/>
  <c r="BH1727" i="10"/>
  <c r="AX1726" i="10"/>
  <c r="BI1727" i="10"/>
  <c r="BF1726" i="10"/>
  <c r="BG1727" i="10"/>
  <c r="AU1727" i="10"/>
  <c r="AY1727" i="10" s="1"/>
  <c r="BM1713" i="10"/>
  <c r="BJ1712" i="10"/>
  <c r="BL1713" i="10"/>
  <c r="BK1713" i="10"/>
  <c r="BD1713" i="10"/>
  <c r="BH1712" i="10"/>
  <c r="BD1712" i="10" s="1"/>
  <c r="BI1712" i="10"/>
  <c r="BE1712" i="10" s="1"/>
  <c r="BE1713" i="10"/>
  <c r="AZ1712" i="10"/>
  <c r="BA1712" i="10"/>
  <c r="BF1713" i="10"/>
  <c r="BB1713" i="10" s="1"/>
  <c r="BB1712" i="10"/>
  <c r="BG1712" i="10"/>
  <c r="BC1712" i="10" s="1"/>
  <c r="BC1713" i="10"/>
  <c r="AZ1713" i="10"/>
  <c r="BA1713" i="10"/>
  <c r="D58" i="16"/>
  <c r="AX1761" i="10" l="1"/>
  <c r="AU1760" i="10"/>
  <c r="AY1760" i="10" s="1"/>
  <c r="Y1756" i="10"/>
  <c r="R1755" i="10"/>
  <c r="AL1755" i="10" s="1"/>
  <c r="T1755" i="10"/>
  <c r="AV1755" i="10"/>
  <c r="AT1755" i="10"/>
  <c r="AT1768" i="10"/>
  <c r="AV1768" i="10"/>
  <c r="Y1769" i="10"/>
  <c r="AL1768" i="10"/>
  <c r="AX1765" i="10"/>
  <c r="AU1764" i="10"/>
  <c r="AY1764" i="10" s="1"/>
  <c r="S1764" i="10"/>
  <c r="U1764" i="10"/>
  <c r="AX1746" i="10"/>
  <c r="S1747" i="10"/>
  <c r="AN1747" i="10" s="1"/>
  <c r="AM1756" i="10" s="1"/>
  <c r="AZ1727" i="10"/>
  <c r="BA1727" i="10"/>
  <c r="BG1726" i="10"/>
  <c r="BC1726" i="10" s="1"/>
  <c r="BC1727" i="10"/>
  <c r="BF1727" i="10"/>
  <c r="BB1727" i="10" s="1"/>
  <c r="BB1726" i="10"/>
  <c r="BE1727" i="10"/>
  <c r="BI1726" i="10"/>
  <c r="BE1726" i="10" s="1"/>
  <c r="AZ1726" i="10"/>
  <c r="BA1726" i="10"/>
  <c r="BD1727" i="10"/>
  <c r="BH1726" i="10"/>
  <c r="BD1726" i="10" s="1"/>
  <c r="BQ1726" i="10"/>
  <c r="BM1726" i="10" s="1"/>
  <c r="BM1727" i="10"/>
  <c r="BL1727" i="10"/>
  <c r="BP1726" i="10"/>
  <c r="BL1726" i="10" s="1"/>
  <c r="BN1727" i="10"/>
  <c r="BJ1727" i="10" s="1"/>
  <c r="BJ1726" i="10"/>
  <c r="BK1727" i="10"/>
  <c r="BO1726" i="10"/>
  <c r="BK1726" i="10" s="1"/>
  <c r="G58" i="16"/>
  <c r="A58" i="16"/>
  <c r="D60" i="16"/>
  <c r="AX1768" i="10" l="1"/>
  <c r="AU1769" i="10"/>
  <c r="AY1769" i="10" s="1"/>
  <c r="AP1764" i="10"/>
  <c r="AN1764" i="10"/>
  <c r="X1757" i="10"/>
  <c r="AQ1756" i="10"/>
  <c r="AX1755" i="10"/>
  <c r="AU1754" i="10"/>
  <c r="AY1754" i="10" s="1"/>
  <c r="BG1755" i="10"/>
  <c r="BH1755" i="10"/>
  <c r="BF1754" i="10"/>
  <c r="BI1755" i="10"/>
  <c r="AW1754" i="10"/>
  <c r="BP1755" i="10"/>
  <c r="BN1754" i="10"/>
  <c r="BO1755" i="10"/>
  <c r="BQ1755" i="10"/>
  <c r="S1756" i="10"/>
  <c r="U1756" i="10"/>
  <c r="S1769" i="10"/>
  <c r="U1769" i="10"/>
  <c r="AW1769" i="10"/>
  <c r="X1711" i="10"/>
  <c r="A60" i="16"/>
  <c r="G60" i="16"/>
  <c r="AN1769" i="10" l="1"/>
  <c r="AP1769" i="10"/>
  <c r="AP1756" i="10"/>
  <c r="AN1756" i="10"/>
  <c r="AZ1754" i="10"/>
  <c r="BA1754" i="10"/>
  <c r="AZ1755" i="10"/>
  <c r="BA1755" i="10"/>
  <c r="R1757" i="10"/>
  <c r="AL1757" i="10" s="1"/>
  <c r="T1757" i="10"/>
  <c r="AV1757" i="10"/>
  <c r="AW1756" i="10" s="1"/>
  <c r="AT1757" i="10"/>
  <c r="BK1755" i="10"/>
  <c r="BO1754" i="10"/>
  <c r="BK1754" i="10" s="1"/>
  <c r="BJ1754" i="10"/>
  <c r="BN1755" i="10"/>
  <c r="BJ1755" i="10" s="1"/>
  <c r="BQ1754" i="10"/>
  <c r="BM1754" i="10" s="1"/>
  <c r="BM1755" i="10"/>
  <c r="BP1754" i="10"/>
  <c r="BL1754" i="10" s="1"/>
  <c r="BL1755" i="10"/>
  <c r="BE1755" i="10"/>
  <c r="BI1754" i="10"/>
  <c r="BE1754" i="10" s="1"/>
  <c r="BF1755" i="10"/>
  <c r="BB1755" i="10" s="1"/>
  <c r="BB1754" i="10"/>
  <c r="BD1755" i="10"/>
  <c r="BH1754" i="10"/>
  <c r="BD1754" i="10" s="1"/>
  <c r="BG1754" i="10"/>
  <c r="BC1754" i="10" s="1"/>
  <c r="BC1755" i="10"/>
  <c r="R1711" i="10"/>
  <c r="T1711" i="10"/>
  <c r="D57" i="16"/>
  <c r="AX1757" i="10" l="1"/>
  <c r="AU1756" i="10"/>
  <c r="AY1756" i="10" s="1"/>
  <c r="D59" i="16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D42" i="16" l="1"/>
  <c r="D41" i="16"/>
  <c r="A41" i="16" l="1"/>
  <c r="G41" i="16"/>
  <c r="G42" i="16"/>
  <c r="A42" i="16"/>
  <c r="N42" i="16" l="1"/>
  <c r="L42" i="16"/>
  <c r="O42" i="16"/>
  <c r="M42" i="16"/>
  <c r="N41" i="16"/>
  <c r="O41" i="16"/>
  <c r="L41" i="16"/>
  <c r="M41" i="16"/>
  <c r="T41" i="16" l="1"/>
  <c r="AV39" i="10" s="1"/>
  <c r="T42" i="16"/>
  <c r="AV40" i="10" s="1"/>
  <c r="BP40" i="10" l="1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AM1717" i="10" l="1"/>
  <c r="BL40" i="10"/>
  <c r="Z42" i="16" s="1"/>
  <c r="BN40" i="10"/>
  <c r="BJ40" i="10" s="1"/>
  <c r="X42" i="16" s="1"/>
  <c r="BM40" i="10"/>
  <c r="AA42" i="16" s="1"/>
  <c r="BO39" i="10"/>
  <c r="BK39" i="10" s="1"/>
  <c r="Y41" i="16" s="1"/>
  <c r="X1716" i="10" l="1"/>
  <c r="AQ1717" i="10"/>
  <c r="AM1742" i="10"/>
  <c r="AO1712" i="10"/>
  <c r="AP1712" i="10" s="1"/>
  <c r="AO1713" i="10"/>
  <c r="AP1713" i="10" s="1"/>
  <c r="AO1746" i="10" s="1"/>
  <c r="X1743" i="10" l="1"/>
  <c r="AQ1742" i="10"/>
  <c r="AN1742" i="10"/>
  <c r="AM1758" i="10" s="1"/>
  <c r="AT1716" i="10"/>
  <c r="R1716" i="10"/>
  <c r="T1716" i="10"/>
  <c r="AV1716" i="10"/>
  <c r="X1759" i="10" l="1"/>
  <c r="AQ1758" i="10"/>
  <c r="AN1758" i="10"/>
  <c r="AK1747" i="10"/>
  <c r="Y1746" i="10" s="1"/>
  <c r="R1743" i="10"/>
  <c r="AL1743" i="10" s="1"/>
  <c r="T1743" i="10"/>
  <c r="AV1743" i="10"/>
  <c r="AW1742" i="10" s="1"/>
  <c r="AT1743" i="10"/>
  <c r="AW1717" i="10"/>
  <c r="BN1716" i="10"/>
  <c r="BO1717" i="10"/>
  <c r="BP1717" i="10"/>
  <c r="BQ1717" i="10"/>
  <c r="BF1716" i="10"/>
  <c r="AU1717" i="10"/>
  <c r="AY1717" i="10" s="1"/>
  <c r="BG1717" i="10"/>
  <c r="BI1717" i="10"/>
  <c r="AX1716" i="10"/>
  <c r="BH1717" i="10"/>
  <c r="D39" i="16"/>
  <c r="G39" i="16" s="1"/>
  <c r="AO1716" i="10"/>
  <c r="AP1716" i="10" s="1"/>
  <c r="AO1747" i="10" s="1"/>
  <c r="AP1747" i="10" s="1"/>
  <c r="R1759" i="10" l="1"/>
  <c r="AL1759" i="10" s="1"/>
  <c r="T1759" i="10"/>
  <c r="AV1759" i="10"/>
  <c r="AW1758" i="10" s="1"/>
  <c r="AT1759" i="10"/>
  <c r="AL1747" i="10"/>
  <c r="AK1756" i="10" s="1"/>
  <c r="AT1747" i="10"/>
  <c r="BG1747" i="10" s="1"/>
  <c r="AV1747" i="10"/>
  <c r="BP1747" i="10" s="1"/>
  <c r="AX1743" i="10"/>
  <c r="AU1742" i="10"/>
  <c r="AY1742" i="10" s="1"/>
  <c r="BH1747" i="10"/>
  <c r="AU1746" i="10"/>
  <c r="AY1746" i="10" s="1"/>
  <c r="AX1747" i="10"/>
  <c r="S1746" i="10"/>
  <c r="U1746" i="10"/>
  <c r="BA1716" i="10"/>
  <c r="AZ1716" i="10"/>
  <c r="BB1716" i="10"/>
  <c r="BF1717" i="10"/>
  <c r="BB1717" i="10" s="1"/>
  <c r="BE1717" i="10"/>
  <c r="BI1716" i="10"/>
  <c r="BE1716" i="10" s="1"/>
  <c r="BQ1716" i="10"/>
  <c r="BM1716" i="10" s="1"/>
  <c r="BM1717" i="10"/>
  <c r="BL1717" i="10"/>
  <c r="BP1716" i="10"/>
  <c r="BL1716" i="10" s="1"/>
  <c r="BO1716" i="10"/>
  <c r="BK1716" i="10" s="1"/>
  <c r="BK1717" i="10"/>
  <c r="BH1716" i="10"/>
  <c r="BD1716" i="10" s="1"/>
  <c r="BD1717" i="10"/>
  <c r="BG1716" i="10"/>
  <c r="BC1716" i="10" s="1"/>
  <c r="BC1717" i="10"/>
  <c r="AZ1717" i="10"/>
  <c r="BA1717" i="10"/>
  <c r="BN1717" i="10"/>
  <c r="BJ1717" i="10" s="1"/>
  <c r="BJ1716" i="10"/>
  <c r="Y1711" i="10"/>
  <c r="A39" i="16"/>
  <c r="O39" i="16"/>
  <c r="N39" i="16"/>
  <c r="M39" i="16"/>
  <c r="L39" i="16"/>
  <c r="AW1746" i="10" l="1"/>
  <c r="AX1759" i="10"/>
  <c r="AU1758" i="10"/>
  <c r="AY1758" i="10" s="1"/>
  <c r="BI1747" i="10"/>
  <c r="BE1747" i="10" s="1"/>
  <c r="Y1757" i="10"/>
  <c r="BF1746" i="10"/>
  <c r="BF1747" i="10" s="1"/>
  <c r="BB1747" i="10" s="1"/>
  <c r="BQ1747" i="10"/>
  <c r="BQ1746" i="10" s="1"/>
  <c r="BM1746" i="10" s="1"/>
  <c r="BN1746" i="10"/>
  <c r="BN1747" i="10" s="1"/>
  <c r="BJ1747" i="10" s="1"/>
  <c r="BO1747" i="10"/>
  <c r="BK1747" i="10" s="1"/>
  <c r="BG1746" i="10"/>
  <c r="BC1746" i="10" s="1"/>
  <c r="BC1747" i="10"/>
  <c r="BD1747" i="10"/>
  <c r="BH1746" i="10"/>
  <c r="BD1746" i="10" s="1"/>
  <c r="AN1746" i="10"/>
  <c r="AM1757" i="10" s="1"/>
  <c r="AP1746" i="10"/>
  <c r="BL1747" i="10"/>
  <c r="BP1746" i="10"/>
  <c r="BL1746" i="10" s="1"/>
  <c r="BA1747" i="10"/>
  <c r="AZ1747" i="10"/>
  <c r="AZ1746" i="10"/>
  <c r="BA1746" i="10"/>
  <c r="AO1711" i="10"/>
  <c r="S1711" i="10"/>
  <c r="U1711" i="10"/>
  <c r="AO1717" i="10"/>
  <c r="AP1717" i="10" s="1"/>
  <c r="T39" i="16"/>
  <c r="AV37" i="10" s="1"/>
  <c r="BB1746" i="10" l="1"/>
  <c r="S1757" i="10"/>
  <c r="U1757" i="10"/>
  <c r="BI1746" i="10"/>
  <c r="BE1746" i="10" s="1"/>
  <c r="X1756" i="10"/>
  <c r="AQ1757" i="10"/>
  <c r="BM1747" i="10"/>
  <c r="BJ1746" i="10"/>
  <c r="BO1746" i="10"/>
  <c r="BK1746" i="10" s="1"/>
  <c r="AP1711" i="10"/>
  <c r="AM1711" i="10"/>
  <c r="AN1711" i="10" s="1"/>
  <c r="D40" i="16"/>
  <c r="R1756" i="10" l="1"/>
  <c r="AL1756" i="10" s="1"/>
  <c r="T1756" i="10"/>
  <c r="AV1756" i="10"/>
  <c r="AT1756" i="10"/>
  <c r="AP1757" i="10"/>
  <c r="AN1757" i="10"/>
  <c r="AO1719" i="10"/>
  <c r="AQ1711" i="10"/>
  <c r="A40" i="16"/>
  <c r="G40" i="16"/>
  <c r="AX1756" i="10" l="1"/>
  <c r="BG1757" i="10"/>
  <c r="AU1757" i="10"/>
  <c r="AY1757" i="10" s="1"/>
  <c r="BF1756" i="10"/>
  <c r="BH1757" i="10"/>
  <c r="BI1757" i="10"/>
  <c r="BP1757" i="10"/>
  <c r="AW1757" i="10"/>
  <c r="BO1757" i="10"/>
  <c r="BQ1757" i="10"/>
  <c r="BN1756" i="10"/>
  <c r="AU1711" i="10"/>
  <c r="AY1711" i="10" s="1"/>
  <c r="AK1720" i="10"/>
  <c r="D37" i="16"/>
  <c r="A37" i="16" s="1"/>
  <c r="AK1711" i="10"/>
  <c r="N40" i="16"/>
  <c r="M40" i="16"/>
  <c r="L40" i="16"/>
  <c r="O40" i="16"/>
  <c r="BJ1756" i="10" l="1"/>
  <c r="BN1757" i="10"/>
  <c r="BJ1757" i="10" s="1"/>
  <c r="BO1756" i="10"/>
  <c r="BK1756" i="10" s="1"/>
  <c r="BK1757" i="10"/>
  <c r="BI1756" i="10"/>
  <c r="BE1756" i="10" s="1"/>
  <c r="BE1757" i="10"/>
  <c r="BM1757" i="10"/>
  <c r="BQ1756" i="10"/>
  <c r="BM1756" i="10" s="1"/>
  <c r="BB1756" i="10"/>
  <c r="BF1757" i="10"/>
  <c r="BB1757" i="10" s="1"/>
  <c r="BD1757" i="10"/>
  <c r="BH1756" i="10"/>
  <c r="BD1756" i="10" s="1"/>
  <c r="BA1757" i="10"/>
  <c r="AZ1757" i="10"/>
  <c r="BC1757" i="10"/>
  <c r="BG1756" i="10"/>
  <c r="BC1756" i="10" s="1"/>
  <c r="BP1756" i="10"/>
  <c r="BL1756" i="10" s="1"/>
  <c r="BL1757" i="10"/>
  <c r="BA1756" i="10"/>
  <c r="AZ1756" i="10"/>
  <c r="Y1721" i="10"/>
  <c r="AT1720" i="10"/>
  <c r="AV1720" i="10"/>
  <c r="AL1720" i="10"/>
  <c r="AT1711" i="10"/>
  <c r="D16" i="16" s="1"/>
  <c r="AV1711" i="10"/>
  <c r="AL1711" i="10"/>
  <c r="AW1711" i="10"/>
  <c r="G37" i="16"/>
  <c r="O37" i="16" s="1"/>
  <c r="D35" i="16"/>
  <c r="AO1715" i="10"/>
  <c r="AO1721" i="10"/>
  <c r="T40" i="16"/>
  <c r="AV38" i="10" s="1"/>
  <c r="BN37" i="10" s="1"/>
  <c r="AW1721" i="10" l="1"/>
  <c r="AX1720" i="10"/>
  <c r="AU1721" i="10"/>
  <c r="AY1721" i="10" s="1"/>
  <c r="S1721" i="10"/>
  <c r="U1721" i="10"/>
  <c r="BQ1711" i="10"/>
  <c r="BP1711" i="10"/>
  <c r="BL1711" i="10" s="1"/>
  <c r="BO1711" i="10"/>
  <c r="BG1711" i="10"/>
  <c r="BH1711" i="10"/>
  <c r="BI1711" i="10"/>
  <c r="A16" i="16"/>
  <c r="G16" i="16"/>
  <c r="AX1711" i="10"/>
  <c r="N37" i="16"/>
  <c r="L37" i="16"/>
  <c r="M37" i="16"/>
  <c r="G35" i="16"/>
  <c r="M35" i="16" s="1"/>
  <c r="A35" i="16"/>
  <c r="D34" i="16"/>
  <c r="D9" i="16"/>
  <c r="A9" i="16" s="1"/>
  <c r="BQ38" i="10"/>
  <c r="BM38" i="10" s="1"/>
  <c r="AA40" i="16" s="1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AP1721" i="10" l="1"/>
  <c r="AN1721" i="10"/>
  <c r="BN1711" i="10"/>
  <c r="BJ1711" i="10" s="1"/>
  <c r="BK1711" i="10"/>
  <c r="BM1711" i="10"/>
  <c r="AO1718" i="10"/>
  <c r="AP1718" i="10" s="1"/>
  <c r="M16" i="16"/>
  <c r="N16" i="16"/>
  <c r="L16" i="16"/>
  <c r="O16" i="16"/>
  <c r="BE1711" i="10"/>
  <c r="BD1711" i="10"/>
  <c r="BC1711" i="10"/>
  <c r="BF1711" i="10"/>
  <c r="BB1711" i="10" s="1"/>
  <c r="AM1720" i="10"/>
  <c r="AZ1711" i="10"/>
  <c r="BA1711" i="10"/>
  <c r="T37" i="16"/>
  <c r="AV35" i="10" s="1"/>
  <c r="N35" i="16"/>
  <c r="O35" i="16"/>
  <c r="L35" i="16"/>
  <c r="T35" i="16" s="1"/>
  <c r="AV33" i="10" s="1"/>
  <c r="A34" i="16"/>
  <c r="G34" i="16"/>
  <c r="D24" i="16"/>
  <c r="D10" i="16"/>
  <c r="G9" i="16"/>
  <c r="N9" i="16" s="1"/>
  <c r="D6" i="16"/>
  <c r="G6" i="16" s="1"/>
  <c r="M6" i="16" s="1"/>
  <c r="D29" i="16"/>
  <c r="BQ37" i="10"/>
  <c r="BM37" i="10" s="1"/>
  <c r="AA39" i="16" s="1"/>
  <c r="BO37" i="10"/>
  <c r="BK37" i="10" s="1"/>
  <c r="Y39" i="16" s="1"/>
  <c r="BL38" i="10"/>
  <c r="Z40" i="16" s="1"/>
  <c r="X1721" i="10" l="1"/>
  <c r="AQ1720" i="10"/>
  <c r="AN1720" i="10"/>
  <c r="AK1718" i="10"/>
  <c r="T16" i="16"/>
  <c r="AV14" i="10" s="1"/>
  <c r="D28" i="16"/>
  <c r="A28" i="16" s="1"/>
  <c r="D12" i="16"/>
  <c r="O34" i="16"/>
  <c r="M34" i="16"/>
  <c r="L34" i="16"/>
  <c r="N34" i="16"/>
  <c r="D20" i="16"/>
  <c r="G20" i="16" s="1"/>
  <c r="AO1714" i="10"/>
  <c r="AP1714" i="10" s="1"/>
  <c r="AO1724" i="10" s="1"/>
  <c r="AP1724" i="10" s="1"/>
  <c r="AO1752" i="10" s="1"/>
  <c r="AP1752" i="10" s="1"/>
  <c r="D22" i="16"/>
  <c r="G10" i="16"/>
  <c r="A10" i="16"/>
  <c r="D8" i="16"/>
  <c r="O9" i="16"/>
  <c r="L9" i="16"/>
  <c r="M9" i="16"/>
  <c r="A24" i="16"/>
  <c r="G24" i="16"/>
  <c r="O6" i="16"/>
  <c r="N6" i="16"/>
  <c r="L6" i="16"/>
  <c r="A6" i="16"/>
  <c r="G29" i="16"/>
  <c r="A29" i="16"/>
  <c r="D30" i="16"/>
  <c r="Y1719" i="10" l="1"/>
  <c r="AT1718" i="10"/>
  <c r="AV1718" i="10"/>
  <c r="AK1728" i="10"/>
  <c r="D31" i="16"/>
  <c r="A31" i="16" s="1"/>
  <c r="D13" i="16"/>
  <c r="T1721" i="10"/>
  <c r="R1721" i="10"/>
  <c r="AT1721" i="10"/>
  <c r="D26" i="16" s="1"/>
  <c r="G26" i="16" s="1"/>
  <c r="AV1721" i="10"/>
  <c r="A20" i="16"/>
  <c r="G22" i="16"/>
  <c r="A22" i="16"/>
  <c r="G28" i="16"/>
  <c r="M28" i="16" s="1"/>
  <c r="G12" i="16"/>
  <c r="A12" i="16"/>
  <c r="T34" i="16"/>
  <c r="AV32" i="10" s="1"/>
  <c r="D36" i="16"/>
  <c r="D38" i="16"/>
  <c r="G8" i="16"/>
  <c r="A8" i="16"/>
  <c r="M10" i="16"/>
  <c r="L10" i="16"/>
  <c r="O10" i="16"/>
  <c r="N10" i="16"/>
  <c r="T9" i="16"/>
  <c r="AV7" i="10" s="1"/>
  <c r="N24" i="16"/>
  <c r="O24" i="16"/>
  <c r="L24" i="16"/>
  <c r="M24" i="16"/>
  <c r="T6" i="16"/>
  <c r="AV4" i="10" s="1"/>
  <c r="D18" i="16"/>
  <c r="O20" i="16"/>
  <c r="L20" i="16"/>
  <c r="M20" i="16"/>
  <c r="N20" i="16"/>
  <c r="O29" i="16"/>
  <c r="L29" i="16"/>
  <c r="M29" i="16"/>
  <c r="N29" i="16"/>
  <c r="G30" i="16"/>
  <c r="A30" i="16"/>
  <c r="AL1721" i="10" l="1"/>
  <c r="Y1729" i="10"/>
  <c r="AV1728" i="10"/>
  <c r="AL1728" i="10"/>
  <c r="AK1760" i="10" s="1"/>
  <c r="AT1728" i="10"/>
  <c r="G31" i="16"/>
  <c r="A26" i="16"/>
  <c r="O22" i="14" a="1"/>
  <c r="O22" i="14" s="1"/>
  <c r="O39" i="14" a="1"/>
  <c r="O39" i="14" s="1"/>
  <c r="O29" i="14" a="1"/>
  <c r="O29" i="14" s="1"/>
  <c r="O32" i="14" a="1"/>
  <c r="O32" i="14" s="1"/>
  <c r="O58" i="14" a="1"/>
  <c r="O58" i="14" s="1"/>
  <c r="O10" i="14" a="1"/>
  <c r="O10" i="14" s="1"/>
  <c r="O52" i="14" a="1"/>
  <c r="O52" i="14" s="1"/>
  <c r="O65" i="14" a="1"/>
  <c r="O65" i="14" s="1"/>
  <c r="O21" i="14" a="1"/>
  <c r="O21" i="14" s="1"/>
  <c r="O53" i="14" a="1"/>
  <c r="O53" i="14" s="1"/>
  <c r="O36" i="14" a="1"/>
  <c r="O36" i="14" s="1"/>
  <c r="O33" i="14" a="1"/>
  <c r="O33" i="14" s="1"/>
  <c r="O49" i="14" a="1"/>
  <c r="O49" i="14" s="1"/>
  <c r="O3" i="14" a="1"/>
  <c r="O3" i="14" s="1"/>
  <c r="O6" i="14" a="1"/>
  <c r="O6" i="14" s="1"/>
  <c r="O44" i="14" a="1"/>
  <c r="O44" i="14" s="1"/>
  <c r="O20" i="14" a="1"/>
  <c r="O20" i="14" s="1"/>
  <c r="O77" i="14" a="1"/>
  <c r="O77" i="14" s="1"/>
  <c r="O81" i="14" a="1"/>
  <c r="O81" i="14" s="1"/>
  <c r="O34" i="14" a="1"/>
  <c r="O34" i="14" s="1"/>
  <c r="O60" i="14" a="1"/>
  <c r="O60" i="14" s="1"/>
  <c r="O83" i="14" a="1"/>
  <c r="O83" i="14" s="1"/>
  <c r="O35" i="14" a="1"/>
  <c r="O35" i="14" s="1"/>
  <c r="O73" i="14" a="1"/>
  <c r="O73" i="14" s="1"/>
  <c r="O23" i="14" a="1"/>
  <c r="O23" i="14" s="1"/>
  <c r="O79" i="14" a="1"/>
  <c r="O79" i="14" s="1"/>
  <c r="O63" i="14" a="1"/>
  <c r="O63" i="14" s="1"/>
  <c r="O4" i="14" a="1"/>
  <c r="O4" i="14" s="1"/>
  <c r="O28" i="14" a="1"/>
  <c r="O28" i="14" s="1"/>
  <c r="O67" i="14" a="1"/>
  <c r="O67" i="14" s="1"/>
  <c r="O78" i="14" a="1"/>
  <c r="O78" i="14" s="1"/>
  <c r="O12" i="14" a="1"/>
  <c r="O12" i="14" s="1"/>
  <c r="O24" i="14" a="1"/>
  <c r="O24" i="14" s="1"/>
  <c r="O50" i="14" a="1"/>
  <c r="O50" i="14" s="1"/>
  <c r="O62" i="14" a="1"/>
  <c r="O62" i="14" s="1"/>
  <c r="O72" i="14" a="1"/>
  <c r="O72" i="14" s="1"/>
  <c r="O86" i="14" a="1"/>
  <c r="O86" i="14" s="1"/>
  <c r="O57" i="14" a="1"/>
  <c r="O57" i="14" s="1"/>
  <c r="O74" i="14" a="1"/>
  <c r="O74" i="14" s="1"/>
  <c r="O69" i="14" a="1"/>
  <c r="O69" i="14" s="1"/>
  <c r="O19" i="14" a="1"/>
  <c r="O19" i="14" s="1"/>
  <c r="O25" i="14" a="1"/>
  <c r="O25" i="14" s="1"/>
  <c r="O61" i="14" a="1"/>
  <c r="O61" i="14" s="1"/>
  <c r="O27" i="14" a="1"/>
  <c r="O27" i="14" s="1"/>
  <c r="O47" i="14" a="1"/>
  <c r="O47" i="14" s="1"/>
  <c r="O45" i="14" a="1"/>
  <c r="O45" i="14" s="1"/>
  <c r="O9" i="14" a="1"/>
  <c r="O9" i="14" s="1"/>
  <c r="O82" i="14" a="1"/>
  <c r="O82" i="14" s="1"/>
  <c r="O54" i="14" a="1"/>
  <c r="O54" i="14" s="1"/>
  <c r="O11" i="14" a="1"/>
  <c r="O11" i="14" s="1"/>
  <c r="O14" i="14" a="1"/>
  <c r="O14" i="14" s="1"/>
  <c r="O26" i="14" a="1"/>
  <c r="O26" i="14" s="1"/>
  <c r="O80" i="14" a="1"/>
  <c r="O80" i="14" s="1"/>
  <c r="O2" i="14" a="1"/>
  <c r="O2" i="14" s="1"/>
  <c r="O16" i="14" a="1"/>
  <c r="O16" i="14" s="1"/>
  <c r="O59" i="14" a="1"/>
  <c r="O59" i="14" s="1"/>
  <c r="O70" i="14" a="1"/>
  <c r="O70" i="14" s="1"/>
  <c r="O46" i="14" a="1"/>
  <c r="O46" i="14" s="1"/>
  <c r="O55" i="14" a="1"/>
  <c r="O55" i="14" s="1"/>
  <c r="O13" i="14" a="1"/>
  <c r="O13" i="14" s="1"/>
  <c r="O84" i="14" a="1"/>
  <c r="O84" i="14" s="1"/>
  <c r="O5" i="14" a="1"/>
  <c r="O5" i="14" s="1"/>
  <c r="O17" i="14" a="1"/>
  <c r="O17" i="14" s="1"/>
  <c r="O48" i="14" a="1"/>
  <c r="O48" i="14" s="1"/>
  <c r="O15" i="14" a="1"/>
  <c r="O15" i="14" s="1"/>
  <c r="O38" i="14" a="1"/>
  <c r="O38" i="14" s="1"/>
  <c r="O18" i="14" a="1"/>
  <c r="O18" i="14" s="1"/>
  <c r="O8" i="14" a="1"/>
  <c r="O8" i="14" s="1"/>
  <c r="O64" i="14" a="1"/>
  <c r="O64" i="14" s="1"/>
  <c r="O56" i="14" a="1"/>
  <c r="O56" i="14" s="1"/>
  <c r="O40" i="14" a="1"/>
  <c r="O40" i="14" s="1"/>
  <c r="O71" i="14" a="1"/>
  <c r="O71" i="14" s="1"/>
  <c r="O37" i="14" a="1"/>
  <c r="O37" i="14" s="1"/>
  <c r="O68" i="14" a="1"/>
  <c r="O68" i="14" s="1"/>
  <c r="O30" i="14" a="1"/>
  <c r="O30" i="14" s="1"/>
  <c r="O76" i="14" a="1"/>
  <c r="O76" i="14" s="1"/>
  <c r="O43" i="14" a="1"/>
  <c r="O43" i="14" s="1"/>
  <c r="O41" i="14" a="1"/>
  <c r="O41" i="14" s="1"/>
  <c r="O85" i="14" a="1"/>
  <c r="O85" i="14" s="1"/>
  <c r="O51" i="14" a="1"/>
  <c r="O51" i="14" s="1"/>
  <c r="O75" i="14" a="1"/>
  <c r="O75" i="14" s="1"/>
  <c r="O42" i="14" a="1"/>
  <c r="O42" i="14" s="1"/>
  <c r="O7" i="14" a="1"/>
  <c r="O7" i="14" s="1"/>
  <c r="O66" i="14" a="1"/>
  <c r="O66" i="14" s="1"/>
  <c r="AW1720" i="10"/>
  <c r="BO1721" i="10"/>
  <c r="BP1721" i="10"/>
  <c r="BQ1721" i="10"/>
  <c r="BN1720" i="10"/>
  <c r="AX1721" i="10"/>
  <c r="AU1720" i="10"/>
  <c r="AY1720" i="10" s="1"/>
  <c r="BG1721" i="10"/>
  <c r="BH1721" i="10"/>
  <c r="BF1720" i="10"/>
  <c r="BI1721" i="10"/>
  <c r="G13" i="16"/>
  <c r="A13" i="16"/>
  <c r="BN1718" i="10"/>
  <c r="BO1719" i="10"/>
  <c r="BP1719" i="10"/>
  <c r="BQ1719" i="10"/>
  <c r="AW1719" i="10"/>
  <c r="BF1718" i="10"/>
  <c r="AU1719" i="10"/>
  <c r="AY1719" i="10" s="1"/>
  <c r="BG1719" i="10"/>
  <c r="AX1718" i="10"/>
  <c r="BH1719" i="10"/>
  <c r="BI1719" i="10"/>
  <c r="U1719" i="10"/>
  <c r="S1719" i="10"/>
  <c r="N28" i="16"/>
  <c r="O28" i="16"/>
  <c r="L28" i="16"/>
  <c r="M12" i="16"/>
  <c r="O12" i="16"/>
  <c r="L12" i="16"/>
  <c r="N12" i="16"/>
  <c r="M22" i="16"/>
  <c r="O22" i="16"/>
  <c r="L22" i="16"/>
  <c r="N22" i="16"/>
  <c r="G38" i="16"/>
  <c r="A38" i="16"/>
  <c r="G36" i="16"/>
  <c r="A36" i="16"/>
  <c r="T10" i="16"/>
  <c r="AV8" i="10" s="1"/>
  <c r="BQ8" i="10" s="1"/>
  <c r="BQ7" i="10" s="1"/>
  <c r="BM7" i="10" s="1"/>
  <c r="AA9" i="16" s="1"/>
  <c r="O8" i="16"/>
  <c r="M8" i="16"/>
  <c r="N8" i="16"/>
  <c r="L8" i="16"/>
  <c r="T24" i="16"/>
  <c r="AV22" i="10" s="1"/>
  <c r="M26" i="16"/>
  <c r="L26" i="16"/>
  <c r="N26" i="16"/>
  <c r="O26" i="16"/>
  <c r="T20" i="16"/>
  <c r="AV18" i="10" s="1"/>
  <c r="A18" i="16"/>
  <c r="G18" i="16"/>
  <c r="N30" i="16"/>
  <c r="M30" i="16"/>
  <c r="L30" i="16"/>
  <c r="O30" i="16"/>
  <c r="T29" i="16"/>
  <c r="AV27" i="10" s="1"/>
  <c r="Y1761" i="10" l="1"/>
  <c r="AT1760" i="10"/>
  <c r="AV1760" i="10"/>
  <c r="AL1760" i="10"/>
  <c r="D11" i="16"/>
  <c r="A11" i="16" s="1"/>
  <c r="BG1729" i="10"/>
  <c r="BI1729" i="10"/>
  <c r="AU1729" i="10"/>
  <c r="AY1729" i="10" s="1"/>
  <c r="BF1728" i="10"/>
  <c r="AX1728" i="10"/>
  <c r="BH1729" i="10"/>
  <c r="BN1728" i="10"/>
  <c r="BP1729" i="10"/>
  <c r="BQ1729" i="10"/>
  <c r="BO1729" i="10"/>
  <c r="AW1729" i="10"/>
  <c r="S1729" i="10"/>
  <c r="U1729" i="10"/>
  <c r="T28" i="16"/>
  <c r="AV26" i="10" s="1"/>
  <c r="O88" i="14"/>
  <c r="N31" i="16"/>
  <c r="O31" i="16"/>
  <c r="M31" i="16"/>
  <c r="L31" i="16"/>
  <c r="AZ1720" i="10"/>
  <c r="BA1720" i="10"/>
  <c r="AP1719" i="10"/>
  <c r="BI1718" i="10"/>
  <c r="BE1718" i="10" s="1"/>
  <c r="BE1719" i="10"/>
  <c r="BD1719" i="10"/>
  <c r="BH1718" i="10"/>
  <c r="BD1718" i="10" s="1"/>
  <c r="BA1718" i="10"/>
  <c r="AZ1718" i="10"/>
  <c r="BC1719" i="10"/>
  <c r="BG1718" i="10"/>
  <c r="BC1718" i="10" s="1"/>
  <c r="BA1719" i="10"/>
  <c r="AZ1719" i="10"/>
  <c r="BF1719" i="10"/>
  <c r="BB1719" i="10" s="1"/>
  <c r="BB1718" i="10"/>
  <c r="BQ1718" i="10"/>
  <c r="BM1718" i="10" s="1"/>
  <c r="BM1719" i="10"/>
  <c r="BP1718" i="10"/>
  <c r="BL1718" i="10" s="1"/>
  <c r="BL1719" i="10"/>
  <c r="BO1718" i="10"/>
  <c r="BK1718" i="10" s="1"/>
  <c r="BK1719" i="10"/>
  <c r="BJ1718" i="10"/>
  <c r="BN1719" i="10"/>
  <c r="BJ1719" i="10" s="1"/>
  <c r="N13" i="16"/>
  <c r="O13" i="16"/>
  <c r="L13" i="16"/>
  <c r="M13" i="16"/>
  <c r="BI1720" i="10"/>
  <c r="BE1720" i="10" s="1"/>
  <c r="BE1721" i="10"/>
  <c r="BB1720" i="10"/>
  <c r="BF1721" i="10"/>
  <c r="BB1721" i="10" s="1"/>
  <c r="BH1720" i="10"/>
  <c r="BD1720" i="10" s="1"/>
  <c r="BD1721" i="10"/>
  <c r="BC1721" i="10"/>
  <c r="BG1720" i="10"/>
  <c r="BC1720" i="10" s="1"/>
  <c r="AZ1721" i="10"/>
  <c r="BA1721" i="10"/>
  <c r="BN1721" i="10"/>
  <c r="BJ1721" i="10" s="1"/>
  <c r="BJ1720" i="10"/>
  <c r="BM1721" i="10"/>
  <c r="BQ1720" i="10"/>
  <c r="BM1720" i="10" s="1"/>
  <c r="BP1720" i="10"/>
  <c r="BL1720" i="10" s="1"/>
  <c r="BL1721" i="10"/>
  <c r="BO1720" i="10"/>
  <c r="BK1720" i="10" s="1"/>
  <c r="BK1721" i="10"/>
  <c r="T22" i="16"/>
  <c r="AV20" i="10" s="1"/>
  <c r="T12" i="16"/>
  <c r="AV10" i="10" s="1"/>
  <c r="T8" i="16"/>
  <c r="AV6" i="10" s="1"/>
  <c r="O38" i="16"/>
  <c r="L38" i="16"/>
  <c r="N38" i="16"/>
  <c r="M38" i="16"/>
  <c r="BO8" i="10"/>
  <c r="BK8" i="10" s="1"/>
  <c r="Y10" i="16" s="1"/>
  <c r="BN7" i="10"/>
  <c r="BJ7" i="10" s="1"/>
  <c r="X9" i="16" s="1"/>
  <c r="BP8" i="10"/>
  <c r="BL8" i="10" s="1"/>
  <c r="Z10" i="16" s="1"/>
  <c r="M36" i="16"/>
  <c r="L36" i="16"/>
  <c r="N36" i="16"/>
  <c r="O36" i="16"/>
  <c r="BM8" i="10"/>
  <c r="AA10" i="16" s="1"/>
  <c r="T26" i="16"/>
  <c r="AV24" i="10" s="1"/>
  <c r="M18" i="16"/>
  <c r="N18" i="16"/>
  <c r="L18" i="16"/>
  <c r="O18" i="16"/>
  <c r="T30" i="16"/>
  <c r="AV28" i="10" s="1"/>
  <c r="BQ28" i="10" s="1"/>
  <c r="BP1761" i="10" l="1"/>
  <c r="BN1760" i="10"/>
  <c r="BQ1761" i="10"/>
  <c r="AW1761" i="10"/>
  <c r="BO1761" i="10"/>
  <c r="AX1760" i="10"/>
  <c r="BG1761" i="10"/>
  <c r="BH1761" i="10"/>
  <c r="AU1761" i="10"/>
  <c r="AY1761" i="10" s="1"/>
  <c r="BF1760" i="10"/>
  <c r="BI1761" i="10"/>
  <c r="D23" i="16"/>
  <c r="S1761" i="10"/>
  <c r="U1761" i="10"/>
  <c r="G11" i="16"/>
  <c r="O11" i="16" s="1"/>
  <c r="BA1729" i="10"/>
  <c r="AZ1729" i="10"/>
  <c r="AN1729" i="10"/>
  <c r="AM1768" i="10" s="1"/>
  <c r="AP1729" i="10"/>
  <c r="AO1768" i="10" s="1"/>
  <c r="AP1768" i="10" s="1"/>
  <c r="BK1729" i="10"/>
  <c r="BO1728" i="10"/>
  <c r="BK1728" i="10" s="1"/>
  <c r="BQ1728" i="10"/>
  <c r="BM1728" i="10" s="1"/>
  <c r="BM1729" i="10"/>
  <c r="BL1729" i="10"/>
  <c r="BP1728" i="10"/>
  <c r="BL1728" i="10" s="1"/>
  <c r="BN1729" i="10"/>
  <c r="BJ1729" i="10" s="1"/>
  <c r="BJ1728" i="10"/>
  <c r="BH1728" i="10"/>
  <c r="BD1728" i="10" s="1"/>
  <c r="BD1729" i="10"/>
  <c r="AZ1728" i="10"/>
  <c r="BA1728" i="10"/>
  <c r="BF1729" i="10"/>
  <c r="BB1729" i="10" s="1"/>
  <c r="BB1728" i="10"/>
  <c r="BI1728" i="10"/>
  <c r="BE1728" i="10" s="1"/>
  <c r="BE1729" i="10"/>
  <c r="BG1728" i="10"/>
  <c r="BC1728" i="10" s="1"/>
  <c r="BC1729" i="10"/>
  <c r="T13" i="16"/>
  <c r="AV11" i="10" s="1"/>
  <c r="T31" i="16"/>
  <c r="AV29" i="10" s="1"/>
  <c r="AK1714" i="10"/>
  <c r="D33" i="16"/>
  <c r="A33" i="16" s="1"/>
  <c r="D14" i="16"/>
  <c r="T36" i="16"/>
  <c r="AV34" i="10" s="1"/>
  <c r="BP34" i="10" s="1"/>
  <c r="T38" i="16"/>
  <c r="AV36" i="10" s="1"/>
  <c r="BP7" i="10"/>
  <c r="BL7" i="10" s="1"/>
  <c r="Z9" i="16" s="1"/>
  <c r="BO7" i="10"/>
  <c r="BK7" i="10" s="1"/>
  <c r="Y9" i="16" s="1"/>
  <c r="BN8" i="10"/>
  <c r="BJ8" i="10" s="1"/>
  <c r="X10" i="16" s="1"/>
  <c r="T18" i="16"/>
  <c r="AV16" i="10" s="1"/>
  <c r="BN27" i="10"/>
  <c r="BN28" i="10" s="1"/>
  <c r="BJ28" i="10" s="1"/>
  <c r="X30" i="16" s="1"/>
  <c r="BP28" i="10"/>
  <c r="BL28" i="10" s="1"/>
  <c r="Z30" i="16" s="1"/>
  <c r="BO28" i="10"/>
  <c r="BO27" i="10" s="1"/>
  <c r="BK27" i="10" s="1"/>
  <c r="Y29" i="16" s="1"/>
  <c r="BQ27" i="10"/>
  <c r="BM27" i="10" s="1"/>
  <c r="AA29" i="16" s="1"/>
  <c r="BM28" i="10"/>
  <c r="AA30" i="16" s="1"/>
  <c r="BF1761" i="10" l="1"/>
  <c r="BB1761" i="10" s="1"/>
  <c r="BB1760" i="10"/>
  <c r="BA1761" i="10"/>
  <c r="AZ1761" i="10"/>
  <c r="BG1760" i="10"/>
  <c r="BC1760" i="10" s="1"/>
  <c r="BC1761" i="10"/>
  <c r="AZ1760" i="10"/>
  <c r="BA1760" i="10"/>
  <c r="BI1760" i="10"/>
  <c r="BE1760" i="10" s="1"/>
  <c r="BE1761" i="10"/>
  <c r="BO1760" i="10"/>
  <c r="BK1760" i="10" s="1"/>
  <c r="BK1761" i="10"/>
  <c r="BD1761" i="10"/>
  <c r="BH1760" i="10"/>
  <c r="BD1760" i="10" s="1"/>
  <c r="BQ1760" i="10"/>
  <c r="BM1760" i="10" s="1"/>
  <c r="BM1761" i="10"/>
  <c r="BJ1760" i="10"/>
  <c r="BN1761" i="10"/>
  <c r="BJ1761" i="10" s="1"/>
  <c r="X1769" i="10"/>
  <c r="AQ1768" i="10"/>
  <c r="AN1768" i="10"/>
  <c r="AP1761" i="10"/>
  <c r="AN1761" i="10"/>
  <c r="BP1760" i="10"/>
  <c r="BL1760" i="10" s="1"/>
  <c r="BL1761" i="10"/>
  <c r="A23" i="16"/>
  <c r="G23" i="16"/>
  <c r="N11" i="16"/>
  <c r="M11" i="16"/>
  <c r="L11" i="16"/>
  <c r="A14" i="16"/>
  <c r="G14" i="16"/>
  <c r="Y1715" i="10"/>
  <c r="AT1714" i="10"/>
  <c r="AV1714" i="10"/>
  <c r="AL1714" i="10"/>
  <c r="AK1724" i="10" s="1"/>
  <c r="G33" i="16"/>
  <c r="O33" i="16" s="1"/>
  <c r="BN33" i="10"/>
  <c r="BJ33" i="10" s="1"/>
  <c r="X35" i="16" s="1"/>
  <c r="BQ34" i="10"/>
  <c r="BM34" i="10" s="1"/>
  <c r="AA36" i="16" s="1"/>
  <c r="BO34" i="10"/>
  <c r="BO33" i="10" s="1"/>
  <c r="BK33" i="10" s="1"/>
  <c r="Y35" i="16" s="1"/>
  <c r="BN35" i="10"/>
  <c r="BQ36" i="10"/>
  <c r="BO36" i="10"/>
  <c r="BP36" i="10"/>
  <c r="BL34" i="10"/>
  <c r="Z36" i="16" s="1"/>
  <c r="BP33" i="10"/>
  <c r="BL33" i="10" s="1"/>
  <c r="Z35" i="16" s="1"/>
  <c r="BJ27" i="10"/>
  <c r="X29" i="16" s="1"/>
  <c r="BP27" i="10"/>
  <c r="BL27" i="10" s="1"/>
  <c r="Z29" i="16" s="1"/>
  <c r="BK28" i="10"/>
  <c r="Y30" i="16" s="1"/>
  <c r="R1769" i="10" l="1"/>
  <c r="AL1769" i="10" s="1"/>
  <c r="T1769" i="10"/>
  <c r="AT1769" i="10"/>
  <c r="AV1769" i="10"/>
  <c r="N23" i="16"/>
  <c r="M23" i="16"/>
  <c r="L23" i="16"/>
  <c r="O23" i="16"/>
  <c r="T11" i="16"/>
  <c r="AV9" i="10" s="1"/>
  <c r="BN9" i="10" s="1"/>
  <c r="BN10" i="10" s="1"/>
  <c r="BJ10" i="10" s="1"/>
  <c r="X12" i="16" s="1"/>
  <c r="Y1725" i="10"/>
  <c r="AV1724" i="10"/>
  <c r="AT1724" i="10"/>
  <c r="D17" i="16" s="1"/>
  <c r="AL1724" i="10"/>
  <c r="AK1752" i="10" s="1"/>
  <c r="N14" i="16"/>
  <c r="O14" i="16"/>
  <c r="L14" i="16"/>
  <c r="M14" i="16"/>
  <c r="BN1714" i="10"/>
  <c r="AW1715" i="10"/>
  <c r="BO1715" i="10"/>
  <c r="BQ1715" i="10"/>
  <c r="BP1715" i="10"/>
  <c r="AU1715" i="10"/>
  <c r="AY1715" i="10" s="1"/>
  <c r="BF1714" i="10"/>
  <c r="BG1715" i="10"/>
  <c r="BI1715" i="10"/>
  <c r="AX1714" i="10"/>
  <c r="BH1715" i="10"/>
  <c r="D19" i="16"/>
  <c r="S1715" i="10"/>
  <c r="U1715" i="10"/>
  <c r="M33" i="16"/>
  <c r="L33" i="16"/>
  <c r="N33" i="16"/>
  <c r="BN34" i="10"/>
  <c r="BJ34" i="10" s="1"/>
  <c r="X36" i="16" s="1"/>
  <c r="BQ33" i="10"/>
  <c r="BM33" i="10" s="1"/>
  <c r="AA35" i="16" s="1"/>
  <c r="BK34" i="10"/>
  <c r="Y36" i="16" s="1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T23" i="16" l="1"/>
  <c r="AV21" i="10" s="1"/>
  <c r="Y1753" i="10"/>
  <c r="AV1752" i="10"/>
  <c r="AT1752" i="10"/>
  <c r="AL1752" i="10"/>
  <c r="AW1768" i="10"/>
  <c r="BO1769" i="10"/>
  <c r="BQ1769" i="10"/>
  <c r="BP1769" i="10"/>
  <c r="BN1768" i="10"/>
  <c r="AX1769" i="10"/>
  <c r="AU1768" i="10"/>
  <c r="AY1768" i="10" s="1"/>
  <c r="BF1768" i="10"/>
  <c r="BG1769" i="10"/>
  <c r="BH1769" i="10"/>
  <c r="BI1769" i="10"/>
  <c r="D32" i="16"/>
  <c r="BJ9" i="10"/>
  <c r="X11" i="16" s="1"/>
  <c r="BP10" i="10"/>
  <c r="BP9" i="10" s="1"/>
  <c r="BL9" i="10" s="1"/>
  <c r="Z11" i="16" s="1"/>
  <c r="BQ10" i="10"/>
  <c r="BM10" i="10" s="1"/>
  <c r="AA12" i="16" s="1"/>
  <c r="BO10" i="10"/>
  <c r="BK10" i="10" s="1"/>
  <c r="Y12" i="16" s="1"/>
  <c r="D7" i="16"/>
  <c r="A17" i="16"/>
  <c r="G17" i="16"/>
  <c r="BF1724" i="10"/>
  <c r="BH1725" i="10"/>
  <c r="BG1725" i="10"/>
  <c r="AX1724" i="10"/>
  <c r="AU1725" i="10"/>
  <c r="AY1725" i="10" s="1"/>
  <c r="BI1725" i="10"/>
  <c r="BN1724" i="10"/>
  <c r="BP1725" i="10"/>
  <c r="BQ1725" i="10"/>
  <c r="BO1725" i="10"/>
  <c r="AW1725" i="10"/>
  <c r="S1725" i="10"/>
  <c r="U1725" i="10"/>
  <c r="T33" i="16"/>
  <c r="AV31" i="10" s="1"/>
  <c r="BP32" i="10" s="1"/>
  <c r="BP31" i="10" s="1"/>
  <c r="BL31" i="10" s="1"/>
  <c r="Z33" i="16" s="1"/>
  <c r="T14" i="16"/>
  <c r="AV12" i="10" s="1"/>
  <c r="BN11" i="10" s="1"/>
  <c r="AP1715" i="10"/>
  <c r="AO1743" i="10" s="1"/>
  <c r="AP1743" i="10" s="1"/>
  <c r="AN1715" i="10"/>
  <c r="AM1743" i="10" s="1"/>
  <c r="G19" i="16"/>
  <c r="A19" i="16"/>
  <c r="BD1715" i="10"/>
  <c r="BH1714" i="10"/>
  <c r="BD1714" i="10" s="1"/>
  <c r="BA1714" i="10"/>
  <c r="AZ1714" i="10"/>
  <c r="BE1715" i="10"/>
  <c r="BI1714" i="10"/>
  <c r="BE1714" i="10" s="1"/>
  <c r="BC1715" i="10"/>
  <c r="BG1714" i="10"/>
  <c r="BC1714" i="10" s="1"/>
  <c r="BF1715" i="10"/>
  <c r="BB1715" i="10" s="1"/>
  <c r="BB1714" i="10"/>
  <c r="AZ1715" i="10"/>
  <c r="BA1715" i="10"/>
  <c r="BL1715" i="10"/>
  <c r="BP1714" i="10"/>
  <c r="BL1714" i="10" s="1"/>
  <c r="BQ1714" i="10"/>
  <c r="BM1714" i="10" s="1"/>
  <c r="BM1715" i="10"/>
  <c r="BO1714" i="10"/>
  <c r="BK1714" i="10" s="1"/>
  <c r="BK1715" i="10"/>
  <c r="BN1715" i="10"/>
  <c r="BJ1715" i="10" s="1"/>
  <c r="BJ1714" i="10"/>
  <c r="BI1768" i="10" l="1"/>
  <c r="BE1768" i="10" s="1"/>
  <c r="BE1769" i="10"/>
  <c r="BG1768" i="10"/>
  <c r="BC1768" i="10" s="1"/>
  <c r="BC1769" i="10"/>
  <c r="BP1768" i="10"/>
  <c r="BL1768" i="10" s="1"/>
  <c r="BL1769" i="10"/>
  <c r="S1753" i="10"/>
  <c r="U1753" i="10"/>
  <c r="BB1768" i="10"/>
  <c r="BF1769" i="10"/>
  <c r="BB1769" i="10" s="1"/>
  <c r="BQ1768" i="10"/>
  <c r="BM1768" i="10" s="1"/>
  <c r="BM1769" i="10"/>
  <c r="BP22" i="10"/>
  <c r="BQ22" i="10"/>
  <c r="BN21" i="10"/>
  <c r="BO22" i="10"/>
  <c r="AZ1768" i="10"/>
  <c r="BA1768" i="10"/>
  <c r="BO1768" i="10"/>
  <c r="BK1768" i="10" s="1"/>
  <c r="BK1769" i="10"/>
  <c r="AZ1769" i="10"/>
  <c r="BA1769" i="10"/>
  <c r="A32" i="16"/>
  <c r="G32" i="16"/>
  <c r="AX1752" i="10"/>
  <c r="BG1753" i="10"/>
  <c r="BH1753" i="10"/>
  <c r="AU1753" i="10"/>
  <c r="AY1753" i="10" s="1"/>
  <c r="BF1752" i="10"/>
  <c r="BI1753" i="10"/>
  <c r="D15" i="16"/>
  <c r="BD1769" i="10"/>
  <c r="BH1768" i="10"/>
  <c r="BD1768" i="10" s="1"/>
  <c r="BN1769" i="10"/>
  <c r="BJ1769" i="10" s="1"/>
  <c r="BJ1768" i="10"/>
  <c r="BP1753" i="10"/>
  <c r="BN1752" i="10"/>
  <c r="AW1753" i="10"/>
  <c r="BO1753" i="10"/>
  <c r="BQ1753" i="10"/>
  <c r="BL10" i="10"/>
  <c r="Z12" i="16" s="1"/>
  <c r="BQ9" i="10"/>
  <c r="BM9" i="10" s="1"/>
  <c r="AA11" i="16" s="1"/>
  <c r="BO9" i="10"/>
  <c r="BK9" i="10" s="1"/>
  <c r="Y11" i="16" s="1"/>
  <c r="M63" i="14" a="1"/>
  <c r="M63" i="14" s="1"/>
  <c r="M51" i="14" a="1"/>
  <c r="M51" i="14" s="1"/>
  <c r="M23" i="14" a="1"/>
  <c r="M23" i="14" s="1"/>
  <c r="M36" i="14" a="1"/>
  <c r="M36" i="14" s="1"/>
  <c r="M42" i="14" a="1"/>
  <c r="M42" i="14" s="1"/>
  <c r="M35" i="14" a="1"/>
  <c r="M35" i="14" s="1"/>
  <c r="P35" i="14" s="1"/>
  <c r="M67" i="14" a="1"/>
  <c r="M67" i="14" s="1"/>
  <c r="M29" i="14" a="1"/>
  <c r="M29" i="14" s="1"/>
  <c r="M5" i="14" a="1"/>
  <c r="M5" i="14" s="1"/>
  <c r="M3" i="14" a="1"/>
  <c r="M3" i="14" s="1"/>
  <c r="X1742" i="10"/>
  <c r="AQ1743" i="10"/>
  <c r="AN1743" i="10"/>
  <c r="G7" i="16"/>
  <c r="A7" i="16"/>
  <c r="BO32" i="10"/>
  <c r="BK32" i="10" s="1"/>
  <c r="Y34" i="16" s="1"/>
  <c r="BN31" i="10"/>
  <c r="BJ31" i="10" s="1"/>
  <c r="X33" i="16" s="1"/>
  <c r="BQ32" i="10"/>
  <c r="BM32" i="10" s="1"/>
  <c r="AA34" i="16" s="1"/>
  <c r="L17" i="16"/>
  <c r="N17" i="16"/>
  <c r="O17" i="16"/>
  <c r="M17" i="16"/>
  <c r="AZ1725" i="10"/>
  <c r="BA1725" i="10"/>
  <c r="AN1725" i="10"/>
  <c r="AM1765" i="10" s="1"/>
  <c r="M16" i="14" s="1" a="1"/>
  <c r="M16" i="14" s="1"/>
  <c r="AP1725" i="10"/>
  <c r="AO1765" i="10" s="1"/>
  <c r="AP1765" i="10" s="1"/>
  <c r="BO1724" i="10"/>
  <c r="BK1724" i="10" s="1"/>
  <c r="BK1725" i="10"/>
  <c r="BQ1724" i="10"/>
  <c r="BM1724" i="10" s="1"/>
  <c r="BM1725" i="10"/>
  <c r="BP1724" i="10"/>
  <c r="BL1724" i="10" s="1"/>
  <c r="BL1725" i="10"/>
  <c r="BN1725" i="10"/>
  <c r="BJ1725" i="10" s="1"/>
  <c r="BJ1724" i="10"/>
  <c r="BI1724" i="10"/>
  <c r="BE1724" i="10" s="1"/>
  <c r="BE1725" i="10"/>
  <c r="AZ1724" i="10"/>
  <c r="BA1724" i="10"/>
  <c r="BG1724" i="10"/>
  <c r="BC1724" i="10" s="1"/>
  <c r="BC1725" i="10"/>
  <c r="BH1724" i="10"/>
  <c r="BD1724" i="10" s="1"/>
  <c r="BD1725" i="10"/>
  <c r="BF1725" i="10"/>
  <c r="BB1725" i="10" s="1"/>
  <c r="BB1724" i="10"/>
  <c r="BO12" i="10"/>
  <c r="BK12" i="10" s="1"/>
  <c r="Y14" i="16" s="1"/>
  <c r="BQ12" i="10"/>
  <c r="BQ11" i="10" s="1"/>
  <c r="BM11" i="10" s="1"/>
  <c r="AA13" i="16" s="1"/>
  <c r="BP12" i="10"/>
  <c r="BP11" i="10" s="1"/>
  <c r="BL11" i="10" s="1"/>
  <c r="Z13" i="16" s="1"/>
  <c r="BL32" i="10"/>
  <c r="Z34" i="16" s="1"/>
  <c r="BN12" i="10"/>
  <c r="BJ12" i="10" s="1"/>
  <c r="X14" i="16" s="1"/>
  <c r="BJ11" i="10"/>
  <c r="X13" i="16" s="1"/>
  <c r="M19" i="16"/>
  <c r="N19" i="16"/>
  <c r="L19" i="16"/>
  <c r="O19" i="16"/>
  <c r="M21" i="14" l="1" a="1"/>
  <c r="M21" i="14" s="1"/>
  <c r="M20" i="14" a="1"/>
  <c r="M20" i="14" s="1"/>
  <c r="M47" i="14" a="1"/>
  <c r="M47" i="14" s="1"/>
  <c r="M50" i="14" a="1"/>
  <c r="M50" i="14" s="1"/>
  <c r="M10" i="14" a="1"/>
  <c r="M10" i="14" s="1"/>
  <c r="M39" i="14" a="1"/>
  <c r="M39" i="14" s="1"/>
  <c r="BP1752" i="10"/>
  <c r="BL1752" i="10" s="1"/>
  <c r="BL1753" i="10"/>
  <c r="N32" i="16"/>
  <c r="M32" i="16"/>
  <c r="O32" i="16"/>
  <c r="L32" i="16"/>
  <c r="M85" i="14" a="1"/>
  <c r="M85" i="14" s="1"/>
  <c r="M12" i="14" a="1"/>
  <c r="M12" i="14" s="1"/>
  <c r="M8" i="14" a="1"/>
  <c r="M8" i="14" s="1"/>
  <c r="M34" i="14" a="1"/>
  <c r="M34" i="14" s="1"/>
  <c r="P34" i="14" s="1"/>
  <c r="M70" i="14" a="1"/>
  <c r="M70" i="14" s="1"/>
  <c r="M28" i="14" a="1"/>
  <c r="M28" i="14" s="1"/>
  <c r="M46" i="14" a="1"/>
  <c r="M46" i="14" s="1"/>
  <c r="M49" i="14" a="1"/>
  <c r="M49" i="14" s="1"/>
  <c r="M4" i="14" a="1"/>
  <c r="M4" i="14" s="1"/>
  <c r="M6" i="14" a="1"/>
  <c r="M6" i="14" s="1"/>
  <c r="M7" i="14" a="1"/>
  <c r="M7" i="14" s="1"/>
  <c r="M71" i="14" a="1"/>
  <c r="M71" i="14" s="1"/>
  <c r="M57" i="14" a="1"/>
  <c r="M57" i="14" s="1"/>
  <c r="M54" i="14" a="1"/>
  <c r="M54" i="14" s="1"/>
  <c r="M86" i="14" a="1"/>
  <c r="M86" i="14" s="1"/>
  <c r="M75" i="14" a="1"/>
  <c r="M75" i="14" s="1"/>
  <c r="M32" i="14" a="1"/>
  <c r="M32" i="14" s="1"/>
  <c r="M73" i="14" a="1"/>
  <c r="M73" i="14" s="1"/>
  <c r="M69" i="14" a="1"/>
  <c r="M69" i="14" s="1"/>
  <c r="M52" i="14" a="1"/>
  <c r="M52" i="14" s="1"/>
  <c r="M44" i="14" a="1"/>
  <c r="M44" i="14" s="1"/>
  <c r="M56" i="14" a="1"/>
  <c r="M56" i="14" s="1"/>
  <c r="M60" i="14" a="1"/>
  <c r="M60" i="14" s="1"/>
  <c r="M33" i="14" a="1"/>
  <c r="M33" i="14" s="1"/>
  <c r="M13" i="14" a="1"/>
  <c r="M13" i="14" s="1"/>
  <c r="M77" i="14" a="1"/>
  <c r="M77" i="14" s="1"/>
  <c r="M79" i="14" a="1"/>
  <c r="M79" i="14" s="1"/>
  <c r="M37" i="14" a="1"/>
  <c r="M37" i="14" s="1"/>
  <c r="M14" i="14" a="1"/>
  <c r="M14" i="14" s="1"/>
  <c r="M88" i="14" s="1"/>
  <c r="M72" i="14" a="1"/>
  <c r="M72" i="14" s="1"/>
  <c r="M19" i="14" a="1"/>
  <c r="M19" i="14" s="1"/>
  <c r="A15" i="16"/>
  <c r="G15" i="16"/>
  <c r="AP1753" i="10"/>
  <c r="AN1753" i="10"/>
  <c r="M24" i="14" a="1"/>
  <c r="M24" i="14" s="1"/>
  <c r="M17" i="14" a="1"/>
  <c r="M17" i="14" s="1"/>
  <c r="M58" i="14" a="1"/>
  <c r="M58" i="14" s="1"/>
  <c r="M65" i="14" a="1"/>
  <c r="M65" i="14" s="1"/>
  <c r="M11" i="14" a="1"/>
  <c r="M11" i="14" s="1"/>
  <c r="M41" i="14" a="1"/>
  <c r="M41" i="14" s="1"/>
  <c r="P41" i="14" s="1"/>
  <c r="M22" i="14" a="1"/>
  <c r="M22" i="14" s="1"/>
  <c r="BE1753" i="10"/>
  <c r="BI1752" i="10"/>
  <c r="BE1752" i="10" s="1"/>
  <c r="M9" i="14" a="1"/>
  <c r="M9" i="14" s="1"/>
  <c r="M64" i="14" a="1"/>
  <c r="M64" i="14" s="1"/>
  <c r="M84" i="14" a="1"/>
  <c r="M84" i="14" s="1"/>
  <c r="M82" i="14" a="1"/>
  <c r="M82" i="14" s="1"/>
  <c r="N82" i="14" s="1"/>
  <c r="M81" i="14" a="1"/>
  <c r="M81" i="14" s="1"/>
  <c r="P81" i="14" s="1"/>
  <c r="BF1753" i="10"/>
  <c r="BB1753" i="10" s="1"/>
  <c r="BB1752" i="10"/>
  <c r="AQ1765" i="10"/>
  <c r="X1764" i="10"/>
  <c r="AN1765" i="10"/>
  <c r="M59" i="14" a="1"/>
  <c r="M59" i="14" s="1"/>
  <c r="M83" i="14" a="1"/>
  <c r="M83" i="14" s="1"/>
  <c r="M2" i="14" a="1"/>
  <c r="M2" i="14" s="1"/>
  <c r="N2" i="14" s="1"/>
  <c r="M43" i="14" a="1"/>
  <c r="M43" i="14" s="1"/>
  <c r="M74" i="14" a="1"/>
  <c r="M74" i="14" s="1"/>
  <c r="P74" i="14" s="1"/>
  <c r="M61" i="14" a="1"/>
  <c r="M61" i="14" s="1"/>
  <c r="P61" i="14" s="1"/>
  <c r="M18" i="14" a="1"/>
  <c r="M18" i="14" s="1"/>
  <c r="P18" i="14" s="1"/>
  <c r="BQ1752" i="10"/>
  <c r="BM1752" i="10" s="1"/>
  <c r="BM1753" i="10"/>
  <c r="AZ1753" i="10"/>
  <c r="BA1753" i="10"/>
  <c r="BO21" i="10"/>
  <c r="BK21" i="10" s="1"/>
  <c r="Y23" i="16" s="1"/>
  <c r="BK22" i="10"/>
  <c r="Y24" i="16" s="1"/>
  <c r="M62" i="14" a="1"/>
  <c r="M62" i="14" s="1"/>
  <c r="P62" i="14" s="1"/>
  <c r="M26" i="14" a="1"/>
  <c r="M26" i="14" s="1"/>
  <c r="P26" i="14" s="1"/>
  <c r="M15" i="14" a="1"/>
  <c r="M15" i="14" s="1"/>
  <c r="N15" i="14" s="1"/>
  <c r="M31" i="14" a="1"/>
  <c r="M31" i="14" s="1"/>
  <c r="N31" i="14" s="1"/>
  <c r="M68" i="14" a="1"/>
  <c r="M68" i="14" s="1"/>
  <c r="N68" i="14" s="1"/>
  <c r="M76" i="14" a="1"/>
  <c r="M76" i="14" s="1"/>
  <c r="P76" i="14" s="1"/>
  <c r="BK1753" i="10"/>
  <c r="BO1752" i="10"/>
  <c r="BK1752" i="10" s="1"/>
  <c r="BD1753" i="10"/>
  <c r="BH1752" i="10"/>
  <c r="BD1752" i="10" s="1"/>
  <c r="BJ21" i="10"/>
  <c r="X23" i="16" s="1"/>
  <c r="BN22" i="10"/>
  <c r="BJ22" i="10" s="1"/>
  <c r="X24" i="16" s="1"/>
  <c r="M45" i="14" a="1"/>
  <c r="M45" i="14" s="1"/>
  <c r="N45" i="14" s="1"/>
  <c r="M78" i="14" a="1"/>
  <c r="M78" i="14" s="1"/>
  <c r="P78" i="14" s="1"/>
  <c r="M38" i="14" a="1"/>
  <c r="M38" i="14" s="1"/>
  <c r="P38" i="14" s="1"/>
  <c r="M25" i="14" a="1"/>
  <c r="M25" i="14" s="1"/>
  <c r="N25" i="14" s="1"/>
  <c r="M80" i="14" a="1"/>
  <c r="M80" i="14" s="1"/>
  <c r="N80" i="14" s="1"/>
  <c r="M40" i="14" a="1"/>
  <c r="M40" i="14" s="1"/>
  <c r="N40" i="14" s="1"/>
  <c r="BG1752" i="10"/>
  <c r="BC1752" i="10" s="1"/>
  <c r="BC1753" i="10"/>
  <c r="BM22" i="10"/>
  <c r="AA24" i="16" s="1"/>
  <c r="BQ21" i="10"/>
  <c r="BM21" i="10" s="1"/>
  <c r="AA23" i="16" s="1"/>
  <c r="M53" i="14" a="1"/>
  <c r="M53" i="14" s="1"/>
  <c r="P53" i="14" s="1"/>
  <c r="M30" i="14" a="1"/>
  <c r="M30" i="14" s="1"/>
  <c r="M27" i="14" a="1"/>
  <c r="M27" i="14" s="1"/>
  <c r="N27" i="14" s="1"/>
  <c r="M48" i="14" a="1"/>
  <c r="M48" i="14" s="1"/>
  <c r="P48" i="14" s="1"/>
  <c r="M66" i="14" a="1"/>
  <c r="M66" i="14" s="1"/>
  <c r="P66" i="14" s="1"/>
  <c r="M55" i="14" a="1"/>
  <c r="M55" i="14" s="1"/>
  <c r="N55" i="14" s="1"/>
  <c r="BJ1752" i="10"/>
  <c r="BN1753" i="10"/>
  <c r="BJ1753" i="10" s="1"/>
  <c r="AZ1752" i="10"/>
  <c r="BA1752" i="10"/>
  <c r="BL22" i="10"/>
  <c r="Z24" i="16" s="1"/>
  <c r="BP21" i="10"/>
  <c r="BL21" i="10" s="1"/>
  <c r="Z23" i="16" s="1"/>
  <c r="N79" i="14"/>
  <c r="P79" i="14"/>
  <c r="P37" i="14"/>
  <c r="N35" i="14"/>
  <c r="N14" i="14"/>
  <c r="P14" i="14"/>
  <c r="P72" i="14"/>
  <c r="N72" i="14"/>
  <c r="N19" i="14"/>
  <c r="P19" i="14"/>
  <c r="P3" i="14"/>
  <c r="N3" i="14"/>
  <c r="P24" i="14"/>
  <c r="N24" i="14"/>
  <c r="N17" i="14"/>
  <c r="P17" i="14"/>
  <c r="P58" i="14"/>
  <c r="N58" i="14"/>
  <c r="P65" i="14"/>
  <c r="N65" i="14"/>
  <c r="P11" i="14"/>
  <c r="N11" i="14"/>
  <c r="N22" i="14"/>
  <c r="P22" i="14"/>
  <c r="N5" i="14"/>
  <c r="P5" i="14"/>
  <c r="P9" i="14"/>
  <c r="N9" i="14"/>
  <c r="N64" i="14"/>
  <c r="P64" i="14"/>
  <c r="N84" i="14"/>
  <c r="P84" i="14"/>
  <c r="N16" i="14"/>
  <c r="P16" i="14"/>
  <c r="N59" i="14"/>
  <c r="P59" i="14"/>
  <c r="N83" i="14"/>
  <c r="P83" i="14"/>
  <c r="P2" i="14"/>
  <c r="N43" i="14"/>
  <c r="P43" i="14"/>
  <c r="P29" i="14"/>
  <c r="N29" i="14"/>
  <c r="P67" i="14"/>
  <c r="N67" i="14"/>
  <c r="N13" i="14"/>
  <c r="P13" i="14"/>
  <c r="P30" i="14"/>
  <c r="N30" i="14"/>
  <c r="P27" i="14"/>
  <c r="P42" i="14"/>
  <c r="N42" i="14"/>
  <c r="N21" i="14"/>
  <c r="P21" i="14"/>
  <c r="N20" i="14"/>
  <c r="P20" i="14"/>
  <c r="P47" i="14"/>
  <c r="N47" i="14"/>
  <c r="N50" i="14"/>
  <c r="P50" i="14"/>
  <c r="P10" i="14"/>
  <c r="N10" i="14"/>
  <c r="P39" i="14"/>
  <c r="N39" i="14"/>
  <c r="N37" i="14"/>
  <c r="N77" i="14"/>
  <c r="P77" i="14"/>
  <c r="N34" i="14"/>
  <c r="P36" i="14"/>
  <c r="N85" i="14"/>
  <c r="P85" i="14"/>
  <c r="P12" i="14"/>
  <c r="N12" i="14"/>
  <c r="N8" i="14"/>
  <c r="P8" i="14"/>
  <c r="N70" i="14"/>
  <c r="P70" i="14"/>
  <c r="P28" i="14"/>
  <c r="N28" i="14"/>
  <c r="N23" i="14"/>
  <c r="P23" i="14"/>
  <c r="N46" i="14"/>
  <c r="P46" i="14"/>
  <c r="P49" i="14"/>
  <c r="N49" i="14"/>
  <c r="N4" i="14"/>
  <c r="P4" i="14"/>
  <c r="N6" i="14"/>
  <c r="P6" i="14"/>
  <c r="P7" i="14"/>
  <c r="N7" i="14"/>
  <c r="N71" i="14"/>
  <c r="P71" i="14"/>
  <c r="N51" i="14"/>
  <c r="P51" i="14"/>
  <c r="N57" i="14"/>
  <c r="P57" i="14"/>
  <c r="N54" i="14"/>
  <c r="P54" i="14"/>
  <c r="N86" i="14"/>
  <c r="P86" i="14"/>
  <c r="P75" i="14"/>
  <c r="N75" i="14"/>
  <c r="P32" i="14"/>
  <c r="N32" i="14"/>
  <c r="P73" i="14"/>
  <c r="N73" i="14"/>
  <c r="N63" i="14"/>
  <c r="P63" i="14"/>
  <c r="N69" i="14"/>
  <c r="P69" i="14"/>
  <c r="N52" i="14"/>
  <c r="P52" i="14"/>
  <c r="P44" i="14"/>
  <c r="N44" i="14"/>
  <c r="P56" i="14"/>
  <c r="N56" i="14"/>
  <c r="N60" i="14"/>
  <c r="P60" i="14"/>
  <c r="P33" i="14"/>
  <c r="N33" i="14"/>
  <c r="AT1742" i="10"/>
  <c r="R1742" i="10"/>
  <c r="AL1742" i="10" s="1"/>
  <c r="AK1758" i="10" s="1"/>
  <c r="T1742" i="10"/>
  <c r="AV1742" i="10"/>
  <c r="L7" i="16"/>
  <c r="O7" i="16"/>
  <c r="M7" i="16"/>
  <c r="N7" i="16"/>
  <c r="BO31" i="10"/>
  <c r="BK31" i="10" s="1"/>
  <c r="Y33" i="16" s="1"/>
  <c r="BN32" i="10"/>
  <c r="BJ32" i="10" s="1"/>
  <c r="X34" i="16" s="1"/>
  <c r="T17" i="16"/>
  <c r="AV15" i="10" s="1"/>
  <c r="BQ31" i="10"/>
  <c r="BM31" i="10" s="1"/>
  <c r="AA33" i="16" s="1"/>
  <c r="BO11" i="10"/>
  <c r="BK11" i="10" s="1"/>
  <c r="Y13" i="16" s="1"/>
  <c r="BL12" i="10"/>
  <c r="Z14" i="16" s="1"/>
  <c r="BM12" i="10"/>
  <c r="AA14" i="16" s="1"/>
  <c r="T19" i="16"/>
  <c r="AV17" i="10" s="1"/>
  <c r="BN17" i="10" s="1"/>
  <c r="T32" i="16" l="1"/>
  <c r="AV30" i="10" s="1"/>
  <c r="BP30" i="10" s="1"/>
  <c r="BL30" i="10" s="1"/>
  <c r="Z32" i="16" s="1"/>
  <c r="BQ30" i="10"/>
  <c r="BM30" i="10" s="1"/>
  <c r="AA32" i="16" s="1"/>
  <c r="BN29" i="10"/>
  <c r="BJ29" i="10" s="1"/>
  <c r="X31" i="16" s="1"/>
  <c r="BO30" i="10"/>
  <c r="BK30" i="10" s="1"/>
  <c r="Y32" i="16" s="1"/>
  <c r="N38" i="14"/>
  <c r="P68" i="14"/>
  <c r="N18" i="14"/>
  <c r="L15" i="16"/>
  <c r="M15" i="16"/>
  <c r="N15" i="16"/>
  <c r="O15" i="16"/>
  <c r="P25" i="14"/>
  <c r="N76" i="14"/>
  <c r="AV1758" i="10"/>
  <c r="AT1758" i="10"/>
  <c r="Y1759" i="10"/>
  <c r="AL1758" i="10"/>
  <c r="L16" i="14" a="1"/>
  <c r="L16" i="14" s="1"/>
  <c r="L64" i="14" a="1"/>
  <c r="L64" i="14" s="1"/>
  <c r="L15" i="14" a="1"/>
  <c r="L15" i="14" s="1"/>
  <c r="L75" i="14" a="1"/>
  <c r="L75" i="14" s="1"/>
  <c r="L8" i="14" a="1"/>
  <c r="L8" i="14" s="1"/>
  <c r="L74" i="14" a="1"/>
  <c r="L74" i="14" s="1"/>
  <c r="L43" i="14" a="1"/>
  <c r="L43" i="14" s="1"/>
  <c r="L53" i="14" a="1"/>
  <c r="L53" i="14" s="1"/>
  <c r="L19" i="14" a="1"/>
  <c r="L19" i="14" s="1"/>
  <c r="L47" i="14" a="1"/>
  <c r="L47" i="14" s="1"/>
  <c r="L45" i="14" a="1"/>
  <c r="L45" i="14" s="1"/>
  <c r="L41" i="14" a="1"/>
  <c r="L41" i="14" s="1"/>
  <c r="L80" i="14" a="1"/>
  <c r="L80" i="14" s="1"/>
  <c r="L51" i="14" a="1"/>
  <c r="L51" i="14" s="1"/>
  <c r="L9" i="14" a="1"/>
  <c r="L9" i="14" s="1"/>
  <c r="L18" i="14" a="1"/>
  <c r="L18" i="14" s="1"/>
  <c r="L63" i="14" a="1"/>
  <c r="L63" i="14" s="1"/>
  <c r="L56" i="14" a="1"/>
  <c r="L56" i="14" s="1"/>
  <c r="L70" i="14" a="1"/>
  <c r="L70" i="14" s="1"/>
  <c r="L73" i="14" a="1"/>
  <c r="L73" i="14" s="1"/>
  <c r="L27" i="14" a="1"/>
  <c r="L27" i="14" s="1"/>
  <c r="L28" i="14" a="1"/>
  <c r="L28" i="14" s="1"/>
  <c r="L66" i="14" a="1"/>
  <c r="L66" i="14" s="1"/>
  <c r="L4" i="14" a="1"/>
  <c r="L4" i="14" s="1"/>
  <c r="L58" i="14" a="1"/>
  <c r="L58" i="14" s="1"/>
  <c r="L76" i="14" a="1"/>
  <c r="L76" i="14" s="1"/>
  <c r="L52" i="14" a="1"/>
  <c r="L52" i="14" s="1"/>
  <c r="L77" i="14" a="1"/>
  <c r="L77" i="14" s="1"/>
  <c r="L50" i="14" a="1"/>
  <c r="L50" i="14" s="1"/>
  <c r="L65" i="14" a="1"/>
  <c r="L65" i="14" s="1"/>
  <c r="L57" i="14" a="1"/>
  <c r="L57" i="14" s="1"/>
  <c r="L48" i="14" a="1"/>
  <c r="L48" i="14" s="1"/>
  <c r="L20" i="14" a="1"/>
  <c r="L20" i="14" s="1"/>
  <c r="L33" i="14" a="1"/>
  <c r="L33" i="14" s="1"/>
  <c r="L84" i="14" a="1"/>
  <c r="L84" i="14" s="1"/>
  <c r="L68" i="14" a="1"/>
  <c r="L68" i="14" s="1"/>
  <c r="L29" i="14" a="1"/>
  <c r="L29" i="14" s="1"/>
  <c r="L17" i="14" a="1"/>
  <c r="L17" i="14" s="1"/>
  <c r="L10" i="14" a="1"/>
  <c r="L10" i="14" s="1"/>
  <c r="L49" i="14" a="1"/>
  <c r="L49" i="14" s="1"/>
  <c r="L36" i="14" a="1"/>
  <c r="L36" i="14" s="1"/>
  <c r="L22" i="14" a="1"/>
  <c r="L22" i="14" s="1"/>
  <c r="L40" i="14" a="1"/>
  <c r="L40" i="14" s="1"/>
  <c r="L12" i="14" a="1"/>
  <c r="L12" i="14" s="1"/>
  <c r="L30" i="14" a="1"/>
  <c r="L30" i="14" s="1"/>
  <c r="L7" i="14" a="1"/>
  <c r="L7" i="14" s="1"/>
  <c r="L11" i="14" a="1"/>
  <c r="L11" i="14" s="1"/>
  <c r="L35" i="14" a="1"/>
  <c r="L35" i="14" s="1"/>
  <c r="L38" i="14" a="1"/>
  <c r="L38" i="14" s="1"/>
  <c r="L83" i="14" a="1"/>
  <c r="L83" i="14" s="1"/>
  <c r="L23" i="14" a="1"/>
  <c r="L23" i="14" s="1"/>
  <c r="L24" i="14" a="1"/>
  <c r="L24" i="14" s="1"/>
  <c r="L82" i="14" a="1"/>
  <c r="L82" i="14" s="1"/>
  <c r="L39" i="14" a="1"/>
  <c r="L39" i="14" s="1"/>
  <c r="L69" i="14" a="1"/>
  <c r="L69" i="14" s="1"/>
  <c r="L5" i="14" a="1"/>
  <c r="L5" i="14" s="1"/>
  <c r="L46" i="14" a="1"/>
  <c r="L46" i="14" s="1"/>
  <c r="L59" i="14" a="1"/>
  <c r="L59" i="14" s="1"/>
  <c r="L67" i="14" a="1"/>
  <c r="L67" i="14" s="1"/>
  <c r="L86" i="14" a="1"/>
  <c r="L86" i="14" s="1"/>
  <c r="L79" i="14" a="1"/>
  <c r="L79" i="14" s="1"/>
  <c r="L55" i="14" a="1"/>
  <c r="L55" i="14" s="1"/>
  <c r="L85" i="14" a="1"/>
  <c r="L85" i="14" s="1"/>
  <c r="L60" i="14" a="1"/>
  <c r="L60" i="14" s="1"/>
  <c r="L26" i="14" a="1"/>
  <c r="L26" i="14" s="1"/>
  <c r="L62" i="14" a="1"/>
  <c r="L62" i="14" s="1"/>
  <c r="L81" i="14" a="1"/>
  <c r="L81" i="14" s="1"/>
  <c r="L78" i="14" a="1"/>
  <c r="L78" i="14" s="1"/>
  <c r="L44" i="14" a="1"/>
  <c r="L44" i="14" s="1"/>
  <c r="L32" i="14" a="1"/>
  <c r="L32" i="14" s="1"/>
  <c r="L34" i="14" a="1"/>
  <c r="L34" i="14" s="1"/>
  <c r="L71" i="14" a="1"/>
  <c r="L71" i="14" s="1"/>
  <c r="L25" i="14" a="1"/>
  <c r="L25" i="14" s="1"/>
  <c r="L14" i="14" a="1"/>
  <c r="L14" i="14" s="1"/>
  <c r="L13" i="14" a="1"/>
  <c r="L13" i="14" s="1"/>
  <c r="L3" i="14" a="1"/>
  <c r="L3" i="14" s="1"/>
  <c r="L37" i="14" a="1"/>
  <c r="L37" i="14" s="1"/>
  <c r="L21" i="14" a="1"/>
  <c r="L21" i="14" s="1"/>
  <c r="L54" i="14" a="1"/>
  <c r="L54" i="14" s="1"/>
  <c r="L42" i="14" a="1"/>
  <c r="L42" i="14" s="1"/>
  <c r="L61" i="14" a="1"/>
  <c r="L61" i="14" s="1"/>
  <c r="L6" i="14" a="1"/>
  <c r="L6" i="14" s="1"/>
  <c r="L2" i="14" a="1"/>
  <c r="L2" i="14" s="1"/>
  <c r="L72" i="14" a="1"/>
  <c r="L72" i="14" s="1"/>
  <c r="N53" i="14"/>
  <c r="N78" i="14"/>
  <c r="P15" i="14"/>
  <c r="P88" i="14" s="1"/>
  <c r="N74" i="14"/>
  <c r="D25" i="16"/>
  <c r="A25" i="16" s="1"/>
  <c r="D5" i="16"/>
  <c r="P55" i="14"/>
  <c r="N81" i="14"/>
  <c r="P45" i="14"/>
  <c r="N26" i="14"/>
  <c r="N36" i="14"/>
  <c r="P31" i="14"/>
  <c r="N61" i="14"/>
  <c r="N66" i="14"/>
  <c r="P40" i="14"/>
  <c r="N62" i="14"/>
  <c r="P82" i="14"/>
  <c r="N41" i="14"/>
  <c r="N88" i="14" s="1"/>
  <c r="R1764" i="10"/>
  <c r="AL1764" i="10" s="1"/>
  <c r="T1764" i="10"/>
  <c r="AV1764" i="10"/>
  <c r="AT1764" i="10"/>
  <c r="N48" i="14"/>
  <c r="P80" i="14"/>
  <c r="BP1743" i="10"/>
  <c r="BQ1743" i="10"/>
  <c r="BN1742" i="10"/>
  <c r="AW1743" i="10"/>
  <c r="BO1743" i="10"/>
  <c r="AU1743" i="10"/>
  <c r="AY1743" i="10" s="1"/>
  <c r="BF1742" i="10"/>
  <c r="BG1743" i="10"/>
  <c r="AX1742" i="10"/>
  <c r="BI1743" i="10"/>
  <c r="BH1743" i="10"/>
  <c r="T7" i="16"/>
  <c r="AV5" i="10" s="1"/>
  <c r="BO16" i="10"/>
  <c r="BP16" i="10"/>
  <c r="BQ16" i="10"/>
  <c r="BN15" i="10"/>
  <c r="BQ29" i="10"/>
  <c r="BM29" i="10" s="1"/>
  <c r="AA31" i="16" s="1"/>
  <c r="BQ18" i="10"/>
  <c r="BM18" i="10" s="1"/>
  <c r="AA20" i="16" s="1"/>
  <c r="BP18" i="10"/>
  <c r="BP17" i="10" s="1"/>
  <c r="BL17" i="10" s="1"/>
  <c r="Z19" i="16" s="1"/>
  <c r="BO18" i="10"/>
  <c r="BO17" i="10" s="1"/>
  <c r="BK17" i="10" s="1"/>
  <c r="Y19" i="16" s="1"/>
  <c r="BJ17" i="10"/>
  <c r="X19" i="16" s="1"/>
  <c r="BN18" i="10"/>
  <c r="BJ18" i="10" s="1"/>
  <c r="X20" i="16" s="1"/>
  <c r="BP29" i="10" l="1"/>
  <c r="BL29" i="10" s="1"/>
  <c r="Z31" i="16" s="1"/>
  <c r="BN30" i="10"/>
  <c r="BJ30" i="10" s="1"/>
  <c r="X32" i="16" s="1"/>
  <c r="BO29" i="10"/>
  <c r="BK29" i="10" s="1"/>
  <c r="Y31" i="16" s="1"/>
  <c r="S1759" i="10"/>
  <c r="U1759" i="10"/>
  <c r="L88" i="14"/>
  <c r="AU1765" i="10"/>
  <c r="AY1765" i="10" s="1"/>
  <c r="BH1765" i="10"/>
  <c r="AX1764" i="10"/>
  <c r="BF1764" i="10"/>
  <c r="BG1765" i="10"/>
  <c r="BI1765" i="10"/>
  <c r="D27" i="16"/>
  <c r="AX1758" i="10"/>
  <c r="AU1759" i="10"/>
  <c r="AY1759" i="10" s="1"/>
  <c r="BI1759" i="10"/>
  <c r="BF1758" i="10"/>
  <c r="BG1759" i="10"/>
  <c r="BH1759" i="10"/>
  <c r="D21" i="16"/>
  <c r="AW1765" i="10"/>
  <c r="BN1764" i="10"/>
  <c r="BO1765" i="10"/>
  <c r="BP1765" i="10"/>
  <c r="BQ1765" i="10"/>
  <c r="BP1759" i="10"/>
  <c r="AW1759" i="10"/>
  <c r="BO1759" i="10"/>
  <c r="BN1758" i="10"/>
  <c r="BQ1759" i="10"/>
  <c r="T15" i="16"/>
  <c r="AV13" i="10" s="1"/>
  <c r="G5" i="16"/>
  <c r="A5" i="16"/>
  <c r="G25" i="16"/>
  <c r="O25" i="16" s="1"/>
  <c r="BA1743" i="10"/>
  <c r="AZ1743" i="10"/>
  <c r="BF1743" i="10"/>
  <c r="BB1743" i="10" s="1"/>
  <c r="BB1742" i="10"/>
  <c r="BO1742" i="10"/>
  <c r="BK1742" i="10" s="1"/>
  <c r="BK1743" i="10"/>
  <c r="BC1743" i="10"/>
  <c r="BG1742" i="10"/>
  <c r="BC1742" i="10" s="1"/>
  <c r="BH1742" i="10"/>
  <c r="BD1742" i="10" s="1"/>
  <c r="BD1743" i="10"/>
  <c r="BJ1742" i="10"/>
  <c r="BN1743" i="10"/>
  <c r="BJ1743" i="10" s="1"/>
  <c r="BE1743" i="10"/>
  <c r="BI1742" i="10"/>
  <c r="BE1742" i="10" s="1"/>
  <c r="AZ1742" i="10"/>
  <c r="BA1742" i="10"/>
  <c r="BQ1742" i="10"/>
  <c r="BM1742" i="10" s="1"/>
  <c r="BM1743" i="10"/>
  <c r="BP1742" i="10"/>
  <c r="BL1742" i="10" s="1"/>
  <c r="BL1743" i="10"/>
  <c r="BO6" i="10"/>
  <c r="BQ6" i="10"/>
  <c r="BP6" i="10"/>
  <c r="BN5" i="10"/>
  <c r="BJ15" i="10"/>
  <c r="X17" i="16" s="1"/>
  <c r="BN16" i="10"/>
  <c r="BJ16" i="10" s="1"/>
  <c r="X18" i="16" s="1"/>
  <c r="BQ15" i="10"/>
  <c r="BM15" i="10" s="1"/>
  <c r="AA17" i="16" s="1"/>
  <c r="BM16" i="10"/>
  <c r="AA18" i="16" s="1"/>
  <c r="BK16" i="10"/>
  <c r="Y18" i="16" s="1"/>
  <c r="BO15" i="10"/>
  <c r="BK15" i="10" s="1"/>
  <c r="Y17" i="16" s="1"/>
  <c r="BP15" i="10"/>
  <c r="BL15" i="10" s="1"/>
  <c r="Z17" i="16" s="1"/>
  <c r="BL16" i="10"/>
  <c r="Z18" i="16" s="1"/>
  <c r="BQ17" i="10"/>
  <c r="BM17" i="10" s="1"/>
  <c r="AA19" i="16" s="1"/>
  <c r="BK18" i="10"/>
  <c r="Y20" i="16" s="1"/>
  <c r="BL18" i="10"/>
  <c r="Z20" i="16" s="1"/>
  <c r="N25" i="16" l="1"/>
  <c r="M25" i="16"/>
  <c r="L25" i="16"/>
  <c r="BJ1758" i="10"/>
  <c r="BN1759" i="10"/>
  <c r="BJ1759" i="10" s="1"/>
  <c r="BO1758" i="10"/>
  <c r="BK1758" i="10" s="1"/>
  <c r="BK1759" i="10"/>
  <c r="AZ1759" i="10"/>
  <c r="BA1759" i="10"/>
  <c r="BQ1764" i="10"/>
  <c r="BM1764" i="10" s="1"/>
  <c r="BM1765" i="10"/>
  <c r="BP1758" i="10"/>
  <c r="BL1758" i="10" s="1"/>
  <c r="BL1759" i="10"/>
  <c r="BA1758" i="10"/>
  <c r="AZ1758" i="10"/>
  <c r="A27" i="16"/>
  <c r="G27" i="16"/>
  <c r="BP1764" i="10"/>
  <c r="BL1764" i="10" s="1"/>
  <c r="BL1765" i="10"/>
  <c r="BI1764" i="10"/>
  <c r="BE1764" i="10" s="1"/>
  <c r="BE1765" i="10"/>
  <c r="BB1764" i="10"/>
  <c r="BF1765" i="10"/>
  <c r="BB1765" i="10" s="1"/>
  <c r="BA1764" i="10"/>
  <c r="AZ1764" i="10"/>
  <c r="BD1765" i="10"/>
  <c r="BH1764" i="10"/>
  <c r="BD1764" i="10" s="1"/>
  <c r="BG1764" i="10"/>
  <c r="BC1764" i="10" s="1"/>
  <c r="BC1765" i="10"/>
  <c r="BD1759" i="10"/>
  <c r="BH1758" i="10"/>
  <c r="BD1758" i="10" s="1"/>
  <c r="AZ1765" i="10"/>
  <c r="BA1765" i="10"/>
  <c r="BJ1764" i="10"/>
  <c r="BN1765" i="10"/>
  <c r="BJ1765" i="10" s="1"/>
  <c r="O5" i="16"/>
  <c r="N5" i="16"/>
  <c r="L5" i="16"/>
  <c r="M5" i="16"/>
  <c r="G21" i="16"/>
  <c r="A21" i="16"/>
  <c r="BN13" i="10"/>
  <c r="BO14" i="10"/>
  <c r="BP14" i="10"/>
  <c r="BQ14" i="10"/>
  <c r="BQ1758" i="10"/>
  <c r="BM1758" i="10" s="1"/>
  <c r="BM1759" i="10"/>
  <c r="BC1759" i="10"/>
  <c r="BG1758" i="10"/>
  <c r="BC1758" i="10" s="1"/>
  <c r="BK1765" i="10"/>
  <c r="BO1764" i="10"/>
  <c r="BK1764" i="10" s="1"/>
  <c r="BB1758" i="10"/>
  <c r="BF1759" i="10"/>
  <c r="BB1759" i="10" s="1"/>
  <c r="BI1758" i="10"/>
  <c r="BE1758" i="10" s="1"/>
  <c r="BE1759" i="10"/>
  <c r="AP1759" i="10"/>
  <c r="AN1759" i="10"/>
  <c r="T25" i="16"/>
  <c r="AV23" i="10" s="1"/>
  <c r="BN6" i="10"/>
  <c r="BJ6" i="10" s="1"/>
  <c r="X8" i="16" s="1"/>
  <c r="BJ5" i="10"/>
  <c r="X7" i="16" s="1"/>
  <c r="BP5" i="10"/>
  <c r="BL5" i="10" s="1"/>
  <c r="Z7" i="16" s="1"/>
  <c r="BL6" i="10"/>
  <c r="Z8" i="16" s="1"/>
  <c r="BM6" i="10"/>
  <c r="AA8" i="16" s="1"/>
  <c r="BQ5" i="10"/>
  <c r="BM5" i="10" s="1"/>
  <c r="AA7" i="16" s="1"/>
  <c r="BK6" i="10"/>
  <c r="Y8" i="16" s="1"/>
  <c r="BO5" i="10"/>
  <c r="BK5" i="10" s="1"/>
  <c r="Y7" i="16" s="1"/>
  <c r="T5" i="16" l="1"/>
  <c r="AV3" i="10" s="1"/>
  <c r="BO13" i="10"/>
  <c r="BK13" i="10" s="1"/>
  <c r="Y15" i="16" s="1"/>
  <c r="BK14" i="10"/>
  <c r="Y16" i="16" s="1"/>
  <c r="L21" i="16"/>
  <c r="N21" i="16"/>
  <c r="O21" i="16"/>
  <c r="M21" i="16"/>
  <c r="BQ13" i="10"/>
  <c r="BM13" i="10" s="1"/>
  <c r="AA15" i="16" s="1"/>
  <c r="BM14" i="10"/>
  <c r="AA16" i="16" s="1"/>
  <c r="BL14" i="10"/>
  <c r="Z16" i="16" s="1"/>
  <c r="BP13" i="10"/>
  <c r="BL13" i="10" s="1"/>
  <c r="Z15" i="16" s="1"/>
  <c r="BJ13" i="10"/>
  <c r="X15" i="16" s="1"/>
  <c r="BN14" i="10"/>
  <c r="BJ14" i="10" s="1"/>
  <c r="X16" i="16" s="1"/>
  <c r="L27" i="16"/>
  <c r="N27" i="16"/>
  <c r="M27" i="16"/>
  <c r="O27" i="16"/>
  <c r="BO24" i="10"/>
  <c r="BN23" i="10"/>
  <c r="BP24" i="10"/>
  <c r="BQ24" i="10"/>
  <c r="T27" i="16" l="1"/>
  <c r="AV25" i="10" s="1"/>
  <c r="T21" i="16"/>
  <c r="AV19" i="10" s="1"/>
  <c r="BP4" i="10"/>
  <c r="BQ4" i="10"/>
  <c r="BO4" i="10"/>
  <c r="BN3" i="10"/>
  <c r="BQ23" i="10"/>
  <c r="BM23" i="10" s="1"/>
  <c r="AA25" i="16" s="1"/>
  <c r="BM24" i="10"/>
  <c r="AA26" i="16" s="1"/>
  <c r="BL24" i="10"/>
  <c r="Z26" i="16" s="1"/>
  <c r="BP23" i="10"/>
  <c r="BL23" i="10" s="1"/>
  <c r="Z25" i="16" s="1"/>
  <c r="BN24" i="10"/>
  <c r="BJ24" i="10" s="1"/>
  <c r="X26" i="16" s="1"/>
  <c r="BJ23" i="10"/>
  <c r="X25" i="16" s="1"/>
  <c r="BK24" i="10"/>
  <c r="Y26" i="16" s="1"/>
  <c r="BO23" i="10"/>
  <c r="BK23" i="10" s="1"/>
  <c r="Y25" i="16" s="1"/>
  <c r="BJ3" i="10" l="1"/>
  <c r="X5" i="16" s="1"/>
  <c r="BN4" i="10"/>
  <c r="BJ4" i="10" s="1"/>
  <c r="X6" i="16" s="1"/>
  <c r="BO3" i="10"/>
  <c r="BK3" i="10" s="1"/>
  <c r="Y5" i="16" s="1"/>
  <c r="BK4" i="10"/>
  <c r="Y6" i="16" s="1"/>
  <c r="BP3" i="10"/>
  <c r="BL3" i="10" s="1"/>
  <c r="Z5" i="16" s="1"/>
  <c r="BL4" i="10"/>
  <c r="Z6" i="16" s="1"/>
  <c r="BM4" i="10"/>
  <c r="AA6" i="16" s="1"/>
  <c r="BQ3" i="10"/>
  <c r="BM3" i="10" s="1"/>
  <c r="AA5" i="16" s="1"/>
  <c r="BN19" i="10"/>
  <c r="BQ20" i="10"/>
  <c r="BP20" i="10"/>
  <c r="BO20" i="10"/>
  <c r="BO26" i="10"/>
  <c r="BQ26" i="10"/>
  <c r="BP26" i="10"/>
  <c r="BN25" i="10"/>
  <c r="BP19" i="10" l="1"/>
  <c r="BL19" i="10" s="1"/>
  <c r="Z21" i="16" s="1"/>
  <c r="BL20" i="10"/>
  <c r="Z22" i="16" s="1"/>
  <c r="BO19" i="10"/>
  <c r="BK19" i="10" s="1"/>
  <c r="Y21" i="16" s="1"/>
  <c r="BK20" i="10"/>
  <c r="Y22" i="16" s="1"/>
  <c r="BJ19" i="10"/>
  <c r="X21" i="16" s="1"/>
  <c r="BN20" i="10"/>
  <c r="BJ20" i="10" s="1"/>
  <c r="X22" i="16" s="1"/>
  <c r="BQ19" i="10"/>
  <c r="BM19" i="10" s="1"/>
  <c r="AA21" i="16" s="1"/>
  <c r="BM20" i="10"/>
  <c r="AA22" i="16" s="1"/>
  <c r="BJ25" i="10"/>
  <c r="X27" i="16" s="1"/>
  <c r="BN26" i="10"/>
  <c r="BJ26" i="10" s="1"/>
  <c r="X28" i="16" s="1"/>
  <c r="BL26" i="10"/>
  <c r="Z28" i="16" s="1"/>
  <c r="BP25" i="10"/>
  <c r="BL25" i="10" s="1"/>
  <c r="Z27" i="16" s="1"/>
  <c r="BQ25" i="10"/>
  <c r="BM25" i="10" s="1"/>
  <c r="AA27" i="16" s="1"/>
  <c r="BM26" i="10"/>
  <c r="AA28" i="16" s="1"/>
  <c r="BK26" i="10"/>
  <c r="Y28" i="16" s="1"/>
  <c r="BO25" i="10"/>
  <c r="BK25" i="10" s="1"/>
  <c r="Y27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<sst xmlns="http://schemas.openxmlformats.org/spreadsheetml/2006/main" count="22050" uniqueCount="2100">
  <si>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</si>
  <si>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</si>
  <si>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</si>
  <si>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</si>
  <si>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</si>
  <si>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</si>
  <si>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</si>
  <si>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</si>
  <si>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</si>
  <si>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</si>
  <si>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</si>
  <si>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</si>
  <si>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</si>
  <si>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</si>
  <si>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</si>
  <si>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</si>
  <si>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</si>
  <si>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</si>
  <si>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</si>
  <si>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</si>
  <si>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</si>
  <si>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</si>
  <si>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</si>
  <si>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</si>
  <si>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</si>
  <si>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</si>
  <si>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</si>
  <si>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</si>
  <si>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</si>
  <si>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</si>
  <si>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</si>
  <si>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</si>
  <si>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</si>
  <si>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</si>
  <si>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</si>
  <si>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</si>
  <si>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</si>
  <si>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</si>
  <si>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</si>
  <si>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</si>
  <si>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</si>
  <si>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</si>
  <si>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</si>
  <si>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</si>
  <si>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</si>
  <si>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</si>
  <si>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</si>
  <si>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</si>
  <si>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</si>
  <si>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</si>
  <si>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</si>
  <si>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</si>
  <si>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</si>
  <si>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</si>
  <si>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</si>
  <si>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</si>
  <si>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</si>
  <si>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</si>
  <si>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</si>
  <si>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</si>
  <si>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</si>
  <si>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</si>
  <si>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</si>
  <si>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</si>
  <si>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</si>
  <si>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</si>
  <si>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</si>
  <si>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</si>
  <si>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</si>
  <si>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</si>
  <si>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</si>
  <si>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</si>
  <si>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</si>
  <si>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</si>
  <si>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</si>
  <si>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</si>
  <si>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</si>
  <si>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</si>
  <si>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</si>
  <si>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</si>
  <si>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</si>
  <si>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</si>
  <si>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</si>
  <si>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</si>
  <si>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</si>
  <si>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</si>
  <si>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</si>
  <si>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</si>
  <si>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</si>
  <si>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</si>
  <si>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</si>
  <si>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</si>
  <si>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</si>
  <si>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</si>
  <si>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</si>
  <si>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</si>
  <si>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</si>
  <si>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</si>
  <si>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</si>
  <si>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</si>
  <si>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</si>
  <si>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</si>
  <si>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</si>
  <si>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</si>
  <si>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</si>
  <si>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</si>
  <si>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</si>
  <si>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</si>
  <si>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</si>
  <si>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</si>
  <si>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</si>
  <si>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</si>
  <si>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</si>
  <si>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</si>
  <si>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</si>
  <si>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</si>
  <si>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</si>
  <si>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</si>
  <si>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</si>
  <si>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</si>
  <si>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</si>
  <si>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</si>
  <si>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</si>
  <si>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</si>
  <si>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</si>
  <si>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</si>
  <si>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</si>
  <si>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</si>
  <si>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</si>
  <si>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</si>
  <si>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</si>
  <si>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</si>
  <si>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</si>
  <si>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</si>
  <si>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</si>
  <si>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</si>
  <si>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</si>
  <si>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</si>
  <si>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</si>
  <si>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</si>
  <si>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</si>
  <si>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</si>
  <si>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</si>
  <si>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</si>
  <si>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</si>
  <si>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</si>
  <si>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</si>
  <si>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</si>
  <si>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</si>
  <si>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</si>
  <si>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</si>
  <si>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</si>
  <si>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</si>
  <si>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</si>
  <si>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</si>
  <si>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</si>
  <si>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</si>
  <si>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</si>
  <si>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</si>
  <si>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</si>
  <si>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</si>
  <si>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</si>
  <si>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</si>
  <si>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</si>
  <si>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</si>
  <si>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</si>
  <si>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</si>
  <si>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</si>
  <si>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</si>
  <si>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</si>
  <si>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</si>
  <si>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</si>
  <si>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</si>
  <si>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</si>
  <si>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</si>
  <si>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</si>
  <si>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</si>
  <si>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</si>
  <si>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</si>
  <si>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</si>
  <si>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</si>
  <si>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</si>
  <si>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</si>
  <si>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</si>
  <si>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</si>
  <si>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</si>
  <si>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</si>
  <si>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</si>
  <si>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</si>
  <si>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</si>
  <si>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</si>
  <si>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</si>
  <si>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</si>
  <si>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</si>
  <si>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</si>
  <si>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</si>
  <si>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</si>
  <si>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</si>
  <si>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</si>
  <si>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</si>
  <si>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</si>
  <si>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</si>
  <si>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</si>
  <si>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</si>
  <si>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</si>
  <si>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</si>
  <si>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</si>
  <si>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</si>
  <si>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</si>
  <si>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</si>
  <si>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</si>
  <si>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</si>
  <si>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</si>
  <si>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</si>
  <si>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</si>
  <si>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</si>
  <si>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</si>
  <si>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</si>
  <si>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</si>
  <si>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</si>
  <si>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</si>
  <si>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</si>
  <si>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</si>
  <si>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</si>
  <si>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</si>
  <si>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</si>
  <si>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</si>
  <si>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</si>
  <si>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</si>
  <si>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</si>
  <si>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</si>
  <si>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</si>
  <si>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</si>
  <si>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</si>
  <si>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</si>
  <si>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</si>
  <si>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</si>
  <si>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</si>
  <si>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</si>
  <si>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</si>
  <si>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</si>
  <si>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</si>
  <si>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</si>
  <si>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</si>
  <si>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</si>
  <si>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</si>
  <si>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</si>
  <si>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</si>
  <si>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</si>
  <si>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</si>
  <si>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</si>
  <si>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</si>
  <si>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</si>
  <si>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</si>
  <si>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</si>
  <si>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</si>
  <si>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</si>
  <si>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</si>
  <si>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</si>
  <si>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</si>
  <si>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</si>
  <si>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</si>
  <si>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</si>
  <si>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</si>
  <si>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</si>
  <si>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</si>
  <si>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</si>
  <si>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</si>
  <si>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</si>
  <si>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</si>
  <si>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</si>
  <si>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</si>
  <si>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</si>
  <si>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</si>
  <si>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</si>
  <si>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</si>
  <si>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</si>
  <si>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</si>
  <si>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</si>
  <si>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</si>
  <si>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</si>
  <si>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</si>
  <si>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</si>
  <si>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</si>
  <si>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</si>
  <si>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</si>
  <si>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</si>
  <si>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</si>
  <si>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</si>
  <si>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</si>
  <si>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</si>
  <si>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</si>
  <si>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</si>
  <si>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</si>
  <si>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</si>
  <si>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</si>
  <si>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</si>
  <si>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</si>
  <si>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</si>
  <si>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</si>
  <si>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</si>
  <si>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</si>
  <si>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</si>
  <si>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</si>
  <si>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</si>
  <si>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</si>
  <si>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</si>
  <si>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</si>
  <si>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</si>
  <si>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</si>
  <si>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</si>
  <si>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</si>
  <si>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</si>
  <si>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</si>
  <si>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</si>
  <si>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</si>
  <si>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</si>
  <si>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</si>
  <si>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</si>
  <si>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</si>
  <si>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</si>
  <si>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</si>
  <si>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</si>
  <si>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</si>
  <si>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</si>
  <si>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</si>
  <si>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</si>
  <si>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</si>
  <si>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</si>
  <si>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</si>
  <si>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</si>
  <si>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</si>
  <si>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</si>
  <si>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</si>
  <si>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</si>
  <si>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</si>
  <si>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</si>
  <si>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</si>
  <si>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</si>
  <si>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</si>
  <si>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</si>
  <si>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</si>
  <si>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</si>
  <si>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</si>
  <si>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</si>
  <si>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</si>
  <si>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</si>
  <si>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</si>
  <si>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</si>
  <si>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</si>
  <si>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</si>
  <si>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</si>
  <si>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</si>
  <si>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</si>
  <si>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</si>
  <si>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</si>
  <si>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</si>
  <si>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</si>
  <si>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</si>
  <si>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</si>
  <si>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</si>
  <si>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</si>
  <si>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</si>
  <si>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</si>
  <si>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</si>
  <si>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</si>
  <si>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</si>
  <si>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</si>
  <si>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</si>
  <si>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</si>
  <si>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</si>
  <si>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</si>
  <si>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</si>
  <si>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</si>
  <si>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</si>
  <si>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</si>
  <si>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</si>
  <si>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</si>
  <si>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</si>
  <si>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</si>
  <si>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</si>
  <si>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</si>
  <si>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</si>
  <si>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</si>
  <si>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</si>
  <si>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</si>
  <si>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</si>
  <si>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</si>
  <si>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</si>
  <si>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</si>
  <si>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</si>
  <si>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</si>
  <si>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</si>
  <si>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</si>
  <si>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</si>
  <si>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</si>
  <si>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</si>
  <si>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</si>
  <si>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</si>
  <si>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</si>
  <si>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</si>
  <si>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</si>
  <si>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</si>
  <si>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</si>
  <si>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</si>
  <si>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</si>
  <si>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</si>
  <si>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</si>
  <si>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</si>
  <si>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</si>
  <si>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</si>
  <si>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</si>
  <si>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</si>
  <si>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</si>
  <si>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</si>
  <si>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</si>
  <si>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</si>
  <si>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</si>
  <si>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</si>
  <si>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</si>
  <si>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</si>
  <si>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</si>
  <si>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</si>
  <si>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</si>
  <si>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</si>
  <si>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</si>
  <si>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</si>
  <si>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</si>
  <si>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</si>
  <si>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</si>
  <si>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</si>
  <si>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</si>
  <si>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</si>
  <si>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</si>
  <si>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</si>
  <si>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</si>
  <si>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</si>
  <si>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</si>
  <si>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</si>
  <si>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</si>
  <si>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</si>
  <si>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</si>
  <si>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</si>
  <si>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</si>
  <si>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</si>
  <si>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</si>
  <si>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</si>
  <si>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</si>
  <si>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</si>
  <si>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</si>
  <si>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</si>
  <si>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</si>
  <si>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</si>
  <si>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</si>
  <si>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</si>
  <si>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</si>
  <si>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</si>
  <si>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</si>
  <si>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</si>
  <si>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</si>
  <si>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</si>
  <si>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</si>
  <si>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</si>
  <si>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</si>
  <si>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</si>
  <si>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</si>
  <si>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</si>
  <si>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</si>
  <si>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</si>
  <si>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</si>
  <si>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</si>
  <si>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</si>
  <si>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</si>
  <si>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</si>
  <si>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</si>
  <si>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</si>
  <si>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</si>
  <si>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</si>
  <si>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</si>
  <si>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</si>
  <si>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</si>
  <si>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</si>
  <si>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</si>
  <si>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</si>
  <si>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</si>
  <si>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</si>
  <si>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</si>
  <si>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</si>
  <si>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</si>
  <si>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</si>
  <si>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</si>
  <si>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</si>
  <si>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</si>
  <si>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</si>
  <si>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</si>
  <si>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</si>
  <si>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</si>
  <si>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</si>
  <si>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</si>
  <si>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</si>
  <si>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</si>
  <si>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</si>
  <si>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</si>
  <si>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</si>
  <si>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</si>
  <si>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</si>
  <si>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</si>
  <si>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</si>
  <si>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</si>
  <si>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</si>
  <si>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</si>
  <si>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</si>
  <si>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</si>
  <si>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</si>
  <si>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</si>
  <si>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</si>
  <si>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</si>
  <si>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</si>
  <si>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</si>
  <si>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</si>
  <si>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</si>
  <si>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</si>
  <si>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</si>
  <si>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</si>
  <si>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</si>
  <si>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</si>
  <si>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</si>
  <si>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</si>
  <si>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</si>
  <si>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</si>
  <si>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</si>
  <si>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</si>
  <si>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</si>
  <si>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</si>
  <si>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</si>
  <si>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</si>
  <si>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</si>
  <si>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</si>
  <si>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</si>
  <si>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</si>
  <si>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</si>
  <si>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</si>
  <si>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</si>
  <si>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</si>
  <si>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</si>
  <si>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</si>
  <si>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</si>
  <si>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</si>
  <si>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</si>
  <si>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</si>
  <si>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</si>
  <si>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</si>
  <si>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</si>
  <si>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</si>
  <si>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</si>
  <si>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</si>
  <si>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</si>
  <si>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</si>
  <si>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</si>
  <si>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</si>
  <si>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</si>
  <si>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</si>
  <si>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</si>
  <si>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</si>
  <si>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</si>
  <si>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</si>
  <si>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</si>
  <si>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</si>
  <si>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</si>
  <si>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</si>
  <si>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</si>
  <si>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</si>
  <si>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</si>
  <si>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</si>
  <si>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</si>
  <si>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</si>
  <si>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</si>
  <si>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</si>
  <si>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</si>
  <si>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</si>
  <si>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</si>
  <si>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</si>
  <si>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</si>
  <si>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</si>
  <si>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</si>
  <si>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</si>
  <si>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</si>
  <si>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</si>
  <si>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</si>
  <si>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</si>
  <si>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</si>
  <si>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</si>
  <si>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</si>
  <si>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</si>
  <si>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</si>
  <si>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</si>
  <si>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</si>
  <si>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</si>
  <si>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</si>
  <si>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</si>
  <si>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</si>
  <si>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</si>
  <si>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</si>
  <si>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</si>
  <si>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</si>
  <si>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</si>
  <si>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</si>
  <si>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</si>
  <si>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</si>
  <si>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</si>
  <si>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</si>
  <si>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</si>
  <si>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</si>
  <si>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</si>
  <si>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</si>
  <si>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</si>
  <si>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</si>
  <si>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</si>
  <si>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</si>
  <si>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</si>
  <si>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</si>
  <si>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</si>
  <si>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</si>
  <si>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</si>
  <si>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</si>
  <si>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</si>
  <si>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</si>
  <si>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</si>
  <si>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</si>
  <si>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</si>
  <si>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</si>
  <si>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</si>
  <si>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</si>
  <si>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</si>
  <si>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</si>
  <si>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</si>
  <si>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</si>
  <si>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</si>
  <si>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</si>
  <si>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</si>
  <si>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</si>
  <si>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</si>
  <si>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</si>
  <si>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</si>
  <si>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</si>
  <si>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</si>
  <si>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</si>
  <si>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</si>
  <si>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</si>
  <si>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</si>
  <si>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</si>
  <si>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</si>
  <si>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</si>
  <si>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</si>
  <si>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</si>
  <si>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</si>
  <si>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</si>
  <si>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</si>
  <si>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</si>
  <si>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</si>
  <si>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</si>
  <si>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</si>
  <si>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</si>
  <si>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</si>
  <si>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</si>
  <si>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</si>
  <si>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</si>
  <si>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</si>
  <si>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</si>
  <si>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</si>
  <si>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</si>
  <si>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</si>
  <si>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</si>
  <si>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</si>
  <si>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</si>
  <si>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</si>
  <si>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</si>
  <si>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</si>
  <si>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</si>
  <si>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</si>
  <si>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</si>
  <si>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</si>
  <si>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</si>
  <si>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</si>
  <si>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</si>
  <si>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</si>
  <si>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</si>
  <si>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</si>
  <si>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</si>
  <si>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</si>
  <si>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</si>
  <si>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</si>
  <si>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</si>
  <si>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</si>
  <si>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</si>
  <si>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</si>
  <si>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</si>
  <si>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</si>
  <si>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</si>
  <si>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</si>
  <si>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</si>
  <si>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</si>
  <si>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</si>
  <si>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</si>
  <si>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</si>
  <si>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</si>
  <si>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</si>
  <si>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</si>
  <si>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</si>
  <si>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</si>
  <si>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</si>
  <si>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</si>
  <si>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</si>
  <si>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</si>
  <si>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</si>
  <si>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</si>
  <si>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</si>
  <si>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</si>
  <si>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</si>
  <si>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</si>
  <si>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</si>
  <si>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</si>
  <si>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</si>
  <si>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</si>
  <si>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</si>
  <si>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</si>
  <si>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</si>
  <si>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</si>
  <si>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</si>
  <si>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</si>
  <si>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</si>
  <si>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</si>
  <si>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</si>
  <si>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</si>
  <si>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</si>
  <si>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</si>
  <si>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</si>
  <si>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</si>
  <si>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</si>
  <si>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</si>
  <si>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</si>
  <si>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</si>
  <si>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</si>
  <si>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</si>
  <si>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</si>
  <si>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</si>
  <si>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</si>
  <si>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</si>
  <si>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</si>
  <si>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</si>
  <si>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</si>
  <si>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</si>
  <si>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</si>
  <si>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</si>
  <si>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</si>
  <si>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</si>
  <si>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</si>
  <si>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</si>
  <si>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</si>
  <si>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</si>
  <si>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</si>
  <si>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</si>
  <si>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</si>
  <si>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</si>
  <si>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</si>
  <si>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</si>
  <si>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</si>
  <si>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</si>
  <si>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</si>
  <si>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</si>
  <si>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</si>
  <si>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</si>
  <si>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</si>
  <si>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</si>
  <si>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</si>
  <si>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</si>
  <si>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</si>
  <si>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</si>
  <si>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</si>
  <si>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</si>
  <si>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</si>
  <si>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</si>
  <si>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</si>
  <si>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</si>
  <si>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</si>
  <si>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</si>
  <si>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</si>
  <si>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</si>
  <si>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</si>
  <si>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</si>
  <si>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</si>
  <si>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</si>
  <si>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</si>
  <si>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</si>
  <si>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</si>
  <si>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</si>
  <si>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</si>
  <si>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</si>
  <si>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</si>
  <si>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</si>
  <si>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</si>
  <si>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</si>
  <si>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</si>
  <si>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</si>
  <si>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</si>
  <si>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</si>
  <si>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</si>
  <si>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</si>
  <si>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</si>
  <si>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</si>
  <si>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</si>
  <si>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</si>
  <si>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</si>
  <si>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</si>
  <si>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</si>
  <si>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</si>
  <si>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</si>
  <si>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</si>
  <si>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</si>
  <si>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</si>
  <si>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</si>
  <si>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</si>
  <si>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</si>
  <si>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</si>
  <si>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</si>
  <si>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</si>
  <si>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</si>
  <si>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</si>
  <si>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</si>
  <si>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</si>
  <si>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</si>
  <si>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</si>
  <si>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</si>
  <si>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</si>
  <si>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</si>
  <si>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</si>
  <si>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</si>
  <si>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</si>
  <si>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</si>
  <si>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</si>
  <si>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</si>
  <si>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</si>
  <si>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</si>
  <si>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</si>
  <si>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</si>
  <si>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</si>
  <si>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</si>
  <si>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</si>
  <si>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</si>
  <si>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</si>
  <si>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</si>
  <si>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</si>
  <si>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</si>
  <si>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</si>
  <si>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</si>
  <si>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</si>
  <si>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</si>
  <si>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</si>
  <si>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</si>
  <si>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</si>
  <si>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</si>
  <si>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</si>
  <si>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</si>
  <si>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</si>
  <si>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</si>
  <si>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</si>
  <si>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</si>
  <si>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</si>
  <si>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</si>
  <si>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</si>
  <si>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</si>
  <si>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</si>
  <si>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</si>
  <si>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</si>
  <si>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</si>
  <si>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</si>
  <si>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</si>
  <si>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</si>
  <si>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</si>
  <si>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</si>
  <si>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</si>
  <si>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</si>
  <si>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</si>
  <si>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</si>
  <si>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</si>
  <si>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</si>
  <si>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</si>
  <si>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</si>
  <si>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</si>
  <si>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</si>
  <si>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</si>
  <si>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</si>
  <si>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</si>
  <si>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</si>
  <si>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</si>
  <si>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</si>
  <si>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</si>
  <si>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</si>
  <si>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</si>
  <si>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</si>
  <si>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</si>
  <si>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</si>
  <si>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</si>
  <si>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</si>
  <si>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</si>
  <si>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</si>
  <si>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</si>
  <si>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</si>
  <si>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</si>
  <si>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</si>
  <si>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</si>
  <si>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</si>
  <si>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</si>
  <si>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</si>
  <si>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</si>
  <si>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</si>
  <si>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</si>
  <si>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</si>
  <si>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</si>
  <si>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</si>
  <si>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</si>
  <si>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</si>
  <si>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</si>
  <si>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</si>
  <si>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</si>
  <si>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</si>
  <si>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</si>
  <si>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</si>
  <si>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</si>
  <si>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</si>
  <si>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</si>
  <si>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</si>
  <si>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</si>
  <si>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</si>
  <si>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</si>
  <si>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</si>
  <si>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</si>
  <si>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</si>
  <si>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</si>
  <si>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</si>
  <si>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</si>
  <si>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</si>
  <si>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</si>
  <si>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</si>
  <si>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</si>
  <si>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</si>
  <si>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</si>
  <si>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</si>
  <si>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</si>
  <si>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</si>
  <si>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</si>
  <si>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</si>
  <si>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</si>
  <si>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</si>
  <si>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</si>
  <si>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</si>
  <si>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</si>
  <si>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</si>
  <si>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</si>
  <si>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</si>
  <si>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</si>
  <si>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</si>
  <si>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</si>
  <si>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</si>
  <si>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</si>
  <si>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</si>
  <si>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</si>
  <si>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</si>
  <si>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</si>
  <si>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</si>
  <si>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</si>
  <si>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</si>
  <si>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</si>
  <si>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</si>
  <si>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</si>
  <si>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</si>
  <si>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</si>
  <si>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</si>
  <si>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</si>
  <si>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</si>
  <si>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</si>
  <si>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</si>
  <si>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</si>
  <si>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</si>
  <si>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</si>
  <si>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</si>
  <si>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</si>
  <si>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</si>
  <si>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</si>
  <si>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</si>
  <si>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</si>
  <si>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</si>
  <si>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</si>
  <si>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</si>
  <si>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</si>
  <si>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</si>
  <si>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</si>
  <si>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</si>
  <si>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</si>
  <si>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</si>
  <si>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</si>
  <si>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</si>
  <si>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</si>
  <si>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</si>
  <si>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</si>
  <si>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</si>
  <si>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</si>
  <si>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</si>
  <si>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</si>
  <si>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</si>
  <si>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</si>
  <si>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</si>
  <si>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</si>
  <si>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</si>
  <si>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</si>
  <si>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</si>
  <si>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</si>
  <si>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</si>
  <si>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</si>
  <si>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</si>
  <si>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</si>
  <si>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</si>
  <si>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</si>
  <si>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</si>
  <si>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</si>
  <si>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</si>
  <si>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</si>
  <si>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</si>
  <si>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</si>
  <si>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</si>
  <si>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</si>
  <si>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</si>
  <si>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</si>
  <si>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</si>
  <si>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</si>
  <si>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</si>
  <si>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</si>
  <si>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</si>
  <si>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</si>
  <si>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</si>
  <si>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</si>
  <si>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</si>
  <si>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</si>
  <si>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</si>
  <si>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</si>
  <si>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</si>
  <si>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</si>
  <si>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</si>
  <si>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</si>
  <si>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</si>
  <si>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</si>
  <si>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</si>
  <si>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</si>
  <si>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</si>
  <si>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</si>
  <si>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</si>
  <si>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</si>
  <si>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</si>
  <si>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</si>
  <si>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</si>
  <si>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</si>
  <si>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</si>
  <si>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</si>
  <si>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</si>
  <si>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</si>
  <si>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</si>
  <si>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</si>
  <si>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</si>
  <si>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</si>
  <si>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</si>
  <si>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</si>
  <si>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</si>
  <si>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</si>
  <si>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</si>
  <si>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</si>
  <si>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</si>
  <si>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</si>
  <si>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</si>
  <si>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</si>
  <si>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</si>
  <si>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</si>
  <si>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</si>
  <si>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</si>
  <si>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</si>
  <si>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</si>
  <si>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</si>
  <si>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</si>
  <si>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</si>
  <si>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</si>
  <si>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</si>
  <si>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</si>
  <si>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</si>
  <si>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</si>
  <si>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</si>
  <si>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</si>
  <si>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</si>
  <si>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</si>
  <si>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</si>
  <si>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</si>
  <si>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</si>
  <si>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</si>
  <si>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</si>
  <si>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</si>
  <si>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</si>
  <si>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</si>
  <si>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</si>
  <si>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</si>
  <si>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</si>
  <si>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</si>
  <si>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</si>
  <si>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</si>
  <si>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</si>
  <si>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</si>
  <si>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</si>
  <si>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</si>
  <si>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</si>
  <si>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</si>
  <si>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</si>
  <si>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</si>
  <si>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</si>
  <si>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</si>
  <si>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</si>
  <si>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</si>
  <si>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</si>
  <si>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</si>
  <si>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</si>
  <si>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</si>
  <si>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</si>
  <si>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</si>
  <si>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</si>
  <si>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</si>
  <si>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</si>
  <si>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</si>
  <si>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</si>
  <si>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</si>
  <si>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</si>
  <si>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</si>
  <si>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</si>
  <si>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</si>
  <si>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</si>
  <si>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</si>
  <si>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</si>
  <si>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</si>
  <si>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</si>
  <si>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</si>
  <si>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</si>
  <si>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</si>
  <si>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</si>
  <si>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</si>
  <si>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</si>
  <si>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</si>
  <si>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</si>
  <si>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</si>
  <si>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</si>
  <si>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</si>
  <si>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</si>
  <si>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</si>
  <si>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</si>
  <si>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</si>
  <si>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</si>
  <si>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</si>
  <si>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</si>
  <si>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</si>
  <si>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</si>
  <si>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</si>
  <si>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</si>
  <si>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</si>
  <si>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</si>
  <si>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</si>
  <si>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</si>
  <si>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</si>
  <si>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</si>
  <si>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</si>
  <si>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</si>
  <si>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</si>
  <si>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</si>
  <si>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</si>
  <si>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</si>
  <si>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</si>
  <si>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</si>
  <si>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</si>
  <si>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</si>
  <si>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</si>
  <si>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</si>
  <si>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</si>
  <si>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</si>
  <si>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</si>
  <si>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</si>
  <si>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</si>
  <si>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</si>
  <si>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</si>
  <si>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</si>
  <si>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</si>
  <si>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</si>
  <si>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</si>
  <si>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</si>
  <si>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</si>
  <si>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</si>
  <si>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</si>
  <si>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</si>
  <si>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</si>
  <si>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</si>
  <si>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</si>
  <si>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</si>
  <si>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</si>
  <si>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</si>
  <si>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</si>
  <si>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</si>
  <si>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</si>
  <si>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</si>
  <si>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</si>
  <si>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</si>
  <si>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</si>
  <si>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</si>
  <si>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</si>
  <si>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</si>
  <si>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</si>
  <si>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</si>
  <si>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</si>
  <si>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</si>
  <si>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</si>
  <si>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</si>
  <si>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</si>
  <si>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</si>
  <si>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</si>
  <si>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</si>
  <si>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</si>
  <si>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</si>
  <si>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</si>
  <si>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</si>
  <si>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</si>
  <si>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</si>
  <si>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</si>
  <si>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</si>
  <si>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</si>
  <si>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</si>
  <si>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</si>
  <si>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</si>
  <si>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</si>
  <si>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</si>
  <si>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</si>
  <si>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</si>
  <si>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</si>
  <si>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</si>
  <si>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</si>
  <si>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</si>
  <si>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</si>
  <si>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</si>
  <si>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</si>
  <si>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</si>
  <si>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</si>
  <si>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</si>
  <si>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</si>
  <si>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</si>
  <si>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</si>
  <si>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</si>
  <si>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</si>
  <si>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</si>
  <si>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</si>
  <si>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</si>
  <si>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</si>
  <si>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</si>
  <si>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</si>
  <si>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</si>
  <si>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</si>
  <si>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</si>
  <si>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</si>
  <si>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</si>
  <si>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</si>
  <si>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</si>
  <si>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</si>
  <si>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</si>
  <si>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</si>
  <si>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</si>
  <si>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</si>
  <si>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</si>
  <si>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</si>
  <si>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</si>
  <si>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</si>
  <si>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</si>
  <si>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</si>
  <si>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</si>
  <si>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</si>
  <si>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</si>
  <si>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</si>
  <si>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</si>
  <si>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</si>
  <si>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</si>
  <si>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</si>
  <si>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</si>
  <si>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</si>
  <si>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</si>
  <si>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</si>
  <si>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</si>
  <si>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</si>
  <si>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</si>
  <si>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</si>
  <si>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</si>
  <si>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</si>
  <si>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</si>
  <si>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</si>
  <si>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</si>
  <si>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</si>
  <si>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</si>
  <si>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</si>
  <si>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</si>
  <si>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</si>
  <si>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</si>
  <si>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</si>
  <si>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</si>
  <si>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</si>
  <si>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</si>
  <si>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</si>
  <si>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</si>
  <si>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</si>
  <si>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</si>
  <si>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</si>
  <si>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</si>
  <si>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</si>
  <si>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</si>
  <si>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</si>
  <si>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</si>
  <si>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</si>
  <si>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</si>
  <si>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</si>
  <si>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</si>
  <si>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</si>
  <si>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</si>
  <si>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</si>
  <si>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</si>
  <si>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</si>
  <si>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</si>
  <si>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</si>
  <si>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</si>
  <si>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</si>
  <si>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</si>
  <si>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</si>
  <si>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</si>
  <si>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</si>
  <si>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</si>
  <si>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</si>
  <si>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</si>
  <si>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</si>
  <si>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</si>
  <si>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</si>
  <si>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</si>
  <si>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</si>
  <si>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</si>
  <si>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</si>
  <si>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</si>
  <si>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</si>
  <si>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</si>
  <si>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</si>
  <si>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</si>
  <si>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</si>
  <si>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</si>
  <si>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</si>
  <si>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</si>
  <si>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</si>
  <si>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</si>
  <si>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</si>
  <si>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</si>
  <si>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</si>
  <si>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</si>
  <si>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</si>
  <si>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</si>
  <si>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</si>
  <si>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</si>
  <si>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</si>
  <si>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</si>
  <si>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</si>
  <si>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</si>
  <si>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</si>
  <si>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</si>
  <si>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</si>
  <si>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</si>
  <si>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</si>
  <si>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</si>
  <si>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</si>
  <si>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</si>
  <si>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</si>
  <si>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</si>
  <si>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</si>
  <si>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</si>
  <si>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</si>
  <si>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</si>
  <si>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</si>
  <si>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</si>
  <si>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</si>
  <si>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</si>
  <si>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</si>
  <si>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</si>
  <si>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</si>
  <si>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</si>
  <si>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</si>
  <si>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</si>
  <si>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</si>
  <si>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</si>
  <si>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</si>
  <si>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</si>
  <si>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</si>
  <si>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</si>
  <si>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</si>
  <si>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</si>
  <si>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</si>
  <si>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</si>
  <si>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</si>
  <si>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</si>
  <si>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</si>
  <si>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</si>
  <si>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</si>
  <si>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</si>
  <si>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</si>
  <si>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</si>
  <si>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</si>
  <si>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</si>
  <si>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</si>
  <si>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</si>
  <si>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</si>
  <si>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</si>
  <si>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</si>
  <si>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</si>
  <si>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</si>
  <si>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</si>
  <si>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</si>
  <si>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</si>
  <si>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</si>
  <si>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</si>
  <si>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</si>
  <si>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</si>
  <si>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</si>
  <si>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</si>
  <si>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</si>
  <si>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</si>
  <si>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</si>
  <si>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</si>
  <si>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</si>
  <si>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</si>
  <si>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</si>
  <si>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</si>
  <si>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</si>
  <si>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</si>
  <si>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</si>
  <si>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</si>
  <si>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</si>
  <si>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</si>
  <si>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</si>
  <si>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</si>
  <si>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</si>
  <si>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</si>
  <si>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</si>
  <si>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</si>
  <si>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</si>
  <si>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</si>
  <si>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</si>
  <si>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</si>
  <si>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</si>
  <si>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</si>
  <si>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</si>
  <si>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</si>
  <si>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</si>
  <si>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</si>
  <si>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</si>
  <si>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</si>
  <si>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</si>
  <si>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</si>
  <si>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</si>
  <si>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</si>
  <si>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</si>
  <si>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</si>
  <si>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</si>
  <si>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</si>
  <si>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</si>
  <si>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</si>
  <si>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</si>
  <si>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</si>
  <si>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</si>
  <si>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</si>
  <si>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</si>
  <si>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</si>
  <si>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</si>
  <si>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</si>
  <si>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</si>
  <si>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</si>
  <si>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</si>
  <si>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</si>
  <si>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</si>
  <si>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</si>
  <si>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</si>
  <si>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</si>
  <si>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</si>
  <si>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</si>
  <si>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</si>
  <si>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</si>
  <si>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</si>
  <si>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</si>
  <si>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</si>
  <si>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</si>
  <si>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</si>
  <si>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</si>
  <si>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</si>
  <si>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</si>
  <si>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</si>
  <si>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</si>
  <si>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</si>
  <si>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</si>
  <si>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</si>
  <si>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</si>
  <si>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</si>
  <si>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</si>
  <si>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</si>
  <si>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</si>
  <si>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</si>
  <si>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</si>
  <si>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</si>
  <si>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</si>
  <si>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</si>
  <si>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</si>
  <si>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</si>
  <si>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</si>
  <si>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</si>
  <si>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</si>
  <si>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</si>
  <si>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</si>
  <si>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</si>
  <si>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</si>
  <si>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</si>
  <si>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</si>
  <si>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</si>
  <si>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</si>
  <si>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</si>
  <si>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</si>
  <si>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</si>
  <si>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</si>
  <si>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</si>
  <si>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</si>
  <si>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</si>
  <si>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</si>
  <si>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</si>
  <si>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</si>
  <si>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</si>
  <si>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</si>
  <si>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</si>
  <si>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</si>
  <si>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</si>
  <si>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</si>
  <si>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</si>
  <si>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</si>
  <si>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</si>
  <si>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</si>
  <si>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</si>
  <si>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</si>
  <si>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</si>
  <si>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</si>
  <si>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</si>
  <si>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</si>
  <si>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</si>
  <si>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</si>
  <si>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</si>
  <si>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</si>
  <si>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</si>
  <si>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</si>
  <si>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</si>
  <si>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</si>
  <si>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</si>
  <si>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</si>
  <si>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</si>
  <si>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</si>
  <si>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</si>
  <si>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</si>
  <si>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</si>
  <si>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</si>
  <si>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</si>
  <si>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</si>
  <si>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</si>
  <si>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</si>
  <si>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</si>
  <si>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</si>
  <si>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</si>
  <si>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</si>
  <si>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</si>
  <si>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</si>
  <si>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</si>
  <si>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</si>
  <si>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</si>
  <si>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</si>
  <si>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</si>
  <si>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</si>
  <si>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</si>
  <si>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</si>
  <si>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</si>
  <si>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</si>
  <si>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</si>
  <si>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</si>
  <si>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</si>
  <si>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</si>
  <si>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</si>
  <si>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</si>
  <si>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</si>
  <si>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</si>
  <si>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</si>
  <si>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</si>
  <si>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</si>
  <si>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</si>
  <si>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</si>
  <si>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</si>
  <si>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</si>
  <si>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</si>
  <si>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</si>
  <si>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</si>
  <si>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</si>
  <si>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</si>
  <si>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</si>
  <si>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</si>
  <si>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</si>
  <si>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</si>
  <si>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</si>
  <si>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</si>
  <si>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</si>
  <si>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</si>
  <si>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</si>
  <si>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</si>
  <si>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</si>
  <si>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</si>
  <si>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</si>
  <si>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</si>
  <si>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</si>
  <si>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</si>
  <si>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</si>
  <si>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</si>
  <si>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</si>
  <si>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</si>
  <si>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</si>
  <si>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</si>
  <si>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</si>
  <si>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</si>
  <si>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</si>
  <si>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</si>
  <si>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</si>
  <si>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</si>
  <si>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</si>
  <si>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</si>
  <si>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</si>
  <si>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</si>
  <si>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</si>
  <si>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</si>
  <si>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</si>
  <si>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</si>
  <si>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</si>
  <si>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</si>
  <si>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</si>
  <si>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</si>
  <si>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</si>
  <si>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</si>
  <si>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</si>
  <si>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</si>
  <si>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</si>
  <si>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</si>
  <si>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</si>
  <si>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</si>
  <si>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</si>
  <si>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</si>
  <si>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</si>
  <si>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</si>
  <si>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</si>
  <si>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</si>
  <si>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</si>
  <si>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</si>
  <si>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</si>
  <si>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</si>
  <si>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</si>
  <si>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</si>
  <si>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</si>
  <si>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</si>
  <si>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</si>
  <si>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</si>
  <si>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</si>
  <si>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</si>
  <si>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</si>
  <si>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</si>
  <si>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</si>
  <si>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</si>
  <si>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</si>
  <si>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</si>
  <si>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</si>
  <si>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</si>
  <si>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</si>
  <si>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</si>
  <si>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</si>
  <si>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</si>
  <si>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</si>
  <si>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</si>
  <si>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</si>
  <si>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</si>
  <si>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</si>
  <si>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</si>
  <si>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</si>
  <si>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</si>
  <si>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</si>
  <si>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</si>
  <si>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</si>
  <si>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</si>
  <si>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</si>
  <si>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</si>
  <si>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</si>
  <si>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</si>
  <si>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</si>
  <si>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</si>
  <si>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</si>
  <si>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</si>
  <si>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</si>
  <si>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</si>
  <si>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</si>
  <si>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</si>
  <si>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</si>
  <si>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</si>
  <si>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</si>
  <si>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</si>
  <si>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</si>
  <si>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</si>
  <si>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</si>
  <si>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</si>
  <si>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</si>
  <si>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</si>
  <si>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</si>
  <si>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</si>
  <si>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</si>
  <si>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</si>
  <si>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</si>
  <si>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</si>
  <si>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</si>
  <si>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</si>
  <si>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</si>
  <si>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</si>
  <si>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</si>
  <si>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</si>
  <si>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</si>
  <si>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</si>
  <si>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</si>
  <si>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</si>
  <si>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</si>
  <si>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</si>
  <si>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</si>
  <si>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</si>
  <si>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</si>
  <si>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</si>
  <si>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</si>
  <si>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</si>
  <si>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</si>
  <si>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</si>
  <si>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</si>
  <si>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</si>
  <si>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</si>
  <si>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</si>
  <si>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</si>
  <si>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</si>
  <si>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</si>
  <si>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</si>
  <si>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</si>
  <si>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</si>
  <si>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</si>
  <si>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</si>
  <si>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</si>
  <si>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</si>
  <si>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</si>
  <si>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</si>
  <si>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</si>
  <si>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</si>
  <si>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</si>
  <si>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</si>
  <si>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</si>
  <si>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</si>
  <si>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McDonnagh (/.015)</t>
  </si>
  <si>
    <t>Point Jan 12 (.04/.01)</t>
  </si>
  <si>
    <t>Laine  Oct 18</t>
  </si>
  <si>
    <t>Kerfoot Jan 9</t>
  </si>
  <si>
    <t>Norris Jan 14</t>
  </si>
  <si>
    <t>Brodin Jan 15</t>
  </si>
  <si>
    <t>Nylander Jan 15</t>
  </si>
  <si>
    <t>Carlsson Jan 13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</si>
  <si>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</si>
  <si>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</si>
  <si>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</si>
  <si>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</si>
  <si>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</si>
  <si>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</si>
  <si>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</si>
  <si>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</si>
  <si>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</si>
  <si>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</si>
  <si>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</si>
  <si>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</si>
  <si>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</si>
  <si>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</si>
  <si>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</si>
  <si>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</si>
  <si>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</si>
  <si>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</si>
  <si>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</si>
  <si>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</si>
  <si>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</si>
  <si>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</si>
  <si>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</si>
  <si>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</si>
  <si>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</si>
  <si>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</si>
  <si>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</si>
  <si>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</si>
  <si>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</si>
  <si>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</si>
  <si>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</si>
  <si>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</si>
  <si>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</si>
  <si>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</si>
  <si>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</si>
  <si>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</si>
  <si>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</si>
  <si>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</si>
  <si>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</si>
  <si>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</si>
  <si>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</si>
  <si>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</si>
  <si>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</si>
  <si>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</si>
  <si>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</si>
  <si>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</si>
  <si>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</si>
  <si>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</si>
  <si>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</si>
  <si>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</si>
  <si>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</si>
  <si>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</si>
  <si>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</si>
  <si>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</si>
  <si>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</si>
  <si>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</si>
  <si>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</si>
  <si>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</si>
  <si>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</si>
  <si>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</si>
  <si>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</si>
  <si>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</si>
  <si>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</si>
  <si>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</si>
  <si>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</si>
  <si>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</si>
  <si>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</si>
  <si>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</si>
  <si>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</si>
  <si>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</si>
  <si>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</si>
  <si>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</si>
  <si>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</si>
  <si>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</si>
  <si>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</si>
  <si>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</si>
  <si>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</si>
  <si>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</si>
  <si>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</si>
  <si>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</si>
  <si>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</si>
  <si>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</si>
  <si>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</si>
  <si>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</si>
  <si>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</si>
  <si>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</si>
  <si>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</si>
  <si>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</si>
  <si>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</si>
  <si>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</si>
  <si>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</si>
  <si>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</si>
  <si>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</si>
  <si>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</si>
  <si>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</si>
  <si>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</si>
  <si>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</si>
  <si>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</si>
  <si>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</si>
  <si>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</si>
  <si>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</si>
  <si>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</si>
  <si>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</si>
  <si>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</si>
  <si>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</si>
  <si>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</si>
  <si>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</si>
  <si>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</si>
  <si>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</si>
  <si>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</si>
  <si>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</si>
  <si>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</si>
  <si>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</si>
  <si>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</si>
  <si>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</si>
  <si>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</si>
  <si>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</si>
  <si>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</si>
  <si>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</si>
  <si>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</si>
  <si>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</si>
  <si>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</si>
  <si>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</si>
  <si>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</si>
  <si>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</si>
  <si>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</si>
  <si>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</si>
  <si>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</si>
  <si>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</si>
  <si>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</si>
  <si>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</si>
  <si>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</si>
  <si>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</si>
  <si>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</si>
  <si>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</si>
  <si>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</si>
  <si>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</si>
  <si>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</si>
  <si>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</si>
  <si>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</si>
  <si>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</si>
  <si>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</si>
  <si>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</si>
  <si>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</si>
  <si>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</si>
  <si>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</si>
  <si>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</si>
  <si>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</si>
  <si>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Pionk/Fleury</t>
  </si>
  <si>
    <t>Bura Jan 19</t>
  </si>
  <si>
    <t>/Newhook Nov 16</t>
  </si>
  <si>
    <t>Tex jan 20</t>
  </si>
  <si>
    <t>L Hughes Jan 19</t>
  </si>
  <si>
    <t>James Reimer</t>
  </si>
  <si>
    <t>Cirelli (0.02/0.005)</t>
  </si>
  <si>
    <t>Suter</t>
  </si>
  <si>
    <t>Sundqvist</t>
  </si>
  <si>
    <t>Saad (0.005)</t>
  </si>
  <si>
    <t>Howden (.01)</t>
  </si>
  <si>
    <t>McNabb (0/0.01)</t>
  </si>
  <si>
    <t>McTavish Jan 21</t>
  </si>
  <si>
    <t>Carlo Jan 22</t>
  </si>
  <si>
    <t>Graves Jan 22</t>
  </si>
  <si>
    <t>benson Jan 22</t>
  </si>
  <si>
    <t>Holloway Jan 24</t>
  </si>
  <si>
    <t>Goncalves Jan 24</t>
  </si>
  <si>
    <t>Sandin Jan 25</t>
  </si>
  <si>
    <t xml:space="preserve">Boeser Jan 25 </t>
  </si>
  <si>
    <t>Zadarov Jan 24</t>
  </si>
  <si>
    <t>Kurashev</t>
  </si>
  <si>
    <t>Turcotte Jan 25</t>
  </si>
  <si>
    <t>Henrique</t>
  </si>
  <si>
    <t>Holmstrom Jan 25</t>
  </si>
  <si>
    <t>2025020754 MIN</t>
  </si>
  <si>
    <t>2025020754 BUF</t>
  </si>
  <si>
    <t>2025020755 NYR</t>
  </si>
  <si>
    <t>2025020755 PHI</t>
  </si>
  <si>
    <t>2025020756 NYI</t>
  </si>
  <si>
    <t>2025020756 CGY</t>
  </si>
  <si>
    <t>2025020757 SEA</t>
  </si>
  <si>
    <t>2025020757 UTA</t>
  </si>
  <si>
    <t>2025020759 CAR</t>
  </si>
  <si>
    <t>2025020759 NJD</t>
  </si>
  <si>
    <t>2025020760 CBJ</t>
  </si>
  <si>
    <t>2025020760 PIT</t>
  </si>
  <si>
    <t>2025020761 FLA</t>
  </si>
  <si>
    <t>2025020761 WSH</t>
  </si>
  <si>
    <t>2025020758 MTL</t>
  </si>
  <si>
    <t>2025020758 OTT</t>
  </si>
  <si>
    <t>2025020762 TOR</t>
  </si>
  <si>
    <t>2025020762 WPG</t>
  </si>
  <si>
    <t>2025020763 BOS</t>
  </si>
  <si>
    <t>2025020763 CHI</t>
  </si>
  <si>
    <t>2025020764 EDM</t>
  </si>
  <si>
    <t>2025020764 VAN</t>
  </si>
  <si>
    <t>VAN Nikita Tolopilo</t>
  </si>
  <si>
    <t>2025020766 LAK</t>
  </si>
  <si>
    <t>2025020766 ANA</t>
  </si>
  <si>
    <t>2025020765 NSH</t>
  </si>
  <si>
    <t>2025020765 VGK</t>
  </si>
  <si>
    <t>2025020767 TBL</t>
  </si>
  <si>
    <t>2025020767 DAL</t>
  </si>
  <si>
    <t>2025020768 OTT</t>
  </si>
  <si>
    <t>OTT James Reimer</t>
  </si>
  <si>
    <t>2025020768 DET</t>
  </si>
  <si>
    <t>2025020769 STL</t>
  </si>
  <si>
    <t>2025020769 EDM</t>
  </si>
  <si>
    <t>2025020770 BUF</t>
  </si>
  <si>
    <t>2025020770 CAR</t>
  </si>
  <si>
    <t>2025020771 WSH</t>
  </si>
  <si>
    <t>2025020771 COL</t>
  </si>
  <si>
    <t>2025020772 PIT</t>
  </si>
  <si>
    <t>2025020772 SEA</t>
  </si>
  <si>
    <t>2025020773 SJS</t>
  </si>
  <si>
    <t>2025020773 FLA</t>
  </si>
  <si>
    <t>2025020774 MIN</t>
  </si>
  <si>
    <t>2025020774 TOR</t>
  </si>
  <si>
    <t>2025020775 PHI</t>
  </si>
  <si>
    <t>2025020775 VGK</t>
  </si>
  <si>
    <t>2025020776 WPG</t>
  </si>
  <si>
    <t>2025020776 CHI</t>
  </si>
  <si>
    <t>2025020777 NJD</t>
  </si>
  <si>
    <t>2025020777 CGY</t>
  </si>
  <si>
    <t>2025020778 NYI</t>
  </si>
  <si>
    <t>2025020778 VAN</t>
  </si>
  <si>
    <t>2025020779 NYR</t>
  </si>
  <si>
    <t>2025020779 ANA</t>
  </si>
  <si>
    <t>2025020780 MIN</t>
  </si>
  <si>
    <t>2025020780 MTL</t>
  </si>
  <si>
    <t>2025020782 OTT</t>
  </si>
  <si>
    <t>2025020782 CBJ</t>
  </si>
  <si>
    <t>2025020781 SJS</t>
  </si>
  <si>
    <t>2025020781 TBL</t>
  </si>
  <si>
    <t>2025020783 BOS</t>
  </si>
  <si>
    <t>2025020783 DAL</t>
  </si>
  <si>
    <t>2025020784 BUF</t>
  </si>
  <si>
    <t>2025020784 NSH</t>
  </si>
  <si>
    <t>2025020785 STL</t>
  </si>
  <si>
    <t>2025020785 WPG</t>
  </si>
  <si>
    <t>2025020786 NJD</t>
  </si>
  <si>
    <t>2025020786 EDM</t>
  </si>
  <si>
    <t>2025020787 NYR</t>
  </si>
  <si>
    <t>2025020787 LAK</t>
  </si>
  <si>
    <t>2025020788 DET</t>
  </si>
  <si>
    <t>2025020788 TOR</t>
  </si>
  <si>
    <t>2025020789 ANA</t>
  </si>
  <si>
    <t>2025020789 COL</t>
  </si>
  <si>
    <t>2025020790 PHI</t>
  </si>
  <si>
    <t>2025020790 UTA</t>
  </si>
  <si>
    <t>2025020793 NYI</t>
  </si>
  <si>
    <t>2025020793 SEA</t>
  </si>
  <si>
    <t>2025020791 PIT</t>
  </si>
  <si>
    <t>2025020791 CGY</t>
  </si>
  <si>
    <t>2025020792 WSH</t>
  </si>
  <si>
    <t>2025020792 VAN</t>
  </si>
  <si>
    <t>2025020795 BUF</t>
  </si>
  <si>
    <t>2025020795 MTL</t>
  </si>
  <si>
    <t>2025020796 CHI</t>
  </si>
  <si>
    <t>2025020796 CAR</t>
  </si>
  <si>
    <t>2025020797 DAL</t>
  </si>
  <si>
    <t>2025020797 CBJ</t>
  </si>
  <si>
    <t>2025020794 VGK</t>
  </si>
  <si>
    <t>2025020794 BOS</t>
  </si>
  <si>
    <t>2025020799 FLA</t>
  </si>
  <si>
    <t>2025020799 WPG</t>
  </si>
  <si>
    <t>2025020798 OTT</t>
  </si>
  <si>
    <t>2025020798 NSH</t>
  </si>
  <si>
    <t>2025020800 PIT</t>
  </si>
  <si>
    <t>2025020800 EDM</t>
  </si>
  <si>
    <t>2025020801 DET</t>
  </si>
  <si>
    <t>2025020801 MIN</t>
  </si>
  <si>
    <t>2025020803 TBL</t>
  </si>
  <si>
    <t>2025020803 CHI</t>
  </si>
  <si>
    <t>2025020802 VGK</t>
  </si>
  <si>
    <t>2025020802 TOR</t>
  </si>
  <si>
    <t>2025020804 STL</t>
  </si>
  <si>
    <t>2025020804 DAL</t>
  </si>
  <si>
    <t>2025020805 PHI</t>
  </si>
  <si>
    <t>2025020805 COL</t>
  </si>
  <si>
    <t>2025020806 WSH</t>
  </si>
  <si>
    <t>2025020806 CGY</t>
  </si>
  <si>
    <t>2025020809 ANA</t>
  </si>
  <si>
    <t>2025020809 SEA</t>
  </si>
  <si>
    <t>2025020807 NJD</t>
  </si>
  <si>
    <t>2025020807 VAN</t>
  </si>
  <si>
    <t>2025020808 NYR</t>
  </si>
  <si>
    <t>2025020808 SJS</t>
  </si>
  <si>
    <t>2025020810 BUF</t>
  </si>
  <si>
    <t>2025020810 NYI</t>
  </si>
  <si>
    <t>2025020811 UTA</t>
  </si>
  <si>
    <t>2025020811 NSH</t>
  </si>
  <si>
    <t>2025020813 CAR</t>
  </si>
  <si>
    <t>2025020813 OTT</t>
  </si>
  <si>
    <t>2025020815 DET</t>
  </si>
  <si>
    <t>2025020815 WPG</t>
  </si>
  <si>
    <t>2025020812 MTL</t>
  </si>
  <si>
    <t>2025020812 BOS</t>
  </si>
  <si>
    <t>2025020814 TBL</t>
  </si>
  <si>
    <t>2025020814 CBJ</t>
  </si>
  <si>
    <t>2025020816 LAK</t>
  </si>
  <si>
    <t>2025020816 STL</t>
  </si>
  <si>
    <t>2025020817 FLA</t>
  </si>
  <si>
    <t>2025020817 MIN</t>
  </si>
  <si>
    <t>2025020818 WSH</t>
  </si>
  <si>
    <t>2025020818 EDM</t>
  </si>
  <si>
    <t>2025020819 COL</t>
  </si>
  <si>
    <t>2025020819 TOR</t>
  </si>
  <si>
    <t>2025020820 NJD</t>
  </si>
  <si>
    <t>2025020820 SEA</t>
  </si>
  <si>
    <t>2025020821 VGK</t>
  </si>
  <si>
    <t>2025020821 OTT</t>
  </si>
  <si>
    <t>2025020822 PIT</t>
  </si>
  <si>
    <t>2025020822 VAN</t>
  </si>
  <si>
    <t>2025020823 FLA</t>
  </si>
  <si>
    <t>2025020823 CHI</t>
  </si>
  <si>
    <t>2025020824 ANA</t>
  </si>
  <si>
    <t>Rust Jan 27</t>
  </si>
  <si>
    <t>Buium Jan 27</t>
  </si>
  <si>
    <t>Guenther Jan 27</t>
  </si>
  <si>
    <t>Greenway Jan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</si>
</sst>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46050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46051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1588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46050</v>
      </c>
      <c r="B5" s="1" t="str" cm="1">
        <f t="array" aca="1" ref="B5:C40" ca="1">_xlfn._xlws.FILTER('2026'!A:B,('2026'!C:C=Projections!B1)+('2026'!C:C=Projections!B2))</f>
        <v>2025020840 PHI</v>
      </c>
      <c r="C5">
        <f ca="1"/>
        <v>2025020840</v>
      </c>
      <c r="D5" s="7">
        <f ca="1">_xlfn.XLOOKUP(B5,'2026'!A:A,'2026'!AT:AT)</f>
        <v>3.0520570111486491</v>
      </c>
      <c r="E5" s="7">
        <f ca="1">_xlfn.XLOOKUP(B5,'2026'!A:A,'2026'!Z:Z)</f>
        <v>1</v>
      </c>
      <c r="F5" s="39" t="str">
        <f ca="1">_xlfn.XLOOKUP(B5,'2026'!A:A,'2026'!E:E)</f>
        <v>PHI</v>
      </c>
      <c r="G5" s="5">
        <f ca="1">D5/E6</f>
        <v>2.9067209629987132</v>
      </c>
      <c r="H5" s="5">
        <f ca="1">SUMIFS(Goalies!$J:$J,Goalies!$C:$C,Projections!$F5,Goalies!$A:$A,Projections!H$2)</f>
        <v>1.04</v>
      </c>
      <c r="I5" s="5">
        <f ca="1">SUMIFS(Goalies!$J:$J,Goalies!$C:$C,Projections!$F5,Goalies!$A:$A,Projections!I$2)</f>
        <v>1.04</v>
      </c>
      <c r="J5" s="5">
        <f ca="1">SUMIFS(Goalies!$J:$J,Goalies!$C:$C,Projections!$F5,Goalies!$A:$A,Projections!J$2)</f>
        <v>2.0350000000000001</v>
      </c>
      <c r="K5" s="5">
        <f ca="1">SUMIFS(Goalies!$J:$J,Goalies!$C:$C,Projections!$F5,Goalies!$A:$A,Projections!K$2)</f>
        <v>2.0350000000000001</v>
      </c>
      <c r="L5" s="5">
        <f ca="1">IFERROR($G5*H6,0)</f>
        <v>2.8340529389237452</v>
      </c>
      <c r="M5" s="5">
        <f ca="1">IFERROR($G5*I6,0)</f>
        <v>3.0520570111486491</v>
      </c>
      <c r="N5" s="5">
        <f ca="1">IFERROR($G5*J6,0)</f>
        <v>2.8340529389237452</v>
      </c>
      <c r="O5" s="5">
        <f ca="1">IFERROR($G5*K6,0)</f>
        <v>3.0520570111486491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Samuel Ersson</v>
      </c>
      <c r="R5" s="5" t="str" cm="1">
        <f t="array" aca="1" ref="R5" ca="1">_xlfn.XLOOKUP(1, (Goalies!C:C=Projections!W5)*(Goalies!A:A=Projections!$R$4), Goalies!D:D)</f>
        <v>Dan Vladar</v>
      </c>
      <c r="S5" s="24">
        <v>1</v>
      </c>
      <c r="T5" s="5">
        <f ca="1">IFERROR(L5*S6+(1-S6)*M5,0)</f>
        <v>3.0520570111486491</v>
      </c>
      <c r="U5" s="5"/>
      <c r="V5" s="5"/>
      <c r="W5" s="40" t="str">
        <f t="shared" ref="W5:W12" ca="1" si="0">F5</f>
        <v>PHI</v>
      </c>
      <c r="X5" s="43">
        <f ca="1">'2026'!BJ3</f>
        <v>124</v>
      </c>
      <c r="Y5" s="43">
        <f ca="1">'2026'!BK3</f>
        <v>-169</v>
      </c>
      <c r="Z5" s="43">
        <f ca="1">'2026'!BL3</f>
        <v>-139</v>
      </c>
      <c r="AA5" s="43">
        <f ca="1">'2026'!BM3</f>
        <v>-107</v>
      </c>
    </row>
    <row r="6" spans="1:27" x14ac:dyDescent="0.2">
      <c r="A6" s="34">
        <f ca="1">IF(D6=0,"0",(_xlfn.XLOOKUP(B6,'2026'!A:A,'2026'!C:C)))</f>
        <v>46050</v>
      </c>
      <c r="B6" t="str">
        <f ca="1"/>
        <v>2025020840 CBJ</v>
      </c>
      <c r="C6">
        <f ca="1"/>
        <v>2025020840</v>
      </c>
      <c r="D6" s="7">
        <f ca="1">_xlfn.XLOOKUP(B6,'2026'!A:A,'2026'!AT:AT)</f>
        <v>3.2483918918918913</v>
      </c>
      <c r="E6" s="7">
        <f ca="1">_xlfn.XLOOKUP(B6,'2026'!A:A,'2026'!Z:Z)</f>
        <v>1.05</v>
      </c>
      <c r="F6" s="39" t="str">
        <f ca="1">_xlfn.XLOOKUP(B6,'2026'!A:A,'2026'!E:E)</f>
        <v>CBJ</v>
      </c>
      <c r="G6" s="5">
        <f ca="1">D6/E5</f>
        <v>3.2483918918918913</v>
      </c>
      <c r="H6" s="5">
        <f ca="1">SUMIFS(Goalies!$J:$J,Goalies!$C:$C,Projections!$F6,Goalies!$A:$A,Projections!H$4)</f>
        <v>0.97499999999999998</v>
      </c>
      <c r="I6" s="5">
        <f ca="1">SUMIFS(Goalies!$J:$J,Goalies!$C:$C,Projections!$F6,Goalies!$A:$A,Projections!I$4)</f>
        <v>1.05</v>
      </c>
      <c r="J6" s="5">
        <f ca="1">SUMIFS(Goalies!$J:$J,Goalies!$C:$C,Projections!$F6,Goalies!$A:$A,Projections!J$4)</f>
        <v>0.97499999999999998</v>
      </c>
      <c r="K6" s="5">
        <f ca="1">SUMIFS(Goalies!$J:$J,Goalies!$C:$C,Projections!$F6,Goalies!$A:$A,Projections!K$4)</f>
        <v>1.05</v>
      </c>
      <c r="L6" s="5">
        <f ca="1">IFERROR($G6*H5,0)</f>
        <v>3.3783275675675668</v>
      </c>
      <c r="M6" s="5">
        <f ca="1">IFERROR($G6*I5,0)</f>
        <v>3.3783275675675668</v>
      </c>
      <c r="N6" s="5">
        <f ca="1">IFERROR($G6*J5,0)</f>
        <v>6.6104774999999991</v>
      </c>
      <c r="O6" s="5">
        <f ca="1">IFERROR($G6*K5,0)</f>
        <v>6.6104774999999991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Jet Greaves</v>
      </c>
      <c r="R6" s="5" t="str" cm="1">
        <f t="array" aca="1" ref="R6" ca="1">_xlfn.XLOOKUP(1, (Goalies!C:C=Projections!W6)*(Goalies!A:A=Projections!$R$4), Goalies!D:D)</f>
        <v>Elvis Merzlikins</v>
      </c>
      <c r="S6" s="24">
        <v>0</v>
      </c>
      <c r="T6" s="5">
        <f ca="1">IFERROR(L6*S5+(1-S5)*N6,0)</f>
        <v>3.3783275675675668</v>
      </c>
      <c r="U6" s="5"/>
      <c r="V6" s="5"/>
      <c r="W6" s="40" t="str">
        <f t="shared" ca="1" si="0"/>
        <v>CBJ</v>
      </c>
      <c r="X6" s="43">
        <f ca="1">'2026'!BJ4</f>
        <v>-124</v>
      </c>
      <c r="Y6" s="43">
        <f ca="1">'2026'!BK4</f>
        <v>169</v>
      </c>
      <c r="Z6" s="43">
        <f ca="1">'2026'!BL4</f>
        <v>139</v>
      </c>
      <c r="AA6" s="43">
        <f ca="1">'2026'!BM4</f>
        <v>107</v>
      </c>
    </row>
    <row r="7" spans="1:27" x14ac:dyDescent="0.2">
      <c r="A7" s="34">
        <f ca="1">IF(D7=0,"0",(_xlfn.XLOOKUP(B7,'2026'!A:A,'2026'!C:C)))</f>
        <v>46050</v>
      </c>
      <c r="B7" t="str">
        <f ca="1"/>
        <v>2025020841 COL</v>
      </c>
      <c r="C7">
        <f ca="1"/>
        <v>2025020841</v>
      </c>
      <c r="D7" s="7">
        <f ca="1">_xlfn.XLOOKUP(B7,'2026'!A:A,'2026'!AT:AT)</f>
        <v>3.6264610162162163</v>
      </c>
      <c r="E7" s="7">
        <f ca="1">_xlfn.XLOOKUP(B7,'2026'!A:A,'2026'!Z:Z)</f>
        <v>1</v>
      </c>
      <c r="F7" s="39" t="str">
        <f ca="1">_xlfn.XLOOKUP(B7,'2026'!A:A,'2026'!E:E)</f>
        <v>COL</v>
      </c>
      <c r="G7" s="5">
        <f ca="1">D7/E8</f>
        <v>3.5553539374668786</v>
      </c>
      <c r="H7" s="5">
        <f ca="1">SUMIFS(Goalies!$J:$J,Goalies!$C:$C,Projections!$F7,Goalies!$A:$A,Projections!H$2)</f>
        <v>1</v>
      </c>
      <c r="I7" s="5">
        <f ca="1">SUMIFS(Goalies!$J:$J,Goalies!$C:$C,Projections!$F7,Goalies!$A:$A,Projections!I$2)</f>
        <v>1</v>
      </c>
      <c r="J7" s="5">
        <f ca="1">SUMIFS(Goalies!$J:$J,Goalies!$C:$C,Projections!$F7,Goalies!$A:$A,Projections!J$2)</f>
        <v>1</v>
      </c>
      <c r="K7" s="5">
        <f ca="1">SUMIFS(Goalies!$J:$J,Goalies!$C:$C,Projections!$F7,Goalies!$A:$A,Projections!K$2)</f>
        <v>1</v>
      </c>
      <c r="L7" s="5">
        <f ca="1">IFERROR($G7*H8,0)</f>
        <v>3.5198003980922099</v>
      </c>
      <c r="M7" s="5">
        <f ca="1">IFERROR($G7*I8,0)</f>
        <v>3.662014555590885</v>
      </c>
      <c r="N7" s="5">
        <f ca="1">IFERROR($G7*J8,0)</f>
        <v>3.5198003980922099</v>
      </c>
      <c r="O7" s="5">
        <f ca="1">IFERROR($G7*K8,0)</f>
        <v>3.662014555590885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Mackenzie Blackwood</v>
      </c>
      <c r="R7" s="5" t="str" cm="1">
        <f t="array" aca="1" ref="R7" ca="1">_xlfn.XLOOKUP(1, (Goalies!C:C=Projections!W7)*(Goalies!A:A=Projections!$R$4), Goalies!D:D)</f>
        <v>Scott Wedgewood</v>
      </c>
      <c r="S7" s="24">
        <v>0</v>
      </c>
      <c r="T7" s="5">
        <f ca="1">IFERROR(L7*S8+(1-S8)*M7,0)</f>
        <v>3.662014555590885</v>
      </c>
      <c r="U7" s="5"/>
      <c r="V7" s="5"/>
      <c r="W7" t="str">
        <f t="shared" ca="1" si="0"/>
        <v>COL</v>
      </c>
      <c r="X7" s="2">
        <f ca="1">'2026'!BJ5</f>
        <v>-167</v>
      </c>
      <c r="Y7" s="2">
        <f ca="1">'2026'!BK5</f>
        <v>-175</v>
      </c>
      <c r="Z7" s="2">
        <f ca="1">'2026'!BL5</f>
        <v>-145</v>
      </c>
      <c r="AA7" s="2">
        <f ca="1">'2026'!BM5</f>
        <v>-111</v>
      </c>
    </row>
    <row r="8" spans="1:27" x14ac:dyDescent="0.2">
      <c r="A8" s="34">
        <f ca="1">IF(D8=0,"0",(_xlfn.XLOOKUP(B8,'2026'!A:A,'2026'!C:C)))</f>
        <v>46050</v>
      </c>
      <c r="B8" t="str">
        <f ca="1"/>
        <v>2025020841 OTT</v>
      </c>
      <c r="C8">
        <f ca="1"/>
        <v>2025020841</v>
      </c>
      <c r="D8" s="7">
        <f ca="1">_xlfn.XLOOKUP(B8,'2026'!A:A,'2026'!AT:AT)</f>
        <v>2.8340933699324324</v>
      </c>
      <c r="E8" s="7">
        <f ca="1">_xlfn.XLOOKUP(B8,'2026'!A:A,'2026'!Z:Z)</f>
        <v>1.02</v>
      </c>
      <c r="F8" s="39" t="str">
        <f ca="1">_xlfn.XLOOKUP(B8,'2026'!A:A,'2026'!E:E)</f>
        <v>OTT</v>
      </c>
      <c r="G8" s="5">
        <f ca="1">D8/E7</f>
        <v>2.8340933699324324</v>
      </c>
      <c r="H8" s="5">
        <f ca="1">SUMIFS(Goalies!$J:$J,Goalies!$C:$C,Projections!$F8,Goalies!$A:$A,Projections!H$4)</f>
        <v>0.99</v>
      </c>
      <c r="I8" s="5">
        <f ca="1">SUMIFS(Goalies!$J:$J,Goalies!$C:$C,Projections!$F8,Goalies!$A:$A,Projections!I$4)</f>
        <v>1.03</v>
      </c>
      <c r="J8" s="5">
        <f ca="1">SUMIFS(Goalies!$J:$J,Goalies!$C:$C,Projections!$F8,Goalies!$A:$A,Projections!J$4)</f>
        <v>0.99</v>
      </c>
      <c r="K8" s="5">
        <f ca="1">SUMIFS(Goalies!$J:$J,Goalies!$C:$C,Projections!$F8,Goalies!$A:$A,Projections!K$4)</f>
        <v>1.03</v>
      </c>
      <c r="L8" s="5">
        <f ca="1">IFERROR($G8*H7,0)</f>
        <v>2.8340933699324324</v>
      </c>
      <c r="M8" s="5">
        <f ca="1">IFERROR($G8*I7,0)</f>
        <v>2.8340933699324324</v>
      </c>
      <c r="N8" s="5">
        <f ca="1">IFERROR($G8*J7,0)</f>
        <v>2.8340933699324324</v>
      </c>
      <c r="O8" s="5">
        <f ca="1">IFERROR($G8*K7,0)</f>
        <v>2.8340933699324324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Linus Ullmark</v>
      </c>
      <c r="R8" s="5" t="str" cm="1">
        <f t="array" aca="1" ref="R8" ca="1">_xlfn.XLOOKUP(1, (Goalies!C:C=Projections!W8)*(Goalies!A:A=Projections!$R$4), Goalies!D:D)</f>
        <v>Leevi Merilainen</v>
      </c>
      <c r="S8" s="24">
        <v>0</v>
      </c>
      <c r="T8" s="5">
        <f ca="1">IFERROR(L8*S7+(1-S7)*N8,0)</f>
        <v>2.8340933699324324</v>
      </c>
      <c r="U8" s="5"/>
      <c r="V8" s="5"/>
      <c r="W8" t="str">
        <f t="shared" ca="1" si="0"/>
        <v>OTT</v>
      </c>
      <c r="X8" s="2">
        <f ca="1">'2026'!BJ6</f>
        <v>167</v>
      </c>
      <c r="Y8" s="2">
        <f ca="1">'2026'!BK6</f>
        <v>175</v>
      </c>
      <c r="Z8" s="2">
        <f ca="1">'2026'!BL6</f>
        <v>145</v>
      </c>
      <c r="AA8" s="2">
        <f ca="1">'2026'!BM6</f>
        <v>111</v>
      </c>
    </row>
    <row r="9" spans="1:27" x14ac:dyDescent="0.2">
      <c r="A9" s="34">
        <f ca="1">IF(D9=0,"0",(_xlfn.XLOOKUP(B9,'2026'!A:A,'2026'!C:C)))</f>
        <v>46050</v>
      </c>
      <c r="B9" t="str">
        <f ca="1"/>
        <v>2025020842 NYR</v>
      </c>
      <c r="C9">
        <f ca="1"/>
        <v>2025020842</v>
      </c>
      <c r="D9" s="7">
        <f ca="1">_xlfn.XLOOKUP(B9,'2026'!A:A,'2026'!AT:AT)</f>
        <v>2.8513872205786819</v>
      </c>
      <c r="E9" s="7">
        <f ca="1">_xlfn.XLOOKUP(B9,'2026'!A:A,'2026'!Z:Z)</f>
        <v>1.05</v>
      </c>
      <c r="F9" s="39" t="str">
        <f ca="1">_xlfn.XLOOKUP(B9,'2026'!A:A,'2026'!E:E)</f>
        <v>NYR</v>
      </c>
      <c r="G9" s="5">
        <f ca="1">D9/E10</f>
        <v>2.6899879439421528</v>
      </c>
      <c r="H9" s="5">
        <f ca="1">SUMIFS(Goalies!$J:$J,Goalies!$C:$C,Projections!$F9,Goalies!$A:$A,Projections!H$2)</f>
        <v>0.97</v>
      </c>
      <c r="I9" s="5">
        <f ca="1">SUMIFS(Goalies!$J:$J,Goalies!$C:$C,Projections!$F9,Goalies!$A:$A,Projections!I$2)</f>
        <v>0.97</v>
      </c>
      <c r="J9" s="5">
        <f ca="1">SUMIFS(Goalies!$J:$J,Goalies!$C:$C,Projections!$F9,Goalies!$A:$A,Projections!J$2)</f>
        <v>1.05</v>
      </c>
      <c r="K9" s="5">
        <f ca="1">SUMIFS(Goalies!$J:$J,Goalies!$C:$C,Projections!$F9,Goalies!$A:$A,Projections!K$2)</f>
        <v>1.05</v>
      </c>
      <c r="L9" s="5">
        <f ca="1">IFERROR($G9*H10,0)</f>
        <v>2.6092883056238882</v>
      </c>
      <c r="M9" s="5">
        <f ca="1">IFERROR($G9*I10,0)</f>
        <v>2.8513872205786823</v>
      </c>
      <c r="N9" s="5">
        <f ca="1">IFERROR($G9*J10,0)</f>
        <v>2.6092883056238882</v>
      </c>
      <c r="O9" s="5">
        <f ca="1">IFERROR($G9*K10,0)</f>
        <v>2.8513872205786823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Igor Shesterkin</v>
      </c>
      <c r="R9" s="5" t="str" cm="1">
        <f t="array" aca="1" ref="R9" ca="1">_xlfn.XLOOKUP(1, (Goalies!C:C=Projections!W9)*(Goalies!A:A=Projections!$R$4), Goalies!D:D)</f>
        <v>Jonathan Quick</v>
      </c>
      <c r="S9" s="24">
        <v>0</v>
      </c>
      <c r="T9" s="5">
        <f ca="1">IFERROR(L9*S10+(1-S10)*M9,0)</f>
        <v>2.6092883056238882</v>
      </c>
      <c r="U9" s="5"/>
      <c r="V9" s="5"/>
      <c r="W9" s="40" t="str">
        <f t="shared" ca="1" si="0"/>
        <v>NYR</v>
      </c>
      <c r="X9" s="43">
        <f ca="1">'2026'!BJ7</f>
        <v>155</v>
      </c>
      <c r="Y9" s="43">
        <f ca="1">'2026'!BK7</f>
        <v>-118</v>
      </c>
      <c r="Z9" s="43">
        <f ca="1">'2026'!BL7</f>
        <v>107</v>
      </c>
      <c r="AA9" s="43">
        <f ca="1">'2026'!BM7</f>
        <v>134</v>
      </c>
    </row>
    <row r="10" spans="1:27" x14ac:dyDescent="0.2">
      <c r="A10" s="34">
        <f ca="1">IF(D10=0,"0",(_xlfn.XLOOKUP(B10,'2026'!A:A,'2026'!C:C)))</f>
        <v>46050</v>
      </c>
      <c r="B10" t="str">
        <f ca="1"/>
        <v>2025020842 NYI</v>
      </c>
      <c r="C10">
        <f ca="1"/>
        <v>2025020842</v>
      </c>
      <c r="D10" s="7">
        <f ca="1">_xlfn.XLOOKUP(B10,'2026'!A:A,'2026'!AT:AT)</f>
        <v>3.2770320369844308</v>
      </c>
      <c r="E10" s="7">
        <f ca="1">_xlfn.XLOOKUP(B10,'2026'!A:A,'2026'!Z:Z)</f>
        <v>1.06</v>
      </c>
      <c r="F10" s="39" t="str">
        <f ca="1">_xlfn.XLOOKUP(B10,'2026'!A:A,'2026'!E:E)</f>
        <v>NYI</v>
      </c>
      <c r="G10" s="5">
        <f ca="1">D10/E9</f>
        <v>3.1209828923661243</v>
      </c>
      <c r="H10" s="5">
        <f ca="1">SUMIFS(Goalies!$J:$J,Goalies!$C:$C,Projections!$F10,Goalies!$A:$A,Projections!H$4)</f>
        <v>0.97</v>
      </c>
      <c r="I10" s="5">
        <f ca="1">SUMIFS(Goalies!$J:$J,Goalies!$C:$C,Projections!$F10,Goalies!$A:$A,Projections!I$4)</f>
        <v>1.06</v>
      </c>
      <c r="J10" s="5">
        <f ca="1">SUMIFS(Goalies!$J:$J,Goalies!$C:$C,Projections!$F10,Goalies!$A:$A,Projections!J$4)</f>
        <v>0.97</v>
      </c>
      <c r="K10" s="5">
        <f ca="1">SUMIFS(Goalies!$J:$J,Goalies!$C:$C,Projections!$F10,Goalies!$A:$A,Projections!K$4)</f>
        <v>1.06</v>
      </c>
      <c r="L10" s="5">
        <f ca="1">IFERROR($G10*H9,0)</f>
        <v>3.0273534055951403</v>
      </c>
      <c r="M10" s="5">
        <f ca="1">IFERROR($G10*I9,0)</f>
        <v>3.0273534055951403</v>
      </c>
      <c r="N10" s="5">
        <f ca="1">IFERROR($G10*J9,0)</f>
        <v>3.2770320369844308</v>
      </c>
      <c r="O10" s="5">
        <f ca="1">IFERROR($G10*K9,0)</f>
        <v>3.2770320369844308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Ilya Sorokin</v>
      </c>
      <c r="R10" s="5" t="str" cm="1">
        <f t="array" aca="1" ref="R10" ca="1">_xlfn.XLOOKUP(1, (Goalies!C:C=Projections!W10)*(Goalies!A:A=Projections!$R$4), Goalies!D:D)</f>
        <v>David Rittich</v>
      </c>
      <c r="S10" s="24">
        <v>1</v>
      </c>
      <c r="T10" s="5">
        <f ca="1">IFERROR(L10*S9+(1-S9)*N10,0)</f>
        <v>3.2770320369844308</v>
      </c>
      <c r="U10" s="5"/>
      <c r="V10" s="5"/>
      <c r="W10" s="40" t="str">
        <f t="shared" ca="1" si="0"/>
        <v>NYI</v>
      </c>
      <c r="X10" s="43">
        <f ca="1">'2026'!BJ8</f>
        <v>-155</v>
      </c>
      <c r="Y10" s="43">
        <f ca="1">'2026'!BK8</f>
        <v>118</v>
      </c>
      <c r="Z10" s="43">
        <f ca="1">'2026'!BL8</f>
        <v>-107</v>
      </c>
      <c r="AA10" s="43">
        <f ca="1">'2026'!BM8</f>
        <v>-134</v>
      </c>
    </row>
    <row r="11" spans="1:27" x14ac:dyDescent="0.2">
      <c r="A11" s="34">
        <f ca="1">IF(D11=0,"0",(_xlfn.XLOOKUP(B11,'2026'!A:A,'2026'!C:C)))</f>
        <v>46051</v>
      </c>
      <c r="B11" t="str">
        <f ca="1"/>
        <v>2025020850 CHI</v>
      </c>
      <c r="C11">
        <f ca="1"/>
        <v>2025020850</v>
      </c>
      <c r="D11" s="7">
        <f ca="1">_xlfn.XLOOKUP(B11,'2026'!A:A,'2026'!AT:AT)</f>
        <v>2.6386850991593969</v>
      </c>
      <c r="E11" s="7">
        <f ca="1">_xlfn.XLOOKUP(B11,'2026'!A:A,'2026'!Z:Z)</f>
        <v>0.96</v>
      </c>
      <c r="F11" s="39" t="str">
        <f ca="1">_xlfn.XLOOKUP(B11,'2026'!A:A,'2026'!E:E)</f>
        <v>CHI</v>
      </c>
      <c r="G11" s="5">
        <f ca="1">D11/E12</f>
        <v>2.7063436914455354</v>
      </c>
      <c r="H11" s="5">
        <f ca="1">SUMIFS(Goalies!$J:$J,Goalies!$C:$C,Projections!$F11,Goalies!$A:$A,Projections!H$2)</f>
        <v>0.96</v>
      </c>
      <c r="I11" s="5">
        <f ca="1">SUMIFS(Goalies!$J:$J,Goalies!$C:$C,Projections!$F11,Goalies!$A:$A,Projections!I$2)</f>
        <v>0.96</v>
      </c>
      <c r="J11" s="5">
        <f ca="1">SUMIFS(Goalies!$J:$J,Goalies!$C:$C,Projections!$F11,Goalies!$A:$A,Projections!J$2)</f>
        <v>1.06</v>
      </c>
      <c r="K11" s="5">
        <f ca="1">SUMIFS(Goalies!$J:$J,Goalies!$C:$C,Projections!$F11,Goalies!$A:$A,Projections!K$2)</f>
        <v>1.06</v>
      </c>
      <c r="L11" s="5">
        <f ca="1">IFERROR($G11*H12,0)</f>
        <v>2.6386850991593969</v>
      </c>
      <c r="M11" s="5">
        <f ca="1">IFERROR($G11*I12,0)</f>
        <v>5.6021314412922587</v>
      </c>
      <c r="N11" s="5">
        <f ca="1">IFERROR($G11*J12,0)</f>
        <v>2.6386850991593969</v>
      </c>
      <c r="O11" s="5">
        <f ca="1">IFERROR($G11*K12,0)</f>
        <v>5.6021314412922587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Spencer Knight</v>
      </c>
      <c r="R11" s="5" t="str" cm="1">
        <f t="array" aca="1" ref="R11" ca="1">_xlfn.XLOOKUP(1, (Goalies!C:C=Projections!W11)*(Goalies!A:A=Projections!$R$4), Goalies!D:D)</f>
        <v>Arvid Soderblom</v>
      </c>
      <c r="S11" s="24">
        <v>0</v>
      </c>
      <c r="T11" s="5">
        <f ca="1">IFERROR(L11*S12+(1-S12)*M11,0)</f>
        <v>5.6021314412922587</v>
      </c>
      <c r="U11" s="5"/>
      <c r="V11" s="5"/>
      <c r="W11" t="str">
        <f t="shared" ca="1" si="0"/>
        <v>CHI</v>
      </c>
      <c r="X11" s="2" t="e">
        <f ca="1">'2026'!BJ9</f>
        <v>#N/A</v>
      </c>
      <c r="Y11" s="2" t="e">
        <f ca="1">'2026'!BK9</f>
        <v>#N/A</v>
      </c>
      <c r="Z11" s="2" t="e">
        <f ca="1">'2026'!BL9</f>
        <v>#N/A</v>
      </c>
      <c r="AA11" s="2" t="e">
        <f ca="1">'2026'!BM9</f>
        <v>#N/A</v>
      </c>
    </row>
    <row r="12" spans="1:27" x14ac:dyDescent="0.2">
      <c r="A12" s="34">
        <f ca="1">IF(D12=0,"0",(_xlfn.XLOOKUP(B12,'2026'!A:A,'2026'!C:C)))</f>
        <v>46051</v>
      </c>
      <c r="B12" t="str">
        <f ca="1"/>
        <v>2025020850 PIT</v>
      </c>
      <c r="C12">
        <f ca="1"/>
        <v>2025020850</v>
      </c>
      <c r="D12" s="7">
        <f ca="1">_xlfn.XLOOKUP(B12,'2026'!A:A,'2026'!AT:AT)</f>
        <v>3.3860876507520183</v>
      </c>
      <c r="E12" s="7">
        <f ca="1">_xlfn.XLOOKUP(B12,'2026'!A:A,'2026'!Z:Z)</f>
        <v>0.97499999999999998</v>
      </c>
      <c r="F12" s="39" t="str">
        <f ca="1">_xlfn.XLOOKUP(B12,'2026'!A:A,'2026'!E:E)</f>
        <v>PIT</v>
      </c>
      <c r="G12" s="5">
        <f ca="1">D12/E11</f>
        <v>3.5271746362000194</v>
      </c>
      <c r="H12" s="5">
        <f ca="1">SUMIFS(Goalies!$J:$J,Goalies!$C:$C,Projections!$F12,Goalies!$A:$A,Projections!H$4)</f>
        <v>0.97499999999999998</v>
      </c>
      <c r="I12" s="5">
        <f ca="1">SUMIFS(Goalies!$J:$J,Goalies!$C:$C,Projections!$F12,Goalies!$A:$A,Projections!I$4)</f>
        <v>2.0700000000000003</v>
      </c>
      <c r="J12" s="5">
        <f ca="1">SUMIFS(Goalies!$J:$J,Goalies!$C:$C,Projections!$F12,Goalies!$A:$A,Projections!J$4)</f>
        <v>0.97499999999999998</v>
      </c>
      <c r="K12" s="5">
        <f ca="1">SUMIFS(Goalies!$J:$J,Goalies!$C:$C,Projections!$F12,Goalies!$A:$A,Projections!K$4)</f>
        <v>2.0700000000000003</v>
      </c>
      <c r="L12" s="5">
        <f ca="1">IFERROR($G12*H11,0)</f>
        <v>3.3860876507520183</v>
      </c>
      <c r="M12" s="5">
        <f ca="1">IFERROR($G12*I11,0)</f>
        <v>3.3860876507520183</v>
      </c>
      <c r="N12" s="5">
        <f ca="1">IFERROR($G12*J11,0)</f>
        <v>3.7388051143720209</v>
      </c>
      <c r="O12" s="5">
        <f ca="1">IFERROR($G12*K11,0)</f>
        <v>3.7388051143720209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Stuart Skinner</v>
      </c>
      <c r="R12" s="5" t="str" cm="1">
        <f t="array" aca="1" ref="R12" ca="1">_xlfn.XLOOKUP(1, (Goalies!C:C=Projections!W12)*(Goalies!A:A=Projections!$R$4), Goalies!D:D)</f>
        <v>Arturs Silovs</v>
      </c>
      <c r="S12" s="24">
        <v>0</v>
      </c>
      <c r="T12" s="5">
        <f ca="1">IFERROR(L12*S11+(1-S11)*N12,0)</f>
        <v>3.7388051143720209</v>
      </c>
      <c r="U12" s="5"/>
      <c r="V12" s="5"/>
      <c r="W12" t="str">
        <f t="shared" ca="1" si="0"/>
        <v>PIT</v>
      </c>
      <c r="X12" s="2" t="e">
        <f ca="1">'2026'!BJ10</f>
        <v>#N/A</v>
      </c>
      <c r="Y12" s="2" t="e">
        <f ca="1">'2026'!BK10</f>
        <v>#N/A</v>
      </c>
      <c r="Z12" s="2" t="e">
        <f ca="1">'2026'!BL10</f>
        <v>#N/A</v>
      </c>
      <c r="AA12" s="2" t="e">
        <f ca="1">'2026'!BM10</f>
        <v>#N/A</v>
      </c>
    </row>
    <row r="13" spans="1:27" x14ac:dyDescent="0.2">
      <c r="A13" s="34">
        <f ca="1">IF(D13=0,"0",(_xlfn.XLOOKUP(B13,'2026'!A:A,'2026'!C:C)))</f>
        <v>46051</v>
      </c>
      <c r="B13" t="str">
        <f ca="1"/>
        <v>2025020845 COL</v>
      </c>
      <c r="C13">
        <f ca="1"/>
        <v>2025020845</v>
      </c>
      <c r="D13" s="7">
        <f ca="1">_xlfn.XLOOKUP(B13,'2026'!A:A,'2026'!AT:AT)</f>
        <v>3.4184208503654188</v>
      </c>
      <c r="E13" s="7">
        <f ca="1">_xlfn.XLOOKUP(B13,'2026'!A:A,'2026'!Z:Z)</f>
        <v>1</v>
      </c>
      <c r="F13" s="39" t="str">
        <f ca="1">_xlfn.XLOOKUP(B13,'2026'!A:A,'2026'!E:E)</f>
        <v>COL</v>
      </c>
      <c r="G13" s="5">
        <f ca="1">D13/E14</f>
        <v>3.4184208503654188</v>
      </c>
      <c r="H13" s="5">
        <f ca="1">SUMIFS(Goalies!$J:$J,Goalies!$C:$C,Projections!$F13,Goalies!$A:$A,Projections!H$2)</f>
        <v>1</v>
      </c>
      <c r="I13" s="5">
        <f ca="1">SUMIFS(Goalies!$J:$J,Goalies!$C:$C,Projections!$F13,Goalies!$A:$A,Projections!I$2)</f>
        <v>1</v>
      </c>
      <c r="J13" s="5">
        <f ca="1">SUMIFS(Goalies!$J:$J,Goalies!$C:$C,Projections!$F13,Goalies!$A:$A,Projections!J$2)</f>
        <v>1</v>
      </c>
      <c r="K13" s="5">
        <f ca="1">SUMIFS(Goalies!$J:$J,Goalies!$C:$C,Projections!$F13,Goalies!$A:$A,Projections!K$2)</f>
        <v>1</v>
      </c>
      <c r="L13" s="5">
        <f ca="1">IFERROR($G13*H14,0)</f>
        <v>3.4184208503654188</v>
      </c>
      <c r="M13" s="5">
        <f ca="1">IFERROR($G13*I14,0)</f>
        <v>6.8539338049826641</v>
      </c>
      <c r="N13" s="5">
        <f ca="1">IFERROR($G13*J14,0)</f>
        <v>3.4184208503654188</v>
      </c>
      <c r="O13" s="5">
        <f ca="1">IFERROR($G13*K14,0)</f>
        <v>6.8539338049826641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Mackenzie Blackwood</v>
      </c>
      <c r="R13" s="5" t="str" cm="1">
        <f t="array" aca="1" ref="R13" ca="1">_xlfn.XLOOKUP(1, (Goalies!C:C=Projections!W13)*(Goalies!A:A=Projections!$R$4), Goalies!D:D)</f>
        <v>Scott Wedgewood</v>
      </c>
      <c r="S13" s="24">
        <v>1</v>
      </c>
      <c r="T13" s="5">
        <f ca="1">IFERROR(L13*S14+(1-S14)*M13,0)</f>
        <v>3.4184208503654188</v>
      </c>
      <c r="U13" s="5"/>
      <c r="V13" s="5"/>
      <c r="W13" s="40" t="str">
        <f t="shared" ref="W13:W54" ca="1" si="1">F13</f>
        <v>COL</v>
      </c>
      <c r="X13" s="43">
        <f ca="1">'2026'!BJ11</f>
        <v>-132</v>
      </c>
      <c r="Y13" s="43">
        <f ca="1">'2026'!BK11</f>
        <v>-166</v>
      </c>
      <c r="Z13" s="43">
        <f ca="1">'2026'!BL11</f>
        <v>-136</v>
      </c>
      <c r="AA13" s="43">
        <f ca="1">'2026'!BM11</f>
        <v>-105</v>
      </c>
    </row>
    <row r="14" spans="1:27" x14ac:dyDescent="0.2">
      <c r="A14" s="34">
        <f ca="1">IF(D14=0,"0",(_xlfn.XLOOKUP(B14,'2026'!A:A,'2026'!C:C)))</f>
        <v>46051</v>
      </c>
      <c r="B14" t="str">
        <f ca="1"/>
        <v>2025020845 MTL</v>
      </c>
      <c r="C14">
        <f ca="1"/>
        <v>2025020845</v>
      </c>
      <c r="D14" s="7">
        <f ca="1">_xlfn.XLOOKUP(B14,'2026'!A:A,'2026'!AT:AT)</f>
        <v>2.9831438272820394</v>
      </c>
      <c r="E14" s="7">
        <f ca="1">_xlfn.XLOOKUP(B14,'2026'!A:A,'2026'!Z:Z)</f>
        <v>1</v>
      </c>
      <c r="F14" s="39" t="str">
        <f ca="1">_xlfn.XLOOKUP(B14,'2026'!A:A,'2026'!E:E)</f>
        <v>MTL</v>
      </c>
      <c r="G14" s="5">
        <f ca="1">D14/E13</f>
        <v>2.9831438272820394</v>
      </c>
      <c r="H14" s="5">
        <f ca="1">SUMIFS(Goalies!$J:$J,Goalies!$C:$C,Projections!$F14,Goalies!$A:$A,Projections!H$4)</f>
        <v>1</v>
      </c>
      <c r="I14" s="5">
        <f ca="1">SUMIFS(Goalies!$J:$J,Goalies!$C:$C,Projections!$F14,Goalies!$A:$A,Projections!I$4)</f>
        <v>2.0049999999999999</v>
      </c>
      <c r="J14" s="5">
        <f ca="1">SUMIFS(Goalies!$J:$J,Goalies!$C:$C,Projections!$F14,Goalies!$A:$A,Projections!J$4)</f>
        <v>1</v>
      </c>
      <c r="K14" s="5">
        <f ca="1">SUMIFS(Goalies!$J:$J,Goalies!$C:$C,Projections!$F14,Goalies!$A:$A,Projections!K$4)</f>
        <v>2.0049999999999999</v>
      </c>
      <c r="L14" s="5">
        <f ca="1">IFERROR($G14*H13,0)</f>
        <v>2.9831438272820394</v>
      </c>
      <c r="M14" s="5">
        <f ca="1">IFERROR($G14*I13,0)</f>
        <v>2.9831438272820394</v>
      </c>
      <c r="N14" s="5">
        <f ca="1">IFERROR($G14*J13,0)</f>
        <v>2.9831438272820394</v>
      </c>
      <c r="O14" s="5">
        <f ca="1">IFERROR($G14*K13,0)</f>
        <v>2.9831438272820394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Sam Montembeault</v>
      </c>
      <c r="R14" s="5" t="str" cm="1">
        <f t="array" aca="1" ref="R14" ca="1">_xlfn.XLOOKUP(1, (Goalies!C:C=Projections!W14)*(Goalies!A:A=Projections!$R$4), Goalies!D:D)</f>
        <v>Jakub Dobes</v>
      </c>
      <c r="S14" s="24">
        <v>1</v>
      </c>
      <c r="T14" s="5">
        <f ca="1">IFERROR(L14*S13+(1-S13)*N14,0)</f>
        <v>2.9831438272820394</v>
      </c>
      <c r="U14" s="5"/>
      <c r="V14" s="5"/>
      <c r="W14" s="40" t="str">
        <f t="shared" ca="1" si="1"/>
        <v>MTL</v>
      </c>
      <c r="X14" s="43">
        <f ca="1">'2026'!BJ12</f>
        <v>132</v>
      </c>
      <c r="Y14" s="43">
        <f ca="1">'2026'!BK12</f>
        <v>166</v>
      </c>
      <c r="Z14" s="43">
        <f ca="1">'2026'!BL12</f>
        <v>136</v>
      </c>
      <c r="AA14" s="43">
        <f ca="1">'2026'!BM12</f>
        <v>105</v>
      </c>
    </row>
    <row r="15" spans="1:27" x14ac:dyDescent="0.2">
      <c r="A15" s="34">
        <f ca="1">IF(D15=0,"0",(_xlfn.XLOOKUP(B15,'2026'!A:A,'2026'!C:C)))</f>
        <v>46051</v>
      </c>
      <c r="B15" t="str">
        <f ca="1"/>
        <v>2025020844 LAK</v>
      </c>
      <c r="C15">
        <f ca="1"/>
        <v>2025020844</v>
      </c>
      <c r="D15" s="7">
        <f ca="1">_xlfn.XLOOKUP(B15,'2026'!A:A,'2026'!AT:AT)</f>
        <v>2.6415315657483398</v>
      </c>
      <c r="E15" s="7">
        <f ca="1">_xlfn.XLOOKUP(B15,'2026'!A:A,'2026'!Z:Z)</f>
        <v>0.97499999999999998</v>
      </c>
      <c r="F15" s="39" t="str">
        <f ca="1">_xlfn.XLOOKUP(B15,'2026'!A:A,'2026'!E:E)</f>
        <v>LAK</v>
      </c>
      <c r="G15" s="5">
        <f ca="1">D15/E16</f>
        <v>2.668213702776101</v>
      </c>
      <c r="H15" s="5">
        <f ca="1">SUMIFS(Goalies!$J:$J,Goalies!$C:$C,Projections!$F15,Goalies!$A:$A,Projections!H$2)</f>
        <v>0.97499999999999998</v>
      </c>
      <c r="I15" s="5">
        <f ca="1">SUMIFS(Goalies!$J:$J,Goalies!$C:$C,Projections!$F15,Goalies!$A:$A,Projections!I$2)</f>
        <v>0.97499999999999998</v>
      </c>
      <c r="J15" s="5">
        <f ca="1">SUMIFS(Goalies!$J:$J,Goalies!$C:$C,Projections!$F15,Goalies!$A:$A,Projections!J$2)</f>
        <v>1.04</v>
      </c>
      <c r="K15" s="5">
        <f ca="1">SUMIFS(Goalies!$J:$J,Goalies!$C:$C,Projections!$F15,Goalies!$A:$A,Projections!K$2)</f>
        <v>1.04</v>
      </c>
      <c r="L15" s="5">
        <f ca="1">IFERROR($G15*H16,0)</f>
        <v>2.7082369083177422</v>
      </c>
      <c r="M15" s="5">
        <f ca="1">IFERROR($G15*I16,0)</f>
        <v>2.6415315657483398</v>
      </c>
      <c r="N15" s="5">
        <f ca="1">IFERROR($G15*J16,0)</f>
        <v>2.7082369083177422</v>
      </c>
      <c r="O15" s="5">
        <f ca="1">IFERROR($G15*K16,0)</f>
        <v>2.6415315657483398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Darcy Kuemper</v>
      </c>
      <c r="R15" s="5" t="str" cm="1">
        <f t="array" aca="1" ref="R15" ca="1">_xlfn.XLOOKUP(1, (Goalies!C:C=Projections!W15)*(Goalies!A:A=Projections!$R$4), Goalies!D:D)</f>
        <v>Anton Forsberg</v>
      </c>
      <c r="S15" s="24">
        <v>1</v>
      </c>
      <c r="T15" s="5">
        <f ca="1">IFERROR(L15*S16+(1-S16)*M15,0)</f>
        <v>2.7082369083177422</v>
      </c>
      <c r="U15" s="5"/>
      <c r="V15" s="5"/>
      <c r="W15" t="str">
        <f t="shared" ca="1" si="1"/>
        <v>LAK</v>
      </c>
      <c r="X15" s="2">
        <f ca="1">'2026'!BJ13</f>
        <v>125</v>
      </c>
      <c r="Y15" s="2">
        <f ca="1">'2026'!BK13</f>
        <v>-108</v>
      </c>
      <c r="Z15" s="2">
        <f ca="1">'2026'!BL13</f>
        <v>119</v>
      </c>
      <c r="AA15" s="2">
        <f ca="1">'2026'!BM13</f>
        <v>147</v>
      </c>
    </row>
    <row r="16" spans="1:27" x14ac:dyDescent="0.2">
      <c r="A16" s="34">
        <f ca="1">IF(D16=0,"0",(_xlfn.XLOOKUP(B16,'2026'!A:A,'2026'!C:C)))</f>
        <v>46051</v>
      </c>
      <c r="B16" t="str">
        <f ca="1"/>
        <v>2025020844 BUF</v>
      </c>
      <c r="C16">
        <f ca="1"/>
        <v>2025020844</v>
      </c>
      <c r="D16" s="7">
        <f ca="1">_xlfn.XLOOKUP(B16,'2026'!A:A,'2026'!AT:AT)</f>
        <v>3.0225731616878853</v>
      </c>
      <c r="E16" s="7">
        <f ca="1">_xlfn.XLOOKUP(B16,'2026'!A:A,'2026'!Z:Z)</f>
        <v>0.99</v>
      </c>
      <c r="F16" s="39" t="str">
        <f ca="1">_xlfn.XLOOKUP(B16,'2026'!A:A,'2026'!E:E)</f>
        <v>BUF</v>
      </c>
      <c r="G16" s="5">
        <f ca="1">D16/E15</f>
        <v>3.1000750376286001</v>
      </c>
      <c r="H16" s="5">
        <f ca="1">SUMIFS(Goalies!$J:$J,Goalies!$C:$C,Projections!$F16,Goalies!$A:$A,Projections!H$4)</f>
        <v>1.0149999999999999</v>
      </c>
      <c r="I16" s="5">
        <f ca="1">SUMIFS(Goalies!$J:$J,Goalies!$C:$C,Projections!$F16,Goalies!$A:$A,Projections!I$4)</f>
        <v>0.99</v>
      </c>
      <c r="J16" s="5">
        <f ca="1">SUMIFS(Goalies!$J:$J,Goalies!$C:$C,Projections!$F16,Goalies!$A:$A,Projections!J$4)</f>
        <v>1.0149999999999999</v>
      </c>
      <c r="K16" s="5">
        <f ca="1">SUMIFS(Goalies!$J:$J,Goalies!$C:$C,Projections!$F16,Goalies!$A:$A,Projections!K$4)</f>
        <v>0.99</v>
      </c>
      <c r="L16" s="5">
        <f ca="1">IFERROR($G16*H15,0)</f>
        <v>3.0225731616878853</v>
      </c>
      <c r="M16" s="5">
        <f ca="1">IFERROR($G16*I15,0)</f>
        <v>3.0225731616878853</v>
      </c>
      <c r="N16" s="5">
        <f ca="1">IFERROR($G16*J15,0)</f>
        <v>3.2240780391337442</v>
      </c>
      <c r="O16" s="5">
        <f ca="1">IFERROR($G16*K15,0)</f>
        <v>3.2240780391337442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Ukko-Pekka Luukkonen</v>
      </c>
      <c r="R16" s="5" t="str" cm="1">
        <f t="array" aca="1" ref="R16" ca="1">_xlfn.XLOOKUP(1, (Goalies!C:C=Projections!W16)*(Goalies!A:A=Projections!$R$4), Goalies!D:D)</f>
        <v>Alex Lyon</v>
      </c>
      <c r="S16" s="24">
        <v>1</v>
      </c>
      <c r="T16" s="5">
        <f ca="1">IFERROR(L16*S15+(1-S15)*N16,0)</f>
        <v>3.0225731616878853</v>
      </c>
      <c r="U16" s="5"/>
      <c r="V16" s="5"/>
      <c r="W16" t="str">
        <f t="shared" ca="1" si="1"/>
        <v>BUF</v>
      </c>
      <c r="X16" s="2">
        <f ca="1">'2026'!BJ14</f>
        <v>-125</v>
      </c>
      <c r="Y16" s="2">
        <f ca="1">'2026'!BK14</f>
        <v>108</v>
      </c>
      <c r="Z16" s="2">
        <f ca="1">'2026'!BL14</f>
        <v>-119</v>
      </c>
      <c r="AA16" s="2">
        <f ca="1">'2026'!BM14</f>
        <v>-147</v>
      </c>
    </row>
    <row r="17" spans="1:27" x14ac:dyDescent="0.2">
      <c r="A17" s="34">
        <f ca="1">IF(D17=0,"0",(_xlfn.XLOOKUP(B17,'2026'!A:A,'2026'!C:C)))</f>
        <v>46051</v>
      </c>
      <c r="B17" t="str">
        <f ca="1"/>
        <v>2025020848 NSH</v>
      </c>
      <c r="C17">
        <f ca="1"/>
        <v>2025020848</v>
      </c>
      <c r="D17" s="7">
        <f ca="1">_xlfn.XLOOKUP(B17,'2026'!A:A,'2026'!AT:AT)</f>
        <v>2.8152161782094591</v>
      </c>
      <c r="E17" s="7">
        <f ca="1">_xlfn.XLOOKUP(B17,'2026'!A:A,'2026'!Z:Z)</f>
        <v>0.99094124800379646</v>
      </c>
      <c r="F17" s="39" t="str">
        <f ca="1">_xlfn.XLOOKUP(B17,'2026'!A:A,'2026'!E:E)</f>
        <v>NSH</v>
      </c>
      <c r="G17" s="5">
        <f ca="1">D17/E18</f>
        <v>2.7873427507024346</v>
      </c>
      <c r="H17" s="5">
        <f ca="1">SUMIFS(Goalies!$J:$J,Goalies!$C:$C,Projections!$F17,Goalies!$A:$A,Projections!H$2)</f>
        <v>0.99094124800379646</v>
      </c>
      <c r="I17" s="5">
        <f ca="1">SUMIFS(Goalies!$J:$J,Goalies!$C:$C,Projections!$F17,Goalies!$A:$A,Projections!I$2)</f>
        <v>0.99094124800379646</v>
      </c>
      <c r="J17" s="5">
        <f ca="1">SUMIFS(Goalies!$J:$J,Goalies!$C:$C,Projections!$F17,Goalies!$A:$A,Projections!J$2)</f>
        <v>1.02</v>
      </c>
      <c r="K17" s="5">
        <f ca="1">SUMIFS(Goalies!$J:$J,Goalies!$C:$C,Projections!$F17,Goalies!$A:$A,Projections!K$2)</f>
        <v>1.02</v>
      </c>
      <c r="L17" s="5">
        <f ca="1">IFERROR($G17*H18,0)</f>
        <v>2.8152161782094591</v>
      </c>
      <c r="M17" s="5">
        <f ca="1">IFERROR($G17*I18,0)</f>
        <v>2.7594693231954102</v>
      </c>
      <c r="N17" s="5">
        <f ca="1">IFERROR($G17*J18,0)</f>
        <v>2.8152161782094591</v>
      </c>
      <c r="O17" s="5">
        <f ca="1">IFERROR($G17*K18,0)</f>
        <v>2.7594693231954102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Juuse Saros</v>
      </c>
      <c r="R17" s="5" t="str" cm="1">
        <f t="array" aca="1" ref="R17" ca="1">_xlfn.XLOOKUP(1, (Goalies!C:C=Projections!W17)*(Goalies!A:A=Projections!$R$4), Goalies!D:D)</f>
        <v>Justus Annunen</v>
      </c>
      <c r="S17" s="24">
        <v>1</v>
      </c>
      <c r="T17" s="5">
        <f ca="1">IFERROR(L17*S18+(1-S18)*M17,0)</f>
        <v>2.8152161782094591</v>
      </c>
      <c r="U17" s="5"/>
      <c r="V17" s="5"/>
      <c r="W17" s="40" t="str">
        <f t="shared" ca="1" si="1"/>
        <v>NSH</v>
      </c>
      <c r="X17" s="43">
        <f ca="1">'2026'!BJ15</f>
        <v>126</v>
      </c>
      <c r="Y17" s="43">
        <f ca="1">'2026'!BK15</f>
        <v>-126</v>
      </c>
      <c r="Z17" s="43">
        <f ca="1">'2026'!BL15</f>
        <v>100</v>
      </c>
      <c r="AA17" s="43">
        <f ca="1">'2026'!BM15</f>
        <v>126</v>
      </c>
    </row>
    <row r="18" spans="1:27" x14ac:dyDescent="0.2">
      <c r="A18" s="34">
        <f ca="1">IF(D18=0,"0",(_xlfn.XLOOKUP(B18,'2026'!A:A,'2026'!C:C)))</f>
        <v>46051</v>
      </c>
      <c r="B18" t="str">
        <f ca="1"/>
        <v>2025020848 NJD</v>
      </c>
      <c r="C18">
        <f ca="1"/>
        <v>2025020848</v>
      </c>
      <c r="D18" s="7">
        <f ca="1">_xlfn.XLOOKUP(B18,'2026'!A:A,'2026'!AT:AT)</f>
        <v>3.1672131222887847</v>
      </c>
      <c r="E18" s="7">
        <f ca="1">_xlfn.XLOOKUP(B18,'2026'!A:A,'2026'!Z:Z)</f>
        <v>1.01</v>
      </c>
      <c r="F18" s="39" t="str">
        <f ca="1">_xlfn.XLOOKUP(B18,'2026'!A:A,'2026'!E:E)</f>
        <v>NJD</v>
      </c>
      <c r="G18" s="5">
        <f ca="1">D18/E17</f>
        <v>3.1961664010545361</v>
      </c>
      <c r="H18" s="5">
        <f ca="1">SUMIFS(Goalies!$J:$J,Goalies!$C:$C,Projections!$F18,Goalies!$A:$A,Projections!H$4)</f>
        <v>1.01</v>
      </c>
      <c r="I18" s="5">
        <f ca="1">SUMIFS(Goalies!$J:$J,Goalies!$C:$C,Projections!$F18,Goalies!$A:$A,Projections!I$4)</f>
        <v>0.99</v>
      </c>
      <c r="J18" s="5">
        <f ca="1">SUMIFS(Goalies!$J:$J,Goalies!$C:$C,Projections!$F18,Goalies!$A:$A,Projections!J$4)</f>
        <v>1.01</v>
      </c>
      <c r="K18" s="5">
        <f ca="1">SUMIFS(Goalies!$J:$J,Goalies!$C:$C,Projections!$F18,Goalies!$A:$A,Projections!K$4)</f>
        <v>0.99</v>
      </c>
      <c r="L18" s="5">
        <f ca="1">IFERROR($G18*H17,0)</f>
        <v>3.1672131222887847</v>
      </c>
      <c r="M18" s="5">
        <f ca="1">IFERROR($G18*I17,0)</f>
        <v>3.1672131222887847</v>
      </c>
      <c r="N18" s="5">
        <f ca="1">IFERROR($G18*J17,0)</f>
        <v>3.2600897290756268</v>
      </c>
      <c r="O18" s="5">
        <f ca="1">IFERROR($G18*K17,0)</f>
        <v>3.2600897290756268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Jacob Markstrom</v>
      </c>
      <c r="R18" s="5" t="str" cm="1">
        <f t="array" aca="1" ref="R18" ca="1">_xlfn.XLOOKUP(1, (Goalies!C:C=Projections!W18)*(Goalies!A:A=Projections!$R$4), Goalies!D:D)</f>
        <v>Jake Allen</v>
      </c>
      <c r="S18" s="24">
        <v>1</v>
      </c>
      <c r="T18" s="5">
        <f ca="1">IFERROR(L18*S17+(1-S17)*N18,0)</f>
        <v>3.1672131222887847</v>
      </c>
      <c r="U18" s="5"/>
      <c r="V18" s="5"/>
      <c r="W18" s="40" t="str">
        <f t="shared" ca="1" si="1"/>
        <v>NJD</v>
      </c>
      <c r="X18" s="43">
        <f ca="1">'2026'!BJ16</f>
        <v>-126</v>
      </c>
      <c r="Y18" s="43">
        <f ca="1">'2026'!BK16</f>
        <v>126</v>
      </c>
      <c r="Z18" s="43">
        <f ca="1">'2026'!BL16</f>
        <v>-100</v>
      </c>
      <c r="AA18" s="43">
        <f ca="1">'2026'!BM16</f>
        <v>-126</v>
      </c>
    </row>
    <row r="19" spans="1:27" x14ac:dyDescent="0.2">
      <c r="A19" s="34">
        <f ca="1">IF(D19=0,"0",(_xlfn.XLOOKUP(B19,'2026'!A:A,'2026'!C:C)))</f>
        <v>46051</v>
      </c>
      <c r="B19" t="str">
        <f ca="1"/>
        <v>2025020849 NYI</v>
      </c>
      <c r="C19">
        <f ca="1"/>
        <v>2025020849</v>
      </c>
      <c r="D19" s="7">
        <f ca="1">_xlfn.XLOOKUP(B19,'2026'!A:A,'2026'!AT:AT)</f>
        <v>3.0898075050434213</v>
      </c>
      <c r="E19" s="7">
        <f ca="1">_xlfn.XLOOKUP(B19,'2026'!A:A,'2026'!Z:Z)</f>
        <v>0.97</v>
      </c>
      <c r="F19" s="39" t="str">
        <f ca="1">_xlfn.XLOOKUP(B19,'2026'!A:A,'2026'!E:E)</f>
        <v>NYI</v>
      </c>
      <c r="G19" s="5">
        <f ca="1">D19/E20</f>
        <v>2.9149127406070012</v>
      </c>
      <c r="H19" s="5">
        <f ca="1">SUMIFS(Goalies!$J:$J,Goalies!$C:$C,Projections!$F19,Goalies!$A:$A,Projections!H$2)</f>
        <v>0.97</v>
      </c>
      <c r="I19" s="5">
        <f ca="1">SUMIFS(Goalies!$J:$J,Goalies!$C:$C,Projections!$F19,Goalies!$A:$A,Projections!I$2)</f>
        <v>0.97</v>
      </c>
      <c r="J19" s="5">
        <f ca="1">SUMIFS(Goalies!$J:$J,Goalies!$C:$C,Projections!$F19,Goalies!$A:$A,Projections!J$2)</f>
        <v>1.06</v>
      </c>
      <c r="K19" s="5">
        <f ca="1">SUMIFS(Goalies!$J:$J,Goalies!$C:$C,Projections!$F19,Goalies!$A:$A,Projections!K$2)</f>
        <v>1.06</v>
      </c>
      <c r="L19" s="5">
        <f ca="1">IFERROR($G19*H20,0)</f>
        <v>2.8274653583887912</v>
      </c>
      <c r="M19" s="5">
        <f ca="1">IFERROR($G19*I20,0)</f>
        <v>3.0606583776373513</v>
      </c>
      <c r="N19" s="5">
        <f ca="1">IFERROR($G19*J20,0)</f>
        <v>2.8274653583887912</v>
      </c>
      <c r="O19" s="5">
        <f ca="1">IFERROR($G19*K20,0)</f>
        <v>3.0606583776373513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Ilya Sorokin</v>
      </c>
      <c r="R19" s="5" t="str" cm="1">
        <f t="array" aca="1" ref="R19" ca="1">_xlfn.XLOOKUP(1, (Goalies!C:C=Projections!W19)*(Goalies!A:A=Projections!$R$4), Goalies!D:D)</f>
        <v>David Rittich</v>
      </c>
      <c r="S19" s="24">
        <v>1</v>
      </c>
      <c r="T19" s="5">
        <f ca="1">IFERROR(L19*S20+(1-S20)*M19,0)</f>
        <v>2.8274653583887912</v>
      </c>
      <c r="U19" s="5"/>
      <c r="V19" s="5"/>
      <c r="W19" t="str">
        <f t="shared" ca="1" si="1"/>
        <v>NYI</v>
      </c>
      <c r="X19" s="2">
        <f ca="1">'2026'!BJ17</f>
        <v>-105</v>
      </c>
      <c r="Y19" s="2">
        <f ca="1">'2026'!BK17</f>
        <v>100</v>
      </c>
      <c r="Z19" s="2">
        <f ca="1">'2026'!BL17</f>
        <v>130</v>
      </c>
      <c r="AA19" s="2">
        <f ca="1">'2026'!BM17</f>
        <v>159</v>
      </c>
    </row>
    <row r="20" spans="1:27" x14ac:dyDescent="0.2">
      <c r="A20" s="34">
        <f ca="1">IF(D20=0,"0",(_xlfn.XLOOKUP(B20,'2026'!A:A,'2026'!C:C)))</f>
        <v>46051</v>
      </c>
      <c r="B20" t="str">
        <f ca="1"/>
        <v>2025020849 NYR</v>
      </c>
      <c r="C20">
        <f ca="1"/>
        <v>2025020849</v>
      </c>
      <c r="D20" s="7">
        <f ca="1">_xlfn.XLOOKUP(B20,'2026'!A:A,'2026'!AT:AT)</f>
        <v>2.7893316505264765</v>
      </c>
      <c r="E20" s="7">
        <f ca="1">_xlfn.XLOOKUP(B20,'2026'!A:A,'2026'!Z:Z)</f>
        <v>1.06</v>
      </c>
      <c r="F20" s="39" t="str">
        <f ca="1">_xlfn.XLOOKUP(B20,'2026'!A:A,'2026'!E:E)</f>
        <v>NYR</v>
      </c>
      <c r="G20" s="5">
        <f ca="1">D20/E19</f>
        <v>2.875599639718017</v>
      </c>
      <c r="H20" s="5">
        <f ca="1">SUMIFS(Goalies!$J:$J,Goalies!$C:$C,Projections!$F20,Goalies!$A:$A,Projections!H$4)</f>
        <v>0.97</v>
      </c>
      <c r="I20" s="5">
        <f ca="1">SUMIFS(Goalies!$J:$J,Goalies!$C:$C,Projections!$F20,Goalies!$A:$A,Projections!I$4)</f>
        <v>1.05</v>
      </c>
      <c r="J20" s="5">
        <f ca="1">SUMIFS(Goalies!$J:$J,Goalies!$C:$C,Projections!$F20,Goalies!$A:$A,Projections!J$4)</f>
        <v>0.97</v>
      </c>
      <c r="K20" s="5">
        <f ca="1">SUMIFS(Goalies!$J:$J,Goalies!$C:$C,Projections!$F20,Goalies!$A:$A,Projections!K$4)</f>
        <v>1.05</v>
      </c>
      <c r="L20" s="5">
        <f ca="1">IFERROR($G20*H19,0)</f>
        <v>2.7893316505264765</v>
      </c>
      <c r="M20" s="5">
        <f ca="1">IFERROR($G20*I19,0)</f>
        <v>2.7893316505264765</v>
      </c>
      <c r="N20" s="5">
        <f ca="1">IFERROR($G20*J19,0)</f>
        <v>3.0481356181010981</v>
      </c>
      <c r="O20" s="5">
        <f ca="1">IFERROR($G20*K19,0)</f>
        <v>3.0481356181010981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Igor Shesterkin</v>
      </c>
      <c r="R20" s="5" t="str" cm="1">
        <f t="array" aca="1" ref="R20" ca="1">_xlfn.XLOOKUP(1, (Goalies!C:C=Projections!W20)*(Goalies!A:A=Projections!$R$4), Goalies!D:D)</f>
        <v>Jonathan Quick</v>
      </c>
      <c r="S20" s="24">
        <v>1</v>
      </c>
      <c r="T20" s="5">
        <f ca="1">IFERROR(L20*S19+(1-S19)*N20,0)</f>
        <v>2.7893316505264765</v>
      </c>
      <c r="U20" s="5"/>
      <c r="V20" s="5"/>
      <c r="W20" t="str">
        <f t="shared" ca="1" si="1"/>
        <v>NYR</v>
      </c>
      <c r="X20" s="2">
        <f ca="1">'2026'!BJ18</f>
        <v>105</v>
      </c>
      <c r="Y20" s="2">
        <f ca="1">'2026'!BK18</f>
        <v>-100</v>
      </c>
      <c r="Z20" s="2">
        <f ca="1">'2026'!BL18</f>
        <v>-130</v>
      </c>
      <c r="AA20" s="2">
        <f ca="1">'2026'!BM18</f>
        <v>-159</v>
      </c>
    </row>
    <row r="21" spans="1:27" x14ac:dyDescent="0.2">
      <c r="A21" s="34">
        <f ca="1">IF(D21=0,"0",(_xlfn.XLOOKUP(B21,'2026'!A:A,'2026'!C:C)))</f>
        <v>46051</v>
      </c>
      <c r="B21" t="str">
        <f ca="1"/>
        <v>2025020843 PHI</v>
      </c>
      <c r="C21">
        <f ca="1"/>
        <v>2025020843</v>
      </c>
      <c r="D21" s="7">
        <f ca="1">_xlfn.XLOOKUP(B21,'2026'!A:A,'2026'!AT:AT)</f>
        <v>2.7090474970439185</v>
      </c>
      <c r="E21" s="7">
        <f ca="1">_xlfn.XLOOKUP(B21,'2026'!A:A,'2026'!Z:Z)</f>
        <v>1</v>
      </c>
      <c r="F21" s="39" t="str">
        <f ca="1">_xlfn.XLOOKUP(B21,'2026'!A:A,'2026'!E:E)</f>
        <v>PHI</v>
      </c>
      <c r="G21" s="5">
        <f ca="1">D21/E22</f>
        <v>2.7785102533783781</v>
      </c>
      <c r="H21" s="5">
        <f ca="1">SUMIFS(Goalies!$J:$J,Goalies!$C:$C,Projections!$F21,Goalies!$A:$A,Projections!H$2)</f>
        <v>1.04</v>
      </c>
      <c r="I21" s="5">
        <f ca="1">SUMIFS(Goalies!$J:$J,Goalies!$C:$C,Projections!$F21,Goalies!$A:$A,Projections!I$2)</f>
        <v>1.04</v>
      </c>
      <c r="J21" s="5">
        <f ca="1">SUMIFS(Goalies!$J:$J,Goalies!$C:$C,Projections!$F21,Goalies!$A:$A,Projections!J$2)</f>
        <v>2.0350000000000001</v>
      </c>
      <c r="K21" s="5">
        <f ca="1">SUMIFS(Goalies!$J:$J,Goalies!$C:$C,Projections!$F21,Goalies!$A:$A,Projections!K$2)</f>
        <v>2.0350000000000001</v>
      </c>
      <c r="L21" s="5">
        <f ca="1">IFERROR($G21*H22,0)</f>
        <v>2.7090474970439185</v>
      </c>
      <c r="M21" s="5">
        <f ca="1">IFERROR($G21*I22,0)</f>
        <v>2.8896506635135135</v>
      </c>
      <c r="N21" s="5">
        <f ca="1">IFERROR($G21*J22,0)</f>
        <v>2.7090474970439185</v>
      </c>
      <c r="O21" s="5">
        <f ca="1">IFERROR($G21*K22,0)</f>
        <v>2.8896506635135135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Samuel Ersson</v>
      </c>
      <c r="R21" s="5" t="str" cm="1">
        <f t="array" aca="1" ref="R21" ca="1">_xlfn.XLOOKUP(1, (Goalies!C:C=Projections!W21)*(Goalies!A:A=Projections!$R$4), Goalies!D:D)</f>
        <v>Dan Vladar</v>
      </c>
      <c r="S21" s="24">
        <v>1</v>
      </c>
      <c r="T21" s="5">
        <f ca="1">IFERROR(L21*S22+(1-S22)*M21,0)</f>
        <v>2.8896506635135135</v>
      </c>
      <c r="U21" s="5"/>
      <c r="V21" s="5"/>
      <c r="W21" s="40" t="str">
        <f t="shared" ca="1" si="1"/>
        <v>PHI</v>
      </c>
      <c r="X21" s="43">
        <f ca="1">'2026'!BJ19</f>
        <v>132</v>
      </c>
      <c r="Y21" s="43">
        <f ca="1">'2026'!BK19</f>
        <v>-147</v>
      </c>
      <c r="Z21" s="43">
        <f ca="1">'2026'!BL19</f>
        <v>-118</v>
      </c>
      <c r="AA21" s="43">
        <f ca="1">'2026'!BM19</f>
        <v>108</v>
      </c>
    </row>
    <row r="22" spans="1:27" x14ac:dyDescent="0.2">
      <c r="A22" s="34">
        <f ca="1">IF(D22=0,"0",(_xlfn.XLOOKUP(B22,'2026'!A:A,'2026'!C:C)))</f>
        <v>46051</v>
      </c>
      <c r="B22" t="str">
        <f ca="1"/>
        <v>2025020843 BOS</v>
      </c>
      <c r="C22">
        <f ca="1"/>
        <v>2025020843</v>
      </c>
      <c r="D22" s="7">
        <f ca="1">_xlfn.XLOOKUP(B22,'2026'!A:A,'2026'!AT:AT)</f>
        <v>3.1867436296090195</v>
      </c>
      <c r="E22" s="7">
        <f ca="1">_xlfn.XLOOKUP(B22,'2026'!A:A,'2026'!Z:Z)</f>
        <v>0.97499999999999998</v>
      </c>
      <c r="F22" s="39" t="str">
        <f ca="1">_xlfn.XLOOKUP(B22,'2026'!A:A,'2026'!E:E)</f>
        <v>BOS</v>
      </c>
      <c r="G22" s="5">
        <f ca="1">D22/E21</f>
        <v>3.1867436296090195</v>
      </c>
      <c r="H22" s="5">
        <f ca="1">SUMIFS(Goalies!$J:$J,Goalies!$C:$C,Projections!$F22,Goalies!$A:$A,Projections!H$4)</f>
        <v>0.97499999999999998</v>
      </c>
      <c r="I22" s="5">
        <f ca="1">SUMIFS(Goalies!$J:$J,Goalies!$C:$C,Projections!$F22,Goalies!$A:$A,Projections!I$4)</f>
        <v>1.04</v>
      </c>
      <c r="J22" s="5">
        <f ca="1">SUMIFS(Goalies!$J:$J,Goalies!$C:$C,Projections!$F22,Goalies!$A:$A,Projections!J$4)</f>
        <v>0.97499999999999998</v>
      </c>
      <c r="K22" s="5">
        <f ca="1">SUMIFS(Goalies!$J:$J,Goalies!$C:$C,Projections!$F22,Goalies!$A:$A,Projections!K$4)</f>
        <v>1.04</v>
      </c>
      <c r="L22" s="5">
        <f ca="1">IFERROR($G22*H21,0)</f>
        <v>3.3142133747933804</v>
      </c>
      <c r="M22" s="5">
        <f ca="1">IFERROR($G22*I21,0)</f>
        <v>3.3142133747933804</v>
      </c>
      <c r="N22" s="5">
        <f ca="1">IFERROR($G22*J21,0)</f>
        <v>6.4850232862543553</v>
      </c>
      <c r="O22" s="5">
        <f ca="1">IFERROR($G22*K21,0)</f>
        <v>6.4850232862543553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Jeremy Swayman</v>
      </c>
      <c r="R22" s="5" t="str" cm="1">
        <f t="array" aca="1" ref="R22" ca="1">_xlfn.XLOOKUP(1, (Goalies!C:C=Projections!W22)*(Goalies!A:A=Projections!$R$4), Goalies!D:D)</f>
        <v>Joonas Korpisalo</v>
      </c>
      <c r="S22" s="24">
        <v>0</v>
      </c>
      <c r="T22" s="5">
        <f ca="1">IFERROR(L22*S21+(1-S21)*N22,0)</f>
        <v>3.3142133747933804</v>
      </c>
      <c r="U22" s="5"/>
      <c r="V22" s="5"/>
      <c r="W22" s="40" t="str">
        <f t="shared" ca="1" si="1"/>
        <v>BOS</v>
      </c>
      <c r="X22" s="43">
        <f ca="1">'2026'!BJ20</f>
        <v>-132</v>
      </c>
      <c r="Y22" s="43">
        <f ca="1">'2026'!BK20</f>
        <v>147</v>
      </c>
      <c r="Z22" s="43">
        <f ca="1">'2026'!BL20</f>
        <v>118</v>
      </c>
      <c r="AA22" s="43">
        <f ca="1">'2026'!BM20</f>
        <v>-108</v>
      </c>
    </row>
    <row r="23" spans="1:27" x14ac:dyDescent="0.2">
      <c r="A23" s="34">
        <f ca="1">IF(D23=0,"0",(_xlfn.XLOOKUP(B23,'2026'!A:A,'2026'!C:C)))</f>
        <v>46051</v>
      </c>
      <c r="B23" t="str">
        <f ca="1"/>
        <v>2025020851 UTA</v>
      </c>
      <c r="C23">
        <f ca="1"/>
        <v>2025020851</v>
      </c>
      <c r="D23" s="7">
        <f ca="1">_xlfn.XLOOKUP(B23,'2026'!A:A,'2026'!AT:AT)</f>
        <v>2.5965543841152705</v>
      </c>
      <c r="E23" s="7">
        <f ca="1">_xlfn.XLOOKUP(B23,'2026'!A:A,'2026'!Z:Z)</f>
        <v>0.97</v>
      </c>
      <c r="F23" s="39" t="str">
        <f ca="1">_xlfn.XLOOKUP(B23,'2026'!A:A,'2026'!E:E)</f>
        <v>UTA</v>
      </c>
      <c r="G23" s="5">
        <f ca="1">D23/E24</f>
        <v>2.6631327016566879</v>
      </c>
      <c r="H23" s="5">
        <f ca="1">SUMIFS(Goalies!$J:$J,Goalies!$C:$C,Projections!$F23,Goalies!$A:$A,Projections!H$2)</f>
        <v>0.97</v>
      </c>
      <c r="I23" s="5">
        <f ca="1">SUMIFS(Goalies!$J:$J,Goalies!$C:$C,Projections!$F23,Goalies!$A:$A,Projections!I$2)</f>
        <v>0.97</v>
      </c>
      <c r="J23" s="5">
        <f ca="1">SUMIFS(Goalies!$J:$J,Goalies!$C:$C,Projections!$F23,Goalies!$A:$A,Projections!J$2)</f>
        <v>1.05</v>
      </c>
      <c r="K23" s="5">
        <f ca="1">SUMIFS(Goalies!$J:$J,Goalies!$C:$C,Projections!$F23,Goalies!$A:$A,Projections!K$2)</f>
        <v>1.05</v>
      </c>
      <c r="L23" s="5">
        <f ca="1">IFERROR($G23*H24,0)</f>
        <v>2.7829736732312389</v>
      </c>
      <c r="M23" s="5">
        <f ca="1">IFERROR($G23*I24,0)</f>
        <v>2.6897640286732547</v>
      </c>
      <c r="N23" s="5">
        <f ca="1">IFERROR($G23*J24,0)</f>
        <v>2.7829736732312389</v>
      </c>
      <c r="O23" s="5">
        <f ca="1">IFERROR($G23*K24,0)</f>
        <v>2.6897640286732547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Karel Vejmelka</v>
      </c>
      <c r="R23" s="5" t="str" cm="1">
        <f t="array" aca="1" ref="R23" ca="1">_xlfn.XLOOKUP(1, (Goalies!C:C=Projections!W23)*(Goalies!A:A=Projections!$R$4), Goalies!D:D)</f>
        <v>Vitek Vanecek</v>
      </c>
      <c r="S23" s="24">
        <v>1</v>
      </c>
      <c r="T23" s="5">
        <f ca="1">IFERROR(L23*S24+(1-S24)*M23,0)</f>
        <v>2.7829736732312389</v>
      </c>
      <c r="U23" s="5"/>
      <c r="V23" s="5"/>
      <c r="W23" t="str">
        <f t="shared" ca="1" si="1"/>
        <v>UTA</v>
      </c>
      <c r="X23" s="2">
        <f ca="1">'2026'!BJ21</f>
        <v>147</v>
      </c>
      <c r="Y23" s="2">
        <f ca="1">'2026'!BK21</f>
        <v>-143</v>
      </c>
      <c r="Z23" s="2">
        <f ca="1">'2026'!BL21</f>
        <v>-116</v>
      </c>
      <c r="AA23" s="2">
        <f ca="1">'2026'!BM21</f>
        <v>110</v>
      </c>
    </row>
    <row r="24" spans="1:27" x14ac:dyDescent="0.2">
      <c r="A24" s="34">
        <f ca="1">IF(D24=0,"0",(_xlfn.XLOOKUP(B24,'2026'!A:A,'2026'!C:C)))</f>
        <v>46051</v>
      </c>
      <c r="B24" t="str">
        <f ca="1"/>
        <v>2025020851 CAR</v>
      </c>
      <c r="C24">
        <f ca="1"/>
        <v>2025020851</v>
      </c>
      <c r="D24" s="7">
        <f ca="1">_xlfn.XLOOKUP(B24,'2026'!A:A,'2026'!AT:AT)</f>
        <v>3.392101413443481</v>
      </c>
      <c r="E24" s="7">
        <f ca="1">_xlfn.XLOOKUP(B24,'2026'!A:A,'2026'!Z:Z)</f>
        <v>0.97499999999999998</v>
      </c>
      <c r="F24" s="39" t="str">
        <f ca="1">_xlfn.XLOOKUP(B24,'2026'!A:A,'2026'!E:E)</f>
        <v>CAR</v>
      </c>
      <c r="G24" s="5">
        <f ca="1">D24/E23</f>
        <v>3.4970117664365783</v>
      </c>
      <c r="H24" s="5">
        <f ca="1">SUMIFS(Goalies!$J:$J,Goalies!$C:$C,Projections!$F24,Goalies!$A:$A,Projections!H$4)</f>
        <v>1.0449999999999999</v>
      </c>
      <c r="I24" s="5">
        <f ca="1">SUMIFS(Goalies!$J:$J,Goalies!$C:$C,Projections!$F24,Goalies!$A:$A,Projections!I$4)</f>
        <v>1.01</v>
      </c>
      <c r="J24" s="5">
        <f ca="1">SUMIFS(Goalies!$J:$J,Goalies!$C:$C,Projections!$F24,Goalies!$A:$A,Projections!J$4)</f>
        <v>1.0449999999999999</v>
      </c>
      <c r="K24" s="5">
        <f ca="1">SUMIFS(Goalies!$J:$J,Goalies!$C:$C,Projections!$F24,Goalies!$A:$A,Projections!K$4)</f>
        <v>1.01</v>
      </c>
      <c r="L24" s="5">
        <f ca="1">IFERROR($G24*H23,0)</f>
        <v>3.392101413443481</v>
      </c>
      <c r="M24" s="5">
        <f ca="1">IFERROR($G24*I23,0)</f>
        <v>3.392101413443481</v>
      </c>
      <c r="N24" s="5">
        <f ca="1">IFERROR($G24*J23,0)</f>
        <v>3.6718623547584075</v>
      </c>
      <c r="O24" s="5">
        <f ca="1">IFERROR($G24*K23,0)</f>
        <v>3.6718623547584075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Frederik Andersen</v>
      </c>
      <c r="R24" s="5" t="str" cm="1">
        <f t="array" aca="1" ref="R24" ca="1">_xlfn.XLOOKUP(1, (Goalies!C:C=Projections!W24)*(Goalies!A:A=Projections!$R$4), Goalies!D:D)</f>
        <v>Pyotr Kochetkov</v>
      </c>
      <c r="S24" s="24">
        <v>1</v>
      </c>
      <c r="T24" s="5">
        <f ca="1">IFERROR(L24*S23+(1-S23)*N24,0)</f>
        <v>3.392101413443481</v>
      </c>
      <c r="U24" s="5"/>
      <c r="V24" s="5"/>
      <c r="W24" t="str">
        <f t="shared" ca="1" si="1"/>
        <v>CAR</v>
      </c>
      <c r="X24" s="2">
        <f ca="1">'2026'!BJ22</f>
        <v>-147</v>
      </c>
      <c r="Y24" s="2">
        <f ca="1">'2026'!BK22</f>
        <v>143</v>
      </c>
      <c r="Z24" s="2">
        <f ca="1">'2026'!BL22</f>
        <v>116</v>
      </c>
      <c r="AA24" s="2">
        <f ca="1">'2026'!BM22</f>
        <v>-110</v>
      </c>
    </row>
    <row r="25" spans="1:27" x14ac:dyDescent="0.2">
      <c r="A25" s="34">
        <f ca="1">IF(D25=0,"0",(_xlfn.XLOOKUP(B25,'2026'!A:A,'2026'!C:C)))</f>
        <v>46051</v>
      </c>
      <c r="B25" t="str">
        <f ca="1"/>
        <v>2025020847 WPG</v>
      </c>
      <c r="C25">
        <f ca="1"/>
        <v>2025020847</v>
      </c>
      <c r="D25" s="7">
        <f ca="1">_xlfn.XLOOKUP(B25,'2026'!A:A,'2026'!AT:AT)</f>
        <v>2.4581534735219592</v>
      </c>
      <c r="E25" s="7">
        <f ca="1">_xlfn.XLOOKUP(B25,'2026'!A:A,'2026'!Z:Z)</f>
        <v>0.96499999999999997</v>
      </c>
      <c r="F25" s="39" t="str">
        <f ca="1">_xlfn.XLOOKUP(B25,'2026'!A:A,'2026'!E:E)</f>
        <v>WPG</v>
      </c>
      <c r="G25" s="5">
        <f ca="1">D25/E26</f>
        <v>2.5473092989864865</v>
      </c>
      <c r="H25" s="5">
        <f ca="1">SUMIFS(Goalies!$J:$J,Goalies!$C:$C,Projections!$F25,Goalies!$A:$A,Projections!H$2)</f>
        <v>0.96499999999999997</v>
      </c>
      <c r="I25" s="5">
        <f ca="1">SUMIFS(Goalies!$J:$J,Goalies!$C:$C,Projections!$F25,Goalies!$A:$A,Projections!I$2)</f>
        <v>0.96499999999999997</v>
      </c>
      <c r="J25" s="5">
        <f ca="1">SUMIFS(Goalies!$J:$J,Goalies!$C:$C,Projections!$F25,Goalies!$A:$A,Projections!J$2)</f>
        <v>1.06</v>
      </c>
      <c r="K25" s="5">
        <f ca="1">SUMIFS(Goalies!$J:$J,Goalies!$C:$C,Projections!$F25,Goalies!$A:$A,Projections!K$2)</f>
        <v>1.06</v>
      </c>
      <c r="L25" s="5">
        <f ca="1">IFERROR($G25*H26,0)</f>
        <v>2.4581534735219592</v>
      </c>
      <c r="M25" s="5">
        <f ca="1">IFERROR($G25*I26,0)</f>
        <v>2.6746747639358111</v>
      </c>
      <c r="N25" s="5">
        <f ca="1">IFERROR($G25*J26,0)</f>
        <v>2.4581534735219592</v>
      </c>
      <c r="O25" s="5">
        <f ca="1">IFERROR($G25*K26,0)</f>
        <v>2.6746747639358111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Connor Hellebuyck</v>
      </c>
      <c r="R25" s="5" t="str" cm="1">
        <f t="array" aca="1" ref="R25" ca="1">_xlfn.XLOOKUP(1, (Goalies!C:C=Projections!W25)*(Goalies!A:A=Projections!$R$4), Goalies!D:D)</f>
        <v>Eric Comrie</v>
      </c>
      <c r="S25" s="24">
        <v>1</v>
      </c>
      <c r="T25" s="5">
        <f ca="1">IFERROR(L25*S26+(1-S26)*M25,0)</f>
        <v>2.4581534735219592</v>
      </c>
      <c r="U25" s="5"/>
      <c r="V25" s="5"/>
      <c r="W25" s="40" t="str">
        <f t="shared" ca="1" si="1"/>
        <v>WPG</v>
      </c>
      <c r="X25" s="43">
        <f ca="1">'2026'!BJ23</f>
        <v>172</v>
      </c>
      <c r="Y25" s="43">
        <f ca="1">'2026'!BK23</f>
        <v>-108</v>
      </c>
      <c r="Z25" s="43">
        <f ca="1">'2026'!BL23</f>
        <v>120</v>
      </c>
      <c r="AA25" s="43">
        <f ca="1">'2026'!BM23</f>
        <v>148</v>
      </c>
    </row>
    <row r="26" spans="1:27" x14ac:dyDescent="0.2">
      <c r="A26" s="34">
        <f ca="1">IF(D26=0,"0",(_xlfn.XLOOKUP(B26,'2026'!A:A,'2026'!C:C)))</f>
        <v>46051</v>
      </c>
      <c r="B26" t="str">
        <f ca="1"/>
        <v>2025020847 TBL</v>
      </c>
      <c r="C26">
        <f ca="1"/>
        <v>2025020847</v>
      </c>
      <c r="D26" s="7">
        <f ca="1">_xlfn.XLOOKUP(B26,'2026'!A:A,'2026'!AT:AT)</f>
        <v>3.2799867609572346</v>
      </c>
      <c r="E26" s="7">
        <f ca="1">_xlfn.XLOOKUP(B26,'2026'!A:A,'2026'!Z:Z)</f>
        <v>0.96499999999999997</v>
      </c>
      <c r="F26" s="39" t="str">
        <f ca="1">_xlfn.XLOOKUP(B26,'2026'!A:A,'2026'!E:E)</f>
        <v>TBL</v>
      </c>
      <c r="G26" s="5">
        <f ca="1">D26/E25</f>
        <v>3.3989500113546476</v>
      </c>
      <c r="H26" s="5">
        <f ca="1">SUMIFS(Goalies!$J:$J,Goalies!$C:$C,Projections!$F26,Goalies!$A:$A,Projections!H$4)</f>
        <v>0.96499999999999997</v>
      </c>
      <c r="I26" s="5">
        <f ca="1">SUMIFS(Goalies!$J:$J,Goalies!$C:$C,Projections!$F26,Goalies!$A:$A,Projections!I$4)</f>
        <v>1.05</v>
      </c>
      <c r="J26" s="5">
        <f ca="1">SUMIFS(Goalies!$J:$J,Goalies!$C:$C,Projections!$F26,Goalies!$A:$A,Projections!J$4)</f>
        <v>0.96499999999999997</v>
      </c>
      <c r="K26" s="5">
        <f ca="1">SUMIFS(Goalies!$J:$J,Goalies!$C:$C,Projections!$F26,Goalies!$A:$A,Projections!K$4)</f>
        <v>1.05</v>
      </c>
      <c r="L26" s="5">
        <f ca="1">IFERROR($G26*H25,0)</f>
        <v>3.2799867609572346</v>
      </c>
      <c r="M26" s="5">
        <f ca="1">IFERROR($G26*I25,0)</f>
        <v>3.2799867609572346</v>
      </c>
      <c r="N26" s="5">
        <f ca="1">IFERROR($G26*J25,0)</f>
        <v>3.6028870120359264</v>
      </c>
      <c r="O26" s="5">
        <f ca="1">IFERROR($G26*K25,0)</f>
        <v>3.6028870120359264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Andrei Vasilevskiy</v>
      </c>
      <c r="R26" s="5" t="str" cm="1">
        <f t="array" aca="1" ref="R26" ca="1">_xlfn.XLOOKUP(1, (Goalies!C:C=Projections!W26)*(Goalies!A:A=Projections!$R$4), Goalies!D:D)</f>
        <v>Jonas Johansson</v>
      </c>
      <c r="S26" s="24">
        <v>1</v>
      </c>
      <c r="T26" s="5">
        <f ca="1">IFERROR(L26*S25+(1-S25)*N26,0)</f>
        <v>3.2799867609572346</v>
      </c>
      <c r="U26" s="5"/>
      <c r="V26" s="5"/>
      <c r="W26" s="40" t="str">
        <f t="shared" ca="1" si="1"/>
        <v>TBL</v>
      </c>
      <c r="X26" s="43">
        <f ca="1">'2026'!BJ24</f>
        <v>-172</v>
      </c>
      <c r="Y26" s="43">
        <f ca="1">'2026'!BK24</f>
        <v>108</v>
      </c>
      <c r="Z26" s="43">
        <f ca="1">'2026'!BL24</f>
        <v>-120</v>
      </c>
      <c r="AA26" s="43">
        <f ca="1">'2026'!BM24</f>
        <v>-148</v>
      </c>
    </row>
    <row r="27" spans="1:27" x14ac:dyDescent="0.2">
      <c r="A27" s="34">
        <f ca="1">IF(D27=0,"0",(_xlfn.XLOOKUP(B27,'2026'!A:A,'2026'!C:C)))</f>
        <v>46051</v>
      </c>
      <c r="B27" t="str">
        <f ca="1"/>
        <v>2025020846 WSH</v>
      </c>
      <c r="C27">
        <f ca="1"/>
        <v>2025020846</v>
      </c>
      <c r="D27" s="7">
        <f ca="1">_xlfn.XLOOKUP(B27,'2026'!A:A,'2026'!AT:AT)</f>
        <v>2.9231731321787935</v>
      </c>
      <c r="E27" s="7">
        <f ca="1">_xlfn.XLOOKUP(B27,'2026'!A:A,'2026'!Z:Z)</f>
        <v>0.97499999999999998</v>
      </c>
      <c r="F27" s="39" t="str">
        <f ca="1">_xlfn.XLOOKUP(B27,'2026'!A:A,'2026'!E:E)</f>
        <v>WSH</v>
      </c>
      <c r="G27" s="5">
        <f ca="1">D27/E28</f>
        <v>2.9676884590647652</v>
      </c>
      <c r="H27" s="5">
        <f ca="1">SUMIFS(Goalies!$J:$J,Goalies!$C:$C,Projections!$F27,Goalies!$A:$A,Projections!H$2)</f>
        <v>0.97499999999999998</v>
      </c>
      <c r="I27" s="5">
        <f ca="1">SUMIFS(Goalies!$J:$J,Goalies!$C:$C,Projections!$F27,Goalies!$A:$A,Projections!I$2)</f>
        <v>0.97499999999999998</v>
      </c>
      <c r="J27" s="5">
        <f ca="1">SUMIFS(Goalies!$J:$J,Goalies!$C:$C,Projections!$F27,Goalies!$A:$A,Projections!J$2)</f>
        <v>1.04</v>
      </c>
      <c r="K27" s="5">
        <f ca="1">SUMIFS(Goalies!$J:$J,Goalies!$C:$C,Projections!$F27,Goalies!$A:$A,Projections!K$2)</f>
        <v>1.04</v>
      </c>
      <c r="L27" s="5">
        <f ca="1">IFERROR($G27*H28,0)</f>
        <v>2.9231731321787935</v>
      </c>
      <c r="M27" s="5">
        <f ca="1">IFERROR($G27*I28,0)</f>
        <v>3.0270422282460605</v>
      </c>
      <c r="N27" s="5">
        <f ca="1">IFERROR($G27*J28,0)</f>
        <v>2.9231731321787935</v>
      </c>
      <c r="O27" s="5">
        <f ca="1">IFERROR($G27*K28,0)</f>
        <v>3.0270422282460605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Logan Thompson</v>
      </c>
      <c r="R27" s="5" t="str" cm="1">
        <f t="array" aca="1" ref="R27" ca="1">_xlfn.XLOOKUP(1, (Goalies!C:C=Projections!W27)*(Goalies!A:A=Projections!$R$4), Goalies!D:D)</f>
        <v>Charlie Lindgren</v>
      </c>
      <c r="S27" s="24">
        <v>1</v>
      </c>
      <c r="T27" s="5">
        <f ca="1">IFERROR(L27*S28+(1-S28)*M27,0)</f>
        <v>2.9231731321787935</v>
      </c>
      <c r="U27" s="5"/>
      <c r="V27" s="5"/>
      <c r="W27" t="str">
        <f t="shared" ca="1" si="1"/>
        <v>WSH</v>
      </c>
      <c r="X27" s="2">
        <f ca="1">'2026'!BJ25</f>
        <v>117</v>
      </c>
      <c r="Y27" s="2">
        <f ca="1">'2026'!BK25</f>
        <v>-134</v>
      </c>
      <c r="Z27" s="2">
        <f ca="1">'2026'!BL25</f>
        <v>-108</v>
      </c>
      <c r="AA27" s="2">
        <f ca="1">'2026'!BM25</f>
        <v>117</v>
      </c>
    </row>
    <row r="28" spans="1:27" x14ac:dyDescent="0.2">
      <c r="A28" s="34">
        <f ca="1">IF(D28=0,"0",(_xlfn.XLOOKUP(B28,'2026'!A:A,'2026'!C:C)))</f>
        <v>46051</v>
      </c>
      <c r="B28" t="str">
        <f ca="1"/>
        <v>2025020846 DET</v>
      </c>
      <c r="C28">
        <f ca="1"/>
        <v>2025020846</v>
      </c>
      <c r="D28" s="7">
        <f ca="1">_xlfn.XLOOKUP(B28,'2026'!A:A,'2026'!AT:AT)</f>
        <v>3.1537201090118501</v>
      </c>
      <c r="E28" s="7">
        <f ca="1">_xlfn.XLOOKUP(B28,'2026'!A:A,'2026'!Z:Z)</f>
        <v>0.98499999999999999</v>
      </c>
      <c r="F28" s="39" t="str">
        <f ca="1">_xlfn.XLOOKUP(B28,'2026'!A:A,'2026'!E:E)</f>
        <v>DET</v>
      </c>
      <c r="G28" s="5">
        <f ca="1">D28/E27</f>
        <v>3.234584727191641</v>
      </c>
      <c r="H28" s="5">
        <f ca="1">SUMIFS(Goalies!$J:$J,Goalies!$C:$C,Projections!$F28,Goalies!$A:$A,Projections!H$4)</f>
        <v>0.98499999999999999</v>
      </c>
      <c r="I28" s="5">
        <f ca="1">SUMIFS(Goalies!$J:$J,Goalies!$C:$C,Projections!$F28,Goalies!$A:$A,Projections!I$4)</f>
        <v>1.02</v>
      </c>
      <c r="J28" s="5">
        <f ca="1">SUMIFS(Goalies!$J:$J,Goalies!$C:$C,Projections!$F28,Goalies!$A:$A,Projections!J$4)</f>
        <v>0.98499999999999999</v>
      </c>
      <c r="K28" s="5">
        <f ca="1">SUMIFS(Goalies!$J:$J,Goalies!$C:$C,Projections!$F28,Goalies!$A:$A,Projections!K$4)</f>
        <v>1.02</v>
      </c>
      <c r="L28" s="5">
        <f ca="1">IFERROR($G28*H27,0)</f>
        <v>3.1537201090118501</v>
      </c>
      <c r="M28" s="5">
        <f ca="1">IFERROR($G28*I27,0)</f>
        <v>3.1537201090118501</v>
      </c>
      <c r="N28" s="5">
        <f ca="1">IFERROR($G28*J27,0)</f>
        <v>3.3639681162793069</v>
      </c>
      <c r="O28" s="5">
        <f ca="1">IFERROR($G28*K27,0)</f>
        <v>3.3639681162793069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John Gibson</v>
      </c>
      <c r="R28" s="5" t="str" cm="1">
        <f t="array" aca="1" ref="R28" ca="1">_xlfn.XLOOKUP(1, (Goalies!C:C=Projections!W28)*(Goalies!A:A=Projections!$R$4), Goalies!D:D)</f>
        <v>Cam Talbot</v>
      </c>
      <c r="S28" s="24">
        <v>1</v>
      </c>
      <c r="T28" s="5">
        <f ca="1">IFERROR(L28*S27+(1-S27)*N28,0)</f>
        <v>3.1537201090118501</v>
      </c>
      <c r="U28" s="5"/>
      <c r="V28" s="5"/>
      <c r="W28" t="str">
        <f t="shared" ca="1" si="1"/>
        <v>DET</v>
      </c>
      <c r="X28" s="2">
        <f ca="1">'2026'!BJ26</f>
        <v>-117</v>
      </c>
      <c r="Y28" s="2">
        <f ca="1">'2026'!BK26</f>
        <v>134</v>
      </c>
      <c r="Z28" s="2">
        <f ca="1">'2026'!BL26</f>
        <v>108</v>
      </c>
      <c r="AA28" s="2">
        <f ca="1">'2026'!BM26</f>
        <v>-117</v>
      </c>
    </row>
    <row r="29" spans="1:27" x14ac:dyDescent="0.2">
      <c r="A29" s="34">
        <f ca="1">IF(D29=0,"0",(_xlfn.XLOOKUP(B29,'2026'!A:A,'2026'!C:C)))</f>
        <v>46051</v>
      </c>
      <c r="B29" t="str">
        <f ca="1"/>
        <v>2025020853 CGY</v>
      </c>
      <c r="C29">
        <f ca="1"/>
        <v>2025020853</v>
      </c>
      <c r="D29" s="7">
        <f ca="1">_xlfn.XLOOKUP(B29,'2026'!A:A,'2026'!AT:AT)</f>
        <v>2.4884927531287424</v>
      </c>
      <c r="E29" s="7">
        <f ca="1">_xlfn.XLOOKUP(B29,'2026'!A:A,'2026'!Z:Z)</f>
        <v>1</v>
      </c>
      <c r="F29" s="39" t="str">
        <f ca="1">_xlfn.XLOOKUP(B29,'2026'!A:A,'2026'!E:E)</f>
        <v>CGY</v>
      </c>
      <c r="G29" s="5">
        <f ca="1">D29/E30</f>
        <v>2.5136290435643862</v>
      </c>
      <c r="H29" s="5">
        <f ca="1">SUMIFS(Goalies!$J:$J,Goalies!$C:$C,Projections!$F29,Goalies!$A:$A,Projections!H$2)</f>
        <v>0.98499999999999999</v>
      </c>
      <c r="I29" s="5">
        <f ca="1">SUMIFS(Goalies!$J:$J,Goalies!$C:$C,Projections!$F29,Goalies!$A:$A,Projections!I$2)</f>
        <v>0.98499999999999999</v>
      </c>
      <c r="J29" s="5">
        <f ca="1">SUMIFS(Goalies!$J:$J,Goalies!$C:$C,Projections!$F29,Goalies!$A:$A,Projections!J$2)</f>
        <v>1.02</v>
      </c>
      <c r="K29" s="5">
        <f ca="1">SUMIFS(Goalies!$J:$J,Goalies!$C:$C,Projections!$F29,Goalies!$A:$A,Projections!K$2)</f>
        <v>1.02</v>
      </c>
      <c r="L29" s="5">
        <f ca="1">IFERROR($G29*H30,0)</f>
        <v>2.4884927531287424</v>
      </c>
      <c r="M29" s="5">
        <f ca="1">IFERROR($G29*I30,0)</f>
        <v>2.5513334792178517</v>
      </c>
      <c r="N29" s="5">
        <f ca="1">IFERROR($G29*J30,0)</f>
        <v>2.4884927531287424</v>
      </c>
      <c r="O29" s="5">
        <f ca="1">IFERROR($G29*K30,0)</f>
        <v>2.5513334792178517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Dustin Wolf</v>
      </c>
      <c r="R29" s="5" t="str" cm="1">
        <f t="array" aca="1" ref="R29" ca="1">_xlfn.XLOOKUP(1, (Goalies!C:C=Projections!W29)*(Goalies!A:A=Projections!$R$4), Goalies!D:D)</f>
        <v>Devin Cooley</v>
      </c>
      <c r="S29" s="24">
        <v>1</v>
      </c>
      <c r="T29" s="5">
        <f ca="1">IFERROR(L29*S28+(1-S28)*N29,0)</f>
        <v>2.4884927531287424</v>
      </c>
      <c r="U29" s="5"/>
      <c r="V29" s="5"/>
      <c r="W29" s="40" t="str">
        <f t="shared" ca="1" si="1"/>
        <v>CGY</v>
      </c>
      <c r="X29" s="43">
        <f ca="1">'2026'!BJ27</f>
        <v>195</v>
      </c>
      <c r="Y29" s="43">
        <f ca="1">'2026'!BK27</f>
        <v>-127</v>
      </c>
      <c r="Z29" s="43">
        <f ca="1">'2026'!BL27</f>
        <v>-101</v>
      </c>
      <c r="AA29" s="43">
        <f ca="1">'2026'!BM27</f>
        <v>126</v>
      </c>
    </row>
    <row r="30" spans="1:27" x14ac:dyDescent="0.2">
      <c r="A30" s="34">
        <f ca="1">IF(D30=0,"0",(_xlfn.XLOOKUP(B30,'2026'!A:A,'2026'!C:C)))</f>
        <v>46051</v>
      </c>
      <c r="B30" t="str">
        <f ca="1"/>
        <v>2025020853 MIN</v>
      </c>
      <c r="C30">
        <f ca="1"/>
        <v>2025020853</v>
      </c>
      <c r="D30" s="7">
        <f ca="1">_xlfn.XLOOKUP(B30,'2026'!A:A,'2026'!AT:AT)</f>
        <v>3.5689816828150498</v>
      </c>
      <c r="E30" s="7">
        <f ca="1">_xlfn.XLOOKUP(B30,'2026'!A:A,'2026'!Z:Z)</f>
        <v>0.99</v>
      </c>
      <c r="F30" s="39" t="str">
        <f ca="1">_xlfn.XLOOKUP(B30,'2026'!A:A,'2026'!E:E)</f>
        <v>MIN</v>
      </c>
      <c r="G30" s="5">
        <f ca="1">D30/E29</f>
        <v>3.5689816828150498</v>
      </c>
      <c r="H30" s="5">
        <f ca="1">SUMIFS(Goalies!$J:$J,Goalies!$C:$C,Projections!$F30,Goalies!$A:$A,Projections!H$4)</f>
        <v>0.99</v>
      </c>
      <c r="I30" s="5">
        <f ca="1">SUMIFS(Goalies!$J:$J,Goalies!$C:$C,Projections!$F30,Goalies!$A:$A,Projections!I$4)</f>
        <v>1.0149999999999999</v>
      </c>
      <c r="J30" s="5">
        <f ca="1">SUMIFS(Goalies!$J:$J,Goalies!$C:$C,Projections!$F30,Goalies!$A:$A,Projections!J$4)</f>
        <v>0.99</v>
      </c>
      <c r="K30" s="5">
        <f ca="1">SUMIFS(Goalies!$J:$J,Goalies!$C:$C,Projections!$F30,Goalies!$A:$A,Projections!K$4)</f>
        <v>1.0149999999999999</v>
      </c>
      <c r="L30" s="5">
        <f ca="1">IFERROR($G30*H29,0)</f>
        <v>3.515446957572824</v>
      </c>
      <c r="M30" s="5">
        <f ca="1">IFERROR($G30*I29,0)</f>
        <v>3.515446957572824</v>
      </c>
      <c r="N30" s="5">
        <f ca="1">IFERROR($G30*J29,0)</f>
        <v>3.6403613164713509</v>
      </c>
      <c r="O30" s="5">
        <f ca="1">IFERROR($G30*K29,0)</f>
        <v>3.6403613164713509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Filip Gustavsson</v>
      </c>
      <c r="R30" s="5" t="str" cm="1">
        <f t="array" aca="1" ref="R30" ca="1">_xlfn.XLOOKUP(1, (Goalies!C:C=Projections!W30)*(Goalies!A:A=Projections!$R$4), Goalies!D:D)</f>
        <v>Jesper Wallstedt</v>
      </c>
      <c r="S30" s="24">
        <v>1</v>
      </c>
      <c r="T30" s="5">
        <f ca="1">IFERROR(L30*S29+(1-S29)*N30,0)</f>
        <v>3.515446957572824</v>
      </c>
      <c r="U30" s="5"/>
      <c r="V30" s="5"/>
      <c r="W30" s="40" t="str">
        <f t="shared" ca="1" si="1"/>
        <v>MIN</v>
      </c>
      <c r="X30" s="43">
        <f ca="1">'2026'!BJ28</f>
        <v>-195</v>
      </c>
      <c r="Y30" s="43">
        <f ca="1">'2026'!BK28</f>
        <v>127</v>
      </c>
      <c r="Z30" s="43">
        <f ca="1">'2026'!BL28</f>
        <v>101</v>
      </c>
      <c r="AA30" s="43">
        <f ca="1">'2026'!BM28</f>
        <v>-126</v>
      </c>
    </row>
    <row r="31" spans="1:27" x14ac:dyDescent="0.2">
      <c r="A31" s="34">
        <f ca="1">IF(D31=0,"0",(_xlfn.XLOOKUP(B31,'2026'!A:A,'2026'!C:C)))</f>
        <v>46051</v>
      </c>
      <c r="B31" t="str">
        <f ca="1"/>
        <v>2025020852 FLA</v>
      </c>
      <c r="C31">
        <f ca="1"/>
        <v>2025020852</v>
      </c>
      <c r="D31" s="7">
        <f ca="1">_xlfn.XLOOKUP(B31,'2026'!A:A,'2026'!AT:AT)</f>
        <v>3.1084948114468083</v>
      </c>
      <c r="E31" s="7">
        <f ca="1">_xlfn.XLOOKUP(B31,'2026'!A:A,'2026'!Z:Z)</f>
        <v>1</v>
      </c>
      <c r="F31" s="39" t="str">
        <f ca="1">_xlfn.XLOOKUP(B31,'2026'!A:A,'2026'!E:E)</f>
        <v>FLA</v>
      </c>
      <c r="G31" s="5">
        <f ca="1">D31/E32</f>
        <v>3.1084948114468083</v>
      </c>
      <c r="H31" s="5">
        <f ca="1">SUMIFS(Goalies!$J:$J,Goalies!$C:$C,Projections!$F31,Goalies!$A:$A,Projections!H$2)</f>
        <v>1</v>
      </c>
      <c r="I31" s="5">
        <f ca="1">SUMIFS(Goalies!$J:$J,Goalies!$C:$C,Projections!$F31,Goalies!$A:$A,Projections!I$2)</f>
        <v>1</v>
      </c>
      <c r="J31" s="5">
        <f ca="1">SUMIFS(Goalies!$J:$J,Goalies!$C:$C,Projections!$F31,Goalies!$A:$A,Projections!J$2)</f>
        <v>1</v>
      </c>
      <c r="K31" s="5">
        <f ca="1">SUMIFS(Goalies!$J:$J,Goalies!$C:$C,Projections!$F31,Goalies!$A:$A,Projections!K$2)</f>
        <v>1</v>
      </c>
      <c r="L31" s="5">
        <f ca="1">IFERROR($G31*H32,0)</f>
        <v>3.1706647076757446</v>
      </c>
      <c r="M31" s="5">
        <f ca="1">IFERROR($G31*I32,0)</f>
        <v>3.046324915217872</v>
      </c>
      <c r="N31" s="5">
        <f ca="1">IFERROR($G31*J32,0)</f>
        <v>3.1706647076757446</v>
      </c>
      <c r="O31" s="5">
        <f ca="1">IFERROR($G31*K32,0)</f>
        <v>3.046324915217872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Sergei Bobrovsky</v>
      </c>
      <c r="R31" s="5" t="str" cm="1">
        <f t="array" aca="1" ref="R31" ca="1">_xlfn.XLOOKUP(1, (Goalies!C:C=Projections!W31)*(Goalies!A:A=Projections!$R$4), Goalies!D:D)</f>
        <v>Daniil Tarasov</v>
      </c>
      <c r="S31" s="24">
        <v>0</v>
      </c>
      <c r="T31" s="5">
        <f ca="1">IFERROR(L31*S32+(1-S32)*M31,0)</f>
        <v>3.1706647076757446</v>
      </c>
      <c r="U31" s="5"/>
      <c r="V31" s="5"/>
      <c r="W31" t="str">
        <f t="shared" ca="1" si="1"/>
        <v>FLA</v>
      </c>
      <c r="X31" s="2">
        <f ca="1">'2026'!BJ29</f>
        <v>-138</v>
      </c>
      <c r="Y31" s="2">
        <f ca="1">'2026'!BK29</f>
        <v>-117</v>
      </c>
      <c r="Z31" s="2">
        <f ca="1">'2026'!BL29</f>
        <v>108</v>
      </c>
      <c r="AA31" s="2">
        <f ca="1">'2026'!BM29</f>
        <v>135</v>
      </c>
    </row>
    <row r="32" spans="1:27" x14ac:dyDescent="0.2">
      <c r="A32" s="34">
        <f ca="1">IF(D32=0,"0",(_xlfn.XLOOKUP(B32,'2026'!A:A,'2026'!C:C)))</f>
        <v>46051</v>
      </c>
      <c r="B32" t="str">
        <f ca="1"/>
        <v>2025020852 STL</v>
      </c>
      <c r="C32">
        <f ca="1"/>
        <v>2025020852</v>
      </c>
      <c r="D32" s="7">
        <f ca="1">_xlfn.XLOOKUP(B32,'2026'!A:A,'2026'!AT:AT)</f>
        <v>2.6872446602123681</v>
      </c>
      <c r="E32" s="7">
        <f ca="1">_xlfn.XLOOKUP(B32,'2026'!A:A,'2026'!Z:Z)</f>
        <v>1</v>
      </c>
      <c r="F32" s="39" t="str">
        <f ca="1">_xlfn.XLOOKUP(B32,'2026'!A:A,'2026'!E:E)</f>
        <v>STL</v>
      </c>
      <c r="G32" s="5">
        <f ca="1">D32/E31</f>
        <v>2.6872446602123681</v>
      </c>
      <c r="H32" s="5">
        <f ca="1">SUMIFS(Goalies!$J:$J,Goalies!$C:$C,Projections!$F32,Goalies!$A:$A,Projections!H$4)</f>
        <v>1.02</v>
      </c>
      <c r="I32" s="5">
        <f ca="1">SUMIFS(Goalies!$J:$J,Goalies!$C:$C,Projections!$F32,Goalies!$A:$A,Projections!I$4)</f>
        <v>0.98</v>
      </c>
      <c r="J32" s="5">
        <f ca="1">SUMIFS(Goalies!$J:$J,Goalies!$C:$C,Projections!$F32,Goalies!$A:$A,Projections!J$4)</f>
        <v>1.02</v>
      </c>
      <c r="K32" s="5">
        <f ca="1">SUMIFS(Goalies!$J:$J,Goalies!$C:$C,Projections!$F32,Goalies!$A:$A,Projections!K$4)</f>
        <v>0.98</v>
      </c>
      <c r="L32" s="5">
        <f ca="1">IFERROR($G32*H31,0)</f>
        <v>2.6872446602123681</v>
      </c>
      <c r="M32" s="5">
        <f ca="1">IFERROR($G32*I31,0)</f>
        <v>2.6872446602123681</v>
      </c>
      <c r="N32" s="5">
        <f ca="1">IFERROR($G32*J31,0)</f>
        <v>2.6872446602123681</v>
      </c>
      <c r="O32" s="5">
        <f ca="1">IFERROR($G32*K31,0)</f>
        <v>2.6872446602123681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Jordan Binnington</v>
      </c>
      <c r="R32" s="5" t="str" cm="1">
        <f t="array" aca="1" ref="R32" ca="1">_xlfn.XLOOKUP(1, (Goalies!C:C=Projections!W32)*(Goalies!A:A=Projections!$R$4), Goalies!D:D)</f>
        <v>Joel Hofer</v>
      </c>
      <c r="S32" s="24">
        <v>1</v>
      </c>
      <c r="T32" s="5">
        <f ca="1">IFERROR(L32*S31+(1-S31)*N32,0)</f>
        <v>2.6872446602123681</v>
      </c>
      <c r="U32" s="5"/>
      <c r="V32" s="5"/>
      <c r="W32" t="str">
        <f t="shared" ca="1" si="1"/>
        <v>STL</v>
      </c>
      <c r="X32" s="2">
        <f ca="1">'2026'!BJ30</f>
        <v>138</v>
      </c>
      <c r="Y32" s="2">
        <f ca="1">'2026'!BK30</f>
        <v>117</v>
      </c>
      <c r="Z32" s="2">
        <f ca="1">'2026'!BL30</f>
        <v>-108</v>
      </c>
      <c r="AA32" s="2">
        <f ca="1">'2026'!BM30</f>
        <v>-135</v>
      </c>
    </row>
    <row r="33" spans="1:27" x14ac:dyDescent="0.2">
      <c r="A33" s="34">
        <f ca="1">IF(D33=0,"0",(_xlfn.XLOOKUP(B33,'2026'!A:A,'2026'!C:C)))</f>
        <v>46051</v>
      </c>
      <c r="B33" t="str">
        <f ca="1"/>
        <v>2025020854 SJS</v>
      </c>
      <c r="C33">
        <f ca="1"/>
        <v>2025020854</v>
      </c>
      <c r="D33" s="7">
        <f ca="1">_xlfn.XLOOKUP(B33,'2026'!A:A,'2026'!AT:AT)</f>
        <v>2.8888474039113228</v>
      </c>
      <c r="E33" s="7">
        <f ca="1">_xlfn.XLOOKUP(B33,'2026'!A:A,'2026'!Z:Z)</f>
        <v>1</v>
      </c>
      <c r="F33" s="39" t="str">
        <f ca="1">_xlfn.XLOOKUP(B33,'2026'!A:A,'2026'!E:E)</f>
        <v>SJS</v>
      </c>
      <c r="G33" s="5">
        <f ca="1">D33/E34</f>
        <v>2.9629204142680234</v>
      </c>
      <c r="H33" s="5">
        <f ca="1">SUMIFS(Goalies!$J:$J,Goalies!$C:$C,Projections!$F33,Goalies!$A:$A,Projections!H$2)</f>
        <v>1.03</v>
      </c>
      <c r="I33" s="5">
        <f ca="1">SUMIFS(Goalies!$J:$J,Goalies!$C:$C,Projections!$F33,Goalies!$A:$A,Projections!I$2)</f>
        <v>1.03</v>
      </c>
      <c r="J33" s="5">
        <f ca="1">SUMIFS(Goalies!$J:$J,Goalies!$C:$C,Projections!$F33,Goalies!$A:$A,Projections!J$2)</f>
        <v>0.98</v>
      </c>
      <c r="K33" s="5">
        <f ca="1">SUMIFS(Goalies!$J:$J,Goalies!$C:$C,Projections!$F33,Goalies!$A:$A,Projections!K$2)</f>
        <v>0.98</v>
      </c>
      <c r="L33" s="5">
        <f ca="1">IFERROR($G33*H34,0)</f>
        <v>2.8888474039113228</v>
      </c>
      <c r="M33" s="5">
        <f ca="1">IFERROR($G33*I34,0)</f>
        <v>3.0518080266960643</v>
      </c>
      <c r="N33" s="5">
        <f ca="1">IFERROR($G33*J34,0)</f>
        <v>2.8888474039113228</v>
      </c>
      <c r="O33" s="5">
        <f ca="1">IFERROR($G33*K34,0)</f>
        <v>3.0518080266960643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Alex Nedeljkovic</v>
      </c>
      <c r="R33" s="5" t="str" cm="1">
        <f t="array" aca="1" ref="R33" ca="1">_xlfn.XLOOKUP(1, (Goalies!C:C=Projections!W33)*(Goalies!A:A=Projections!$R$4), Goalies!D:D)</f>
        <v>Yaroslav Askarov</v>
      </c>
      <c r="S33" s="24">
        <v>0</v>
      </c>
      <c r="T33" s="5">
        <f ca="1">IFERROR(L33*S34+(1-S34)*M33,0)</f>
        <v>2.8888474039113228</v>
      </c>
      <c r="U33" s="5"/>
      <c r="V33" s="5"/>
      <c r="W33" s="40" t="str">
        <f t="shared" ca="1" si="1"/>
        <v>SJS</v>
      </c>
      <c r="X33" s="43">
        <f ca="1">'2026'!BJ31</f>
        <v>173</v>
      </c>
      <c r="Y33" s="43">
        <f ca="1">'2026'!BK31</f>
        <v>-194</v>
      </c>
      <c r="Z33" s="43">
        <f ca="1">'2026'!BL31</f>
        <v>-162</v>
      </c>
      <c r="AA33" s="43">
        <f ca="1">'2026'!BM31</f>
        <v>-122</v>
      </c>
    </row>
    <row r="34" spans="1:27" x14ac:dyDescent="0.2">
      <c r="A34" s="34">
        <f ca="1">IF(D34=0,"0",(_xlfn.XLOOKUP(B34,'2026'!A:A,'2026'!C:C)))</f>
        <v>46051</v>
      </c>
      <c r="B34" t="str">
        <f ca="1"/>
        <v>2025020854 EDM</v>
      </c>
      <c r="C34">
        <f ca="1"/>
        <v>2025020854</v>
      </c>
      <c r="D34" s="7">
        <f ca="1">_xlfn.XLOOKUP(B34,'2026'!A:A,'2026'!AT:AT)</f>
        <v>3.8648862887326927</v>
      </c>
      <c r="E34" s="7">
        <f ca="1">_xlfn.XLOOKUP(B34,'2026'!A:A,'2026'!Z:Z)</f>
        <v>0.97499999999999998</v>
      </c>
      <c r="F34" s="39" t="str">
        <f ca="1">_xlfn.XLOOKUP(B34,'2026'!A:A,'2026'!E:E)</f>
        <v>EDM</v>
      </c>
      <c r="G34" s="5">
        <f ca="1">D34/E33</f>
        <v>3.8648862887326927</v>
      </c>
      <c r="H34" s="5">
        <f ca="1">SUMIFS(Goalies!$J:$J,Goalies!$C:$C,Projections!$F34,Goalies!$A:$A,Projections!H$4)</f>
        <v>0.97499999999999998</v>
      </c>
      <c r="I34" s="5">
        <f ca="1">SUMIFS(Goalies!$J:$J,Goalies!$C:$C,Projections!$F34,Goalies!$A:$A,Projections!I$4)</f>
        <v>1.03</v>
      </c>
      <c r="J34" s="5">
        <f ca="1">SUMIFS(Goalies!$J:$J,Goalies!$C:$C,Projections!$F34,Goalies!$A:$A,Projections!J$4)</f>
        <v>0.97499999999999998</v>
      </c>
      <c r="K34" s="5">
        <f ca="1">SUMIFS(Goalies!$J:$J,Goalies!$C:$C,Projections!$F34,Goalies!$A:$A,Projections!K$4)</f>
        <v>1.03</v>
      </c>
      <c r="L34" s="5">
        <f ca="1">IFERROR($G34*H33,0)</f>
        <v>3.9808328773946737</v>
      </c>
      <c r="M34" s="5">
        <f ca="1">IFERROR($G34*I33,0)</f>
        <v>3.9808328773946737</v>
      </c>
      <c r="N34" s="5">
        <f ca="1">IFERROR($G34*J33,0)</f>
        <v>3.7875885629580388</v>
      </c>
      <c r="O34" s="5">
        <f ca="1">IFERROR($G34*K33,0)</f>
        <v>3.7875885629580388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Tristan Jarry</v>
      </c>
      <c r="R34" s="5" t="str" cm="1">
        <f t="array" aca="1" ref="R34" ca="1">_xlfn.XLOOKUP(1, (Goalies!C:C=Projections!W34)*(Goalies!A:A=Projections!$R$4), Goalies!D:D)</f>
        <v>Calvin Pickard</v>
      </c>
      <c r="S34" s="24">
        <v>1</v>
      </c>
      <c r="T34" s="5">
        <f ca="1">IFERROR(L34*S33+(1-S33)*N34,0)</f>
        <v>3.7875885629580388</v>
      </c>
      <c r="U34" s="5"/>
      <c r="V34" s="5"/>
      <c r="W34" s="40" t="str">
        <f t="shared" ca="1" si="1"/>
        <v>EDM</v>
      </c>
      <c r="X34" s="43">
        <f ca="1">'2026'!BJ32</f>
        <v>-173</v>
      </c>
      <c r="Y34" s="43">
        <f ca="1">'2026'!BK32</f>
        <v>194</v>
      </c>
      <c r="Z34" s="43">
        <f ca="1">'2026'!BL32</f>
        <v>162</v>
      </c>
      <c r="AA34" s="43">
        <f ca="1">'2026'!BM32</f>
        <v>122</v>
      </c>
    </row>
    <row r="35" spans="1:27" x14ac:dyDescent="0.2">
      <c r="A35" s="34">
        <f ca="1">IF(D35=0,"0",(_xlfn.XLOOKUP(B35,'2026'!A:A,'2026'!C:C)))</f>
        <v>46051</v>
      </c>
      <c r="B35" t="str">
        <f ca="1"/>
        <v>2025020855 ANA</v>
      </c>
      <c r="C35">
        <f ca="1"/>
        <v>2025020855</v>
      </c>
      <c r="D35" s="7">
        <f ca="1">_xlfn.XLOOKUP(B35,'2026'!A:A,'2026'!AT:AT)</f>
        <v>3.2631508503120488</v>
      </c>
      <c r="E35" s="7">
        <f ca="1">_xlfn.XLOOKUP(B35,'2026'!A:A,'2026'!Z:Z)</f>
        <v>0.97</v>
      </c>
      <c r="F35" s="39" t="str">
        <f ca="1">_xlfn.XLOOKUP(B35,'2026'!A:A,'2026'!E:E)</f>
        <v>ANA</v>
      </c>
      <c r="G35" s="5">
        <f ca="1">D35/E36</f>
        <v>3.1681076216621831</v>
      </c>
      <c r="H35" s="5">
        <f ca="1">SUMIFS(Goalies!$J:$J,Goalies!$C:$C,Projections!$F35,Goalies!$A:$A,Projections!H$2)</f>
        <v>0.97</v>
      </c>
      <c r="I35" s="5">
        <f ca="1">SUMIFS(Goalies!$J:$J,Goalies!$C:$C,Projections!$F35,Goalies!$A:$A,Projections!I$2)</f>
        <v>0.97</v>
      </c>
      <c r="J35" s="5">
        <f ca="1">SUMIFS(Goalies!$J:$J,Goalies!$C:$C,Projections!$F35,Goalies!$A:$A,Projections!J$2)</f>
        <v>2.085</v>
      </c>
      <c r="K35" s="5">
        <f ca="1">SUMIFS(Goalies!$J:$J,Goalies!$C:$C,Projections!$F35,Goalies!$A:$A,Projections!K$2)</f>
        <v>2.085</v>
      </c>
      <c r="L35" s="5">
        <f ca="1">IFERROR($G35*H36,0)</f>
        <v>3.0889049311206285</v>
      </c>
      <c r="M35" s="5">
        <f ca="1">IFERROR($G35*I36,0)</f>
        <v>6.6847070817072076</v>
      </c>
      <c r="N35" s="5">
        <f ca="1">IFERROR($G35*J36,0)</f>
        <v>3.0889049311206285</v>
      </c>
      <c r="O35" s="5">
        <f ca="1">IFERROR($G35*K36,0)</f>
        <v>6.6847070817072076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Lukas Dostal</v>
      </c>
      <c r="R35" s="5" t="str" cm="1">
        <f t="array" aca="1" ref="R35" ca="1">_xlfn.XLOOKUP(1, (Goalies!C:C=Projections!W35)*(Goalies!A:A=Projections!$R$4), Goalies!D:D)</f>
        <v>Petr Mrazek</v>
      </c>
      <c r="S35" s="24">
        <v>1</v>
      </c>
      <c r="T35" s="5">
        <f ca="1">IFERROR(L35*S36+(1-S36)*M35,0)</f>
        <v>3.0889049311206285</v>
      </c>
      <c r="U35" s="5"/>
      <c r="V35" s="5"/>
      <c r="W35" t="str">
        <f t="shared" ca="1" si="1"/>
        <v>ANA</v>
      </c>
      <c r="X35" s="2">
        <f ca="1">'2026'!BJ33</f>
        <v>-115</v>
      </c>
      <c r="Y35" s="2">
        <f ca="1">'2026'!BK33</f>
        <v>-128</v>
      </c>
      <c r="Z35" s="2">
        <f ca="1">'2026'!BL33</f>
        <v>-101</v>
      </c>
      <c r="AA35" s="2">
        <f ca="1">'2026'!BM33</f>
        <v>124</v>
      </c>
    </row>
    <row r="36" spans="1:27" x14ac:dyDescent="0.2">
      <c r="A36" s="34">
        <f ca="1">IF(D36=0,"0",(_xlfn.XLOOKUP(B36,'2026'!A:A,'2026'!C:C)))</f>
        <v>46051</v>
      </c>
      <c r="B36" t="str">
        <f ca="1"/>
        <v>2025020855 VAN</v>
      </c>
      <c r="C36">
        <f ca="1"/>
        <v>2025020855</v>
      </c>
      <c r="D36" s="7">
        <f ca="1">_xlfn.XLOOKUP(B36,'2026'!A:A,'2026'!AT:AT)</f>
        <v>2.8981908903347233</v>
      </c>
      <c r="E36" s="7">
        <f ca="1">_xlfn.XLOOKUP(B36,'2026'!A:A,'2026'!Z:Z)</f>
        <v>1.03</v>
      </c>
      <c r="F36" s="39" t="str">
        <f ca="1">_xlfn.XLOOKUP(B36,'2026'!A:A,'2026'!E:E)</f>
        <v>VAN</v>
      </c>
      <c r="G36" s="5">
        <f ca="1">D36/E35</f>
        <v>2.9878256601388902</v>
      </c>
      <c r="H36" s="5">
        <f ca="1">SUMIFS(Goalies!$J:$J,Goalies!$C:$C,Projections!$F36,Goalies!$A:$A,Projections!H$4)</f>
        <v>0.97499999999999998</v>
      </c>
      <c r="I36" s="5">
        <f ca="1">SUMIFS(Goalies!$J:$J,Goalies!$C:$C,Projections!$F36,Goalies!$A:$A,Projections!I$4)</f>
        <v>2.1100000000000003</v>
      </c>
      <c r="J36" s="5">
        <f ca="1">SUMIFS(Goalies!$J:$J,Goalies!$C:$C,Projections!$F36,Goalies!$A:$A,Projections!J$4)</f>
        <v>0.97499999999999998</v>
      </c>
      <c r="K36" s="5">
        <f ca="1">SUMIFS(Goalies!$J:$J,Goalies!$C:$C,Projections!$F36,Goalies!$A:$A,Projections!K$4)</f>
        <v>2.1100000000000003</v>
      </c>
      <c r="L36" s="5">
        <f ca="1">IFERROR($G36*H35,0)</f>
        <v>2.8981908903347233</v>
      </c>
      <c r="M36" s="5">
        <f ca="1">IFERROR($G36*I35,0)</f>
        <v>2.8981908903347233</v>
      </c>
      <c r="N36" s="5">
        <f ca="1">IFERROR($G36*J35,0)</f>
        <v>6.2296165013895859</v>
      </c>
      <c r="O36" s="5">
        <f ca="1">IFERROR($G36*K35,0)</f>
        <v>6.2296165013895859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Thatcher Demko</v>
      </c>
      <c r="R36" s="5" t="str" cm="1">
        <f t="array" aca="1" ref="R36" ca="1">_xlfn.XLOOKUP(1, (Goalies!C:C=Projections!W36)*(Goalies!A:A=Projections!$R$4), Goalies!D:D)</f>
        <v>Kevin Lankinen</v>
      </c>
      <c r="S36" s="24">
        <v>1</v>
      </c>
      <c r="T36" s="5">
        <f ca="1">IFERROR(L36*S35+(1-S35)*N36,0)</f>
        <v>2.8981908903347233</v>
      </c>
      <c r="U36" s="5"/>
      <c r="V36" s="5"/>
      <c r="W36" t="str">
        <f t="shared" ca="1" si="1"/>
        <v>VAN</v>
      </c>
      <c r="X36" s="2">
        <f ca="1">'2026'!BJ34</f>
        <v>115</v>
      </c>
      <c r="Y36" s="2">
        <f ca="1">'2026'!BK34</f>
        <v>128</v>
      </c>
      <c r="Z36" s="2">
        <f ca="1">'2026'!BL34</f>
        <v>101</v>
      </c>
      <c r="AA36" s="2">
        <f ca="1">'2026'!BM34</f>
        <v>-124</v>
      </c>
    </row>
    <row r="37" spans="1:27" x14ac:dyDescent="0.2">
      <c r="A37" s="34">
        <f ca="1">IF(D37=0,"0",(_xlfn.XLOOKUP(B37,'2026'!A:A,'2026'!C:C)))</f>
        <v>46051</v>
      </c>
      <c r="B37" t="str">
        <f ca="1"/>
        <v>2025020856 DAL</v>
      </c>
      <c r="C37">
        <f ca="1"/>
        <v>2025020856</v>
      </c>
      <c r="D37" s="7">
        <f ca="1">_xlfn.XLOOKUP(B37,'2026'!A:A,'2026'!AT:AT)</f>
        <v>2.8218873396313602</v>
      </c>
      <c r="E37" s="7">
        <f ca="1">_xlfn.XLOOKUP(B37,'2026'!A:A,'2026'!Z:Z)</f>
        <v>0.995</v>
      </c>
      <c r="F37" s="39" t="str">
        <f ca="1">_xlfn.XLOOKUP(B37,'2026'!A:A,'2026'!E:E)</f>
        <v>DAL</v>
      </c>
      <c r="G37" s="5">
        <f ca="1">D37/E38</f>
        <v>2.8218873396313602</v>
      </c>
      <c r="H37" s="5">
        <f ca="1">SUMIFS(Goalies!$J:$J,Goalies!$C:$C,Projections!$F37,Goalies!$A:$A,Projections!H$2)</f>
        <v>0.995</v>
      </c>
      <c r="I37" s="5">
        <f ca="1">SUMIFS(Goalies!$J:$J,Goalies!$C:$C,Projections!$F37,Goalies!$A:$A,Projections!I$2)</f>
        <v>0.995</v>
      </c>
      <c r="J37" s="5">
        <f ca="1">SUMIFS(Goalies!$J:$J,Goalies!$C:$C,Projections!$F37,Goalies!$A:$A,Projections!J$2)</f>
        <v>1.0049999999999999</v>
      </c>
      <c r="K37" s="5">
        <f ca="1">SUMIFS(Goalies!$J:$J,Goalies!$C:$C,Projections!$F37,Goalies!$A:$A,Projections!K$2)</f>
        <v>1.0049999999999999</v>
      </c>
      <c r="L37" s="5">
        <f ca="1">IFERROR($G37*H38,0)</f>
        <v>2.8218873396313602</v>
      </c>
      <c r="M37" s="5">
        <f ca="1">IFERROR($G37*I38,0)</f>
        <v>5.7566501728479746</v>
      </c>
      <c r="N37" s="5">
        <f ca="1">IFERROR($G37*J38,0)</f>
        <v>2.8218873396313602</v>
      </c>
      <c r="O37" s="5">
        <f ca="1">IFERROR($G37*K38,0)</f>
        <v>5.7566501728479746</v>
      </c>
      <c r="P37" s="2" t="str">
        <f ca="1">_xlfn.XLOOKUP(B37,'2026'!A:A,'2026'!AS:AS)</f>
        <v>Neutral</v>
      </c>
      <c r="Q37" s="5" t="str" cm="1">
        <f t="array" aca="1" ref="Q37" ca="1">_xlfn.XLOOKUP(1, (Goalies!C:C=Projections!W37)*(Goalies!A:A=Projections!$Q$4), Goalies!D:D)</f>
        <v>Jake Oettinger</v>
      </c>
      <c r="R37" s="5" t="str" cm="1">
        <f t="array" aca="1" ref="R37" ca="1">_xlfn.XLOOKUP(1, (Goalies!C:C=Projections!W37)*(Goalies!A:A=Projections!$R$4), Goalies!D:D)</f>
        <v>Casey DeSmith</v>
      </c>
      <c r="S37" s="24">
        <v>1</v>
      </c>
      <c r="T37" s="5">
        <f ca="1">IFERROR(L37*S38+(1-S38)*M37,0)</f>
        <v>2.8218873396313602</v>
      </c>
      <c r="U37" s="5"/>
      <c r="V37" s="5"/>
      <c r="W37" s="40" t="str">
        <f t="shared" ca="1" si="1"/>
        <v>DAL</v>
      </c>
      <c r="X37" s="43">
        <f ca="1">'2026'!BJ35</f>
        <v>125</v>
      </c>
      <c r="Y37" s="43">
        <f ca="1">'2026'!BK35</f>
        <v>-125</v>
      </c>
      <c r="Z37" s="43">
        <f ca="1">'2026'!BL35</f>
        <v>101</v>
      </c>
      <c r="AA37" s="43">
        <f ca="1">'2026'!BM35</f>
        <v>127</v>
      </c>
    </row>
    <row r="38" spans="1:27" x14ac:dyDescent="0.2">
      <c r="A38" s="34">
        <f ca="1">IF(D38=0,"0",(_xlfn.XLOOKUP(B38,'2026'!A:A,'2026'!C:C)))</f>
        <v>46051</v>
      </c>
      <c r="B38" t="str">
        <f ca="1"/>
        <v>2025020856 VGK</v>
      </c>
      <c r="C38">
        <f ca="1"/>
        <v>2025020856</v>
      </c>
      <c r="D38" s="7">
        <f ca="1">_xlfn.XLOOKUP(B38,'2026'!A:A,'2026'!AT:AT)</f>
        <v>3.1505652813515845</v>
      </c>
      <c r="E38" s="7">
        <f ca="1">_xlfn.XLOOKUP(B38,'2026'!A:A,'2026'!Z:Z)</f>
        <v>1</v>
      </c>
      <c r="F38" s="39" t="str">
        <f ca="1">_xlfn.XLOOKUP(B38,'2026'!A:A,'2026'!E:E)</f>
        <v>VGK</v>
      </c>
      <c r="G38" s="5">
        <f ca="1">D38/E37</f>
        <v>3.1663972676900349</v>
      </c>
      <c r="H38" s="5">
        <f ca="1">SUMIFS(Goalies!$J:$J,Goalies!$C:$C,Projections!$F38,Goalies!$A:$A,Projections!H$4)</f>
        <v>1</v>
      </c>
      <c r="I38" s="5">
        <f ca="1">SUMIFS(Goalies!$J:$J,Goalies!$C:$C,Projections!$F38,Goalies!$A:$A,Projections!I$4)</f>
        <v>2.04</v>
      </c>
      <c r="J38" s="5">
        <f ca="1">SUMIFS(Goalies!$J:$J,Goalies!$C:$C,Projections!$F38,Goalies!$A:$A,Projections!J$4)</f>
        <v>1</v>
      </c>
      <c r="K38" s="5">
        <f ca="1">SUMIFS(Goalies!$J:$J,Goalies!$C:$C,Projections!$F38,Goalies!$A:$A,Projections!K$4)</f>
        <v>2.04</v>
      </c>
      <c r="L38" s="5">
        <f ca="1">IFERROR($G38*H37,0)</f>
        <v>3.1505652813515845</v>
      </c>
      <c r="M38" s="5">
        <f ca="1">IFERROR($G38*I37,0)</f>
        <v>3.1505652813515845</v>
      </c>
      <c r="N38" s="5">
        <f ca="1">IFERROR($G38*J37,0)</f>
        <v>3.1822292540284849</v>
      </c>
      <c r="O38" s="5">
        <f ca="1">IFERROR($G38*K37,0)</f>
        <v>3.1822292540284849</v>
      </c>
      <c r="P38" s="2" t="str">
        <f ca="1">_xlfn.XLOOKUP(B38,'2026'!A:A,'2026'!AS:AS)</f>
        <v>Neutral</v>
      </c>
      <c r="Q38" s="5" t="str" cm="1">
        <f t="array" aca="1" ref="Q38" ca="1">_xlfn.XLOOKUP(1, (Goalies!C:C=Projections!W38)*(Goalies!A:A=Projections!$Q$4), Goalies!D:D)</f>
        <v>Adin Hill</v>
      </c>
      <c r="R38" s="5" t="str" cm="1">
        <f t="array" aca="1" ref="R38" ca="1">_xlfn.XLOOKUP(1, (Goalies!C:C=Projections!W38)*(Goalies!A:A=Projections!$R$4), Goalies!D:D)</f>
        <v>Akira Schmid</v>
      </c>
      <c r="S38" s="24">
        <v>1</v>
      </c>
      <c r="T38" s="5">
        <f ca="1">IFERROR(L38*S37+(1-S37)*N38,0)</f>
        <v>3.1505652813515845</v>
      </c>
      <c r="U38" s="5"/>
      <c r="V38" s="5"/>
      <c r="W38" s="40" t="str">
        <f t="shared" ca="1" si="1"/>
        <v>VGK</v>
      </c>
      <c r="X38" s="43">
        <f ca="1">'2026'!BJ36</f>
        <v>-125</v>
      </c>
      <c r="Y38" s="43">
        <f ca="1">'2026'!BK36</f>
        <v>125</v>
      </c>
      <c r="Z38" s="43">
        <f ca="1">'2026'!BL36</f>
        <v>-101</v>
      </c>
      <c r="AA38" s="43">
        <f ca="1">'2026'!BM36</f>
        <v>-127</v>
      </c>
    </row>
    <row r="39" spans="1:27" x14ac:dyDescent="0.2">
      <c r="A39" s="34">
        <f ca="1">IF(D39=0,"0",(_xlfn.XLOOKUP(B39,'2026'!A:A,'2026'!C:C)))</f>
        <v>46051</v>
      </c>
      <c r="B39" t="str">
        <f ca="1"/>
        <v>2025020857 TOR</v>
      </c>
      <c r="C39">
        <f ca="1"/>
        <v>2025020857</v>
      </c>
      <c r="D39" s="7">
        <f ca="1">_xlfn.XLOOKUP(B39,'2026'!A:A,'2026'!AT:AT)</f>
        <v>2.9646352540826575</v>
      </c>
      <c r="E39" s="7">
        <f ca="1">_xlfn.XLOOKUP(B39,'2026'!A:A,'2026'!Z:Z)</f>
        <v>1.01</v>
      </c>
      <c r="F39" s="39" t="str">
        <f ca="1">_xlfn.XLOOKUP(B39,'2026'!A:A,'2026'!E:E)</f>
        <v>TOR</v>
      </c>
      <c r="G39" s="5">
        <f ca="1">D39/E40</f>
        <v>2.9646352540826575</v>
      </c>
      <c r="H39" s="5">
        <f ca="1">SUMIFS(Goalies!$J:$J,Goalies!$C:$C,Projections!$F39,Goalies!$A:$A,Projections!H$2)</f>
        <v>1.01</v>
      </c>
      <c r="I39" s="5">
        <f ca="1">SUMIFS(Goalies!$J:$J,Goalies!$C:$C,Projections!$F39,Goalies!$A:$A,Projections!I$2)</f>
        <v>1.01</v>
      </c>
      <c r="J39" s="5">
        <f ca="1">SUMIFS(Goalies!$J:$J,Goalies!$C:$C,Projections!$F39,Goalies!$A:$A,Projections!J$2)</f>
        <v>0.97</v>
      </c>
      <c r="K39" s="5">
        <f ca="1">SUMIFS(Goalies!$J:$J,Goalies!$C:$C,Projections!$F39,Goalies!$A:$A,Projections!K$2)</f>
        <v>0.97</v>
      </c>
      <c r="L39" s="5">
        <f ca="1">IFERROR($G39*H40,0)</f>
        <v>2.9646352540826575</v>
      </c>
      <c r="M39" s="5">
        <f ca="1">IFERROR($G39*I40,0)</f>
        <v>2.9646352540826575</v>
      </c>
      <c r="N39" s="5">
        <f ca="1">IFERROR($G39*J40,0)</f>
        <v>2.9646352540826575</v>
      </c>
      <c r="O39" s="5">
        <f ca="1">IFERROR($G39*K40,0)</f>
        <v>2.9646352540826575</v>
      </c>
      <c r="P39" s="2" t="str">
        <f ca="1">_xlfn.XLOOKUP(B39,'2026'!A:A,'2026'!AS:AS)</f>
        <v>Neutral</v>
      </c>
      <c r="Q39" s="5" t="str" cm="1">
        <f t="array" aca="1" ref="Q39" ca="1">_xlfn.XLOOKUP(1, (Goalies!C:C=Projections!W39)*(Goalies!A:A=Projections!$Q$4), Goalies!D:D)</f>
        <v>Anthony Stolarz</v>
      </c>
      <c r="R39" s="5" t="str" cm="1">
        <f t="array" aca="1" ref="R39" ca="1">_xlfn.XLOOKUP(1, (Goalies!C:C=Projections!W39)*(Goalies!A:A=Projections!$R$4), Goalies!D:D)</f>
        <v>Joseph Woll</v>
      </c>
      <c r="S39" s="24">
        <v>0.7</v>
      </c>
      <c r="T39" s="5">
        <f ca="1">IFERROR(L39*S40+(1-S40)*M39,0)</f>
        <v>2.9646352540826575</v>
      </c>
      <c r="U39" s="5"/>
      <c r="V39" s="5"/>
      <c r="W39" t="str">
        <f t="shared" ca="1" si="1"/>
        <v>TOR</v>
      </c>
      <c r="X39" s="2">
        <f ca="1">'2026'!BJ37</f>
        <v>106</v>
      </c>
      <c r="Y39" s="2">
        <f ca="1">'2026'!BK37</f>
        <v>-126</v>
      </c>
      <c r="Z39" s="2">
        <f ca="1">'2026'!BL37</f>
        <v>-100</v>
      </c>
      <c r="AA39" s="2">
        <f ca="1">'2026'!BM37</f>
        <v>125</v>
      </c>
    </row>
    <row r="40" spans="1:27" x14ac:dyDescent="0.2">
      <c r="A40" s="34">
        <f ca="1">IF(D40=0,"0",(_xlfn.XLOOKUP(B40,'2026'!A:A,'2026'!C:C)))</f>
        <v>46051</v>
      </c>
      <c r="B40" t="str">
        <f ca="1"/>
        <v>2025020857 SEA</v>
      </c>
      <c r="C40">
        <f ca="1"/>
        <v>2025020857</v>
      </c>
      <c r="D40" s="7">
        <f ca="1">_xlfn.XLOOKUP(B40,'2026'!A:A,'2026'!AT:AT)</f>
        <v>3.0399628084933652</v>
      </c>
      <c r="E40" s="7">
        <f ca="1">_xlfn.XLOOKUP(B40,'2026'!A:A,'2026'!Z:Z)</f>
        <v>1</v>
      </c>
      <c r="F40" s="39" t="str">
        <f ca="1">_xlfn.XLOOKUP(B40,'2026'!A:A,'2026'!E:E)</f>
        <v>SEA</v>
      </c>
      <c r="G40" s="5">
        <f ca="1">D40/E39</f>
        <v>3.009864166825114</v>
      </c>
      <c r="H40" s="5">
        <f ca="1">SUMIFS(Goalies!$J:$J,Goalies!$C:$C,Projections!$F40,Goalies!$A:$A,Projections!H$4)</f>
        <v>1</v>
      </c>
      <c r="I40" s="5">
        <f ca="1">SUMIFS(Goalies!$J:$J,Goalies!$C:$C,Projections!$F40,Goalies!$A:$A,Projections!I$4)</f>
        <v>1</v>
      </c>
      <c r="J40" s="5">
        <f ca="1">SUMIFS(Goalies!$J:$J,Goalies!$C:$C,Projections!$F40,Goalies!$A:$A,Projections!J$4)</f>
        <v>1</v>
      </c>
      <c r="K40" s="5">
        <f ca="1">SUMIFS(Goalies!$J:$J,Goalies!$C:$C,Projections!$F40,Goalies!$A:$A,Projections!K$4)</f>
        <v>1</v>
      </c>
      <c r="L40" s="5">
        <f ca="1">IFERROR($G40*H39,0)</f>
        <v>3.0399628084933652</v>
      </c>
      <c r="M40" s="5">
        <f ca="1">IFERROR($G40*I39,0)</f>
        <v>3.0399628084933652</v>
      </c>
      <c r="N40" s="5">
        <f ca="1">IFERROR($G40*J39,0)</f>
        <v>2.9195682418203606</v>
      </c>
      <c r="O40" s="5">
        <f ca="1">IFERROR($G40*K39,0)</f>
        <v>2.9195682418203606</v>
      </c>
      <c r="P40" s="2" t="str">
        <f ca="1">_xlfn.XLOOKUP(B40,'2026'!A:A,'2026'!AS:AS)</f>
        <v>Neutral</v>
      </c>
      <c r="Q40" s="5" t="str" cm="1">
        <f t="array" aca="1" ref="Q40" ca="1">_xlfn.XLOOKUP(1, (Goalies!C:C=Projections!W40)*(Goalies!A:A=Projections!$Q$4), Goalies!D:D)</f>
        <v>Joey Daccord</v>
      </c>
      <c r="R40" s="5" t="str" cm="1">
        <f t="array" aca="1" ref="R40" ca="1">_xlfn.XLOOKUP(1, (Goalies!C:C=Projections!W40)*(Goalies!A:A=Projections!$R$4), Goalies!D:D)</f>
        <v>Philipp Grubauer</v>
      </c>
      <c r="S40" s="24">
        <v>1</v>
      </c>
      <c r="T40" s="5">
        <f ca="1">IFERROR(L40*S39+(1-S39)*N40,0)</f>
        <v>3.003844438491464</v>
      </c>
      <c r="U40" s="5"/>
      <c r="V40" s="5"/>
      <c r="W40" t="str">
        <f t="shared" ca="1" si="1"/>
        <v>SEA</v>
      </c>
      <c r="X40" s="2">
        <f ca="1">'2026'!BJ38</f>
        <v>-106</v>
      </c>
      <c r="Y40" s="2">
        <f ca="1">'2026'!BK38</f>
        <v>126</v>
      </c>
      <c r="Z40" s="2">
        <f ca="1">'2026'!BL38</f>
        <v>100</v>
      </c>
      <c r="AA40" s="2">
        <f ca="1">'2026'!BM38</f>
        <v>-125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1588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1589</v>
      </c>
    </row>
    <row r="1307" spans="16:16" x14ac:dyDescent="0.2">
      <c r="P1307" s="96" t="s">
        <v>1589</v>
      </c>
    </row>
    <row r="1308" spans="16:16" x14ac:dyDescent="0.2">
      <c r="P1308" s="96" t="s">
        <v>1590</v>
      </c>
    </row>
    <row r="1309" spans="16:16" x14ac:dyDescent="0.2">
      <c r="P1309" s="96" t="s">
        <v>1590</v>
      </c>
    </row>
    <row r="1310" spans="16:16" x14ac:dyDescent="0.2">
      <c r="P1310" s="96" t="s">
        <v>1591</v>
      </c>
    </row>
    <row r="1311" spans="16:16" x14ac:dyDescent="0.2">
      <c r="P1311" s="96" t="s">
        <v>1591</v>
      </c>
    </row>
    <row r="1312" spans="16:16" x14ac:dyDescent="0.2">
      <c r="P1312" s="96" t="s">
        <v>1590</v>
      </c>
    </row>
    <row r="1313" spans="16:16" x14ac:dyDescent="0.2">
      <c r="P1313" s="96" t="s">
        <v>1590</v>
      </c>
    </row>
    <row r="1314" spans="16:16" x14ac:dyDescent="0.2">
      <c r="P1314" s="96" t="s">
        <v>1589</v>
      </c>
    </row>
    <row r="1315" spans="16:16" x14ac:dyDescent="0.2">
      <c r="P1315" s="96" t="s">
        <v>1589</v>
      </c>
    </row>
    <row r="1316" spans="16:16" x14ac:dyDescent="0.2">
      <c r="P1316" s="96" t="s">
        <v>1590</v>
      </c>
    </row>
    <row r="1317" spans="16:16" x14ac:dyDescent="0.2">
      <c r="P1317" s="96" t="s">
        <v>1590</v>
      </c>
    </row>
    <row r="1318" spans="16:16" x14ac:dyDescent="0.2">
      <c r="P1318" s="96" t="s">
        <v>1591</v>
      </c>
    </row>
    <row r="1319" spans="16:16" x14ac:dyDescent="0.2">
      <c r="P1319" s="96" t="s">
        <v>1591</v>
      </c>
    </row>
    <row r="1320" spans="16:16" x14ac:dyDescent="0.2">
      <c r="P1320" s="96" t="s">
        <v>1589</v>
      </c>
    </row>
    <row r="1321" spans="16:16" x14ac:dyDescent="0.2">
      <c r="P1321" s="96" t="s">
        <v>1589</v>
      </c>
    </row>
    <row r="1322" spans="16:16" x14ac:dyDescent="0.2">
      <c r="P1322" s="96" t="s">
        <v>1589</v>
      </c>
    </row>
    <row r="1323" spans="16:16" x14ac:dyDescent="0.2">
      <c r="P1323" s="96" t="s">
        <v>1589</v>
      </c>
    </row>
    <row r="1324" spans="16:16" x14ac:dyDescent="0.2">
      <c r="P1324" s="96" t="s">
        <v>1589</v>
      </c>
    </row>
    <row r="1325" spans="16:16" x14ac:dyDescent="0.2">
      <c r="P1325" s="96" t="s">
        <v>1589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AN1757" activePane="bottomRight" state="frozen"/>
      <selection activeCell="J43" sqref="J43"/>
      <selection pane="topRight" activeCell="J43" sqref="J43"/>
      <selection pane="bottomLeft" activeCell="J43" sqref="J43"/>
      <selection pane="bottomRight" activeCell="AT1774" sqref="AT1774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3.0520570111486491</v>
      </c>
      <c r="BJ3" s="21">
        <f t="shared" ca="1" si="0"/>
        <v>124</v>
      </c>
      <c r="BK3" s="21">
        <f t="shared" ca="1" si="0"/>
        <v>-169</v>
      </c>
      <c r="BL3" s="21">
        <f t="shared" ca="1" si="0"/>
        <v>-139</v>
      </c>
      <c r="BM3" s="21">
        <f t="shared" ca="1" si="0"/>
        <v>-107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0.44575295727612435</v>
      </c>
      <c r="BO3" s="22">
        <f ca="1">1-BO4</f>
        <v>0.62865531095677518</v>
      </c>
      <c r="BP3" s="22">
        <f ca="1">1-BP4</f>
        <v>0.58180387264554501</v>
      </c>
      <c r="BQ3" s="22">
        <f ca="1">1-BQ4</f>
        <v>0.51662220380526613</v>
      </c>
    </row>
    <row r="4" spans="48:69" ht="15" x14ac:dyDescent="0.2">
      <c r="AV4" s="5">
        <f ca="1">Projections!T6</f>
        <v>3.3783275675675668</v>
      </c>
      <c r="BJ4" s="21">
        <f t="shared" ca="1" si="0"/>
        <v>-124</v>
      </c>
      <c r="BK4" s="21">
        <f t="shared" ca="1" si="0"/>
        <v>169</v>
      </c>
      <c r="BL4" s="21">
        <f t="shared" ca="1" si="0"/>
        <v>139</v>
      </c>
      <c r="BM4" s="21">
        <f t="shared" ca="1" si="0"/>
        <v>107</v>
      </c>
      <c r="BN4" s="22">
        <f ca="1">1-BN3</f>
        <v>0.5542470427238757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0.37134468904322482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0.41819612735445494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0.48337779619473381</v>
      </c>
    </row>
    <row r="5" spans="48:69" ht="15" x14ac:dyDescent="0.2">
      <c r="AV5" s="5">
        <f ca="1">Projections!T7</f>
        <v>3.662014555590885</v>
      </c>
      <c r="BJ5" s="21">
        <f t="shared" ca="1" si="0"/>
        <v>-167</v>
      </c>
      <c r="BK5" s="21">
        <f t="shared" ca="1" si="0"/>
        <v>-175</v>
      </c>
      <c r="BL5" s="21">
        <f t="shared" ca="1" si="0"/>
        <v>-145</v>
      </c>
      <c r="BM5" s="21">
        <f t="shared" ca="1" si="0"/>
        <v>-111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0.6257282543385716</v>
      </c>
      <c r="BO5" s="22">
        <f ca="1">1-BO6</f>
        <v>0.63690742411832724</v>
      </c>
      <c r="BP5" s="22">
        <f ca="1">1-BP6</f>
        <v>0.59130108642604284</v>
      </c>
      <c r="BQ5" s="22">
        <f ca="1">1-BQ6</f>
        <v>0.52532121083999694</v>
      </c>
    </row>
    <row r="6" spans="48:69" ht="15" x14ac:dyDescent="0.2">
      <c r="AV6" s="5">
        <f ca="1">Projections!T8</f>
        <v>2.8340933699324324</v>
      </c>
      <c r="BJ6" s="21">
        <f t="shared" ref="BJ6:BJ18" ca="1" si="1">IF(BN6=0.5,100,IF(BN6&gt;0.5,-ROUND(100*BN6/(1-BN6),0),ROUND(100*(1-BN6)/BN6,0)))</f>
        <v>167</v>
      </c>
      <c r="BK6" s="21">
        <f t="shared" ref="BK6:BK18" ca="1" si="2">IF(BO6=0.5,100,IF(BO6&gt;0.5,-ROUND(100*BO6/(1-BO6),0),ROUND(100*(1-BO6)/BO6,0)))</f>
        <v>175</v>
      </c>
      <c r="BL6" s="21">
        <f t="shared" ref="BL6:BL18" ca="1" si="3">IF(BP6=0.5,100,IF(BP6&gt;0.5,-ROUND(100*BP6/(1-BP6),0),ROUND(100*(1-BP6)/BP6,0)))</f>
        <v>145</v>
      </c>
      <c r="BM6" s="21">
        <f t="shared" ref="BM6:BM18" ca="1" si="4">IF(BQ6=0.5,100,IF(BQ6&gt;0.5,-ROUND(100*BQ6/(1-BQ6),0),ROUND(100*(1-BQ6)/BQ6,0)))</f>
        <v>111</v>
      </c>
      <c r="BN6" s="22">
        <f ca="1">1-BN5</f>
        <v>0.3742717456614284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0.36309257588167276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0.40869891357395721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0.474678789160003</v>
      </c>
    </row>
    <row r="7" spans="48:69" ht="15" x14ac:dyDescent="0.2">
      <c r="AV7" s="5">
        <f ca="1">Projections!T9</f>
        <v>2.6092883056238882</v>
      </c>
      <c r="BJ7" s="21">
        <f t="shared" ca="1" si="1"/>
        <v>155</v>
      </c>
      <c r="BK7" s="21">
        <f t="shared" ca="1" si="2"/>
        <v>-118</v>
      </c>
      <c r="BL7" s="21">
        <f t="shared" ca="1" si="3"/>
        <v>107</v>
      </c>
      <c r="BM7" s="21">
        <f t="shared" ca="1" si="4"/>
        <v>134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0.39141198335821559</v>
      </c>
      <c r="BO7" s="22">
        <f ca="1">1-BO8</f>
        <v>0.54179181127428844</v>
      </c>
      <c r="BP7" s="22">
        <f ca="1">1-BP8</f>
        <v>0.48253614640176556</v>
      </c>
      <c r="BQ7" s="22">
        <f ca="1">1-BQ8</f>
        <v>0.42727742683554637</v>
      </c>
    </row>
    <row r="8" spans="48:69" ht="15" x14ac:dyDescent="0.2">
      <c r="AV8" s="5">
        <f ca="1">Projections!T10</f>
        <v>3.2770320369844308</v>
      </c>
      <c r="BJ8" s="21">
        <f t="shared" ca="1" si="1"/>
        <v>-155</v>
      </c>
      <c r="BK8" s="21">
        <f t="shared" ca="1" si="2"/>
        <v>118</v>
      </c>
      <c r="BL8" s="21">
        <f t="shared" ca="1" si="3"/>
        <v>-107</v>
      </c>
      <c r="BM8" s="21">
        <f t="shared" ca="1" si="4"/>
        <v>-134</v>
      </c>
      <c r="BN8" s="22">
        <f ca="1">1-BN7</f>
        <v>0.60858801664178441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0.45820818872571156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0.51746385359823444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0.57272257316445363</v>
      </c>
    </row>
    <row r="9" spans="48:69" ht="15" x14ac:dyDescent="0.2">
      <c r="AV9" s="5">
        <f ca="1">Projections!T11</f>
        <v>5.6021314412922587</v>
      </c>
      <c r="BJ9" s="21" t="e">
        <f t="shared" ca="1" si="1"/>
        <v>#N/A</v>
      </c>
      <c r="BK9" s="21" t="e">
        <f t="shared" ca="1" si="2"/>
        <v>#N/A</v>
      </c>
      <c r="BL9" s="21" t="e">
        <f t="shared" ca="1" si="3"/>
        <v>#N/A</v>
      </c>
      <c r="BM9" s="21" t="e">
        <f t="shared" ca="1" si="4"/>
        <v>#N/A</v>
      </c>
      <c r="BN9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#N/A</v>
      </c>
      <c r="BO9" s="22" t="e">
        <f ca="1">1-BO10</f>
        <v>#N/A</v>
      </c>
      <c r="BP9" s="22" t="e">
        <f ca="1">1-BP10</f>
        <v>#N/A</v>
      </c>
      <c r="BQ9" s="22" t="e">
        <f ca="1">1-BQ10</f>
        <v>#N/A</v>
      </c>
    </row>
    <row r="10" spans="48:69" ht="15" x14ac:dyDescent="0.2">
      <c r="AV10" s="5">
        <f ca="1">Projections!T12</f>
        <v>3.7388051143720209</v>
      </c>
      <c r="BJ10" s="21" t="e">
        <f t="shared" ca="1" si="1"/>
        <v>#N/A</v>
      </c>
      <c r="BK10" s="21" t="e">
        <f t="shared" ca="1" si="2"/>
        <v>#N/A</v>
      </c>
      <c r="BL10" s="21" t="e">
        <f t="shared" ca="1" si="3"/>
        <v>#N/A</v>
      </c>
      <c r="BM10" s="21" t="e">
        <f t="shared" ca="1" si="4"/>
        <v>#N/A</v>
      </c>
      <c r="BN10" s="22" t="e">
        <f ca="1">1-BN9</f>
        <v>#N/A</v>
      </c>
      <c r="BO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11" spans="48:69" ht="15" x14ac:dyDescent="0.2">
      <c r="AV11" s="5">
        <f ca="1">Projections!T13</f>
        <v>3.4184208503654188</v>
      </c>
      <c r="BJ11" s="21">
        <f t="shared" ca="1" si="1"/>
        <v>-132</v>
      </c>
      <c r="BK11" s="21">
        <f t="shared" ca="1" si="2"/>
        <v>-166</v>
      </c>
      <c r="BL11" s="21">
        <f t="shared" ca="1" si="3"/>
        <v>-136</v>
      </c>
      <c r="BM11" s="21">
        <f t="shared" ca="1" si="4"/>
        <v>-105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0.56954576097059417</v>
      </c>
      <c r="BO11" s="22">
        <f ca="1">1-BO12</f>
        <v>0.62384904026670041</v>
      </c>
      <c r="BP11" s="22">
        <f ca="1">1-BP12</f>
        <v>0.5762739753244116</v>
      </c>
      <c r="BQ11" s="22">
        <f ca="1">1-BQ12</f>
        <v>0.51157877861293177</v>
      </c>
    </row>
    <row r="12" spans="48:69" ht="15" x14ac:dyDescent="0.2">
      <c r="AV12" s="5">
        <f ca="1">Projections!T14</f>
        <v>2.9831438272820394</v>
      </c>
      <c r="BJ12" s="21">
        <f t="shared" ca="1" si="1"/>
        <v>132</v>
      </c>
      <c r="BK12" s="21">
        <f t="shared" ca="1" si="2"/>
        <v>166</v>
      </c>
      <c r="BL12" s="21">
        <f t="shared" ca="1" si="3"/>
        <v>136</v>
      </c>
      <c r="BM12" s="21">
        <f t="shared" ca="1" si="4"/>
        <v>105</v>
      </c>
      <c r="BN12" s="22">
        <f ca="1">1-BN11</f>
        <v>0.43045423902940583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0.37615095973329959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0.4237260246755884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0.48842122138706823</v>
      </c>
    </row>
    <row r="13" spans="48:69" ht="15" x14ac:dyDescent="0.2">
      <c r="AV13" s="5">
        <f ca="1">Projections!T15</f>
        <v>2.7082369083177422</v>
      </c>
      <c r="BJ13" s="21">
        <f t="shared" ca="1" si="1"/>
        <v>125</v>
      </c>
      <c r="BK13" s="21">
        <f t="shared" ca="1" si="2"/>
        <v>-108</v>
      </c>
      <c r="BL13" s="21">
        <f t="shared" ca="1" si="3"/>
        <v>119</v>
      </c>
      <c r="BM13" s="21">
        <f t="shared" ca="1" si="4"/>
        <v>147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0.44436522856869259</v>
      </c>
      <c r="BO13" s="22">
        <f ca="1">1-BO14</f>
        <v>0.51816417182934082</v>
      </c>
      <c r="BP13" s="22">
        <f ca="1">1-BP14</f>
        <v>0.4562363599367919</v>
      </c>
      <c r="BQ13" s="22">
        <f ca="1">1-BQ14</f>
        <v>0.40428322200364442</v>
      </c>
    </row>
    <row r="14" spans="48:69" ht="15" x14ac:dyDescent="0.2">
      <c r="AV14" s="5">
        <f ca="1">Projections!T16</f>
        <v>3.0225731616878853</v>
      </c>
      <c r="BJ14" s="21">
        <f t="shared" ca="1" si="1"/>
        <v>-125</v>
      </c>
      <c r="BK14" s="21">
        <f t="shared" ca="1" si="2"/>
        <v>108</v>
      </c>
      <c r="BL14" s="21">
        <f t="shared" ca="1" si="3"/>
        <v>-119</v>
      </c>
      <c r="BM14" s="21">
        <f t="shared" ca="1" si="4"/>
        <v>-147</v>
      </c>
      <c r="BN14" s="22">
        <f ca="1">1-BN13</f>
        <v>0.55563477143130746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0.48183582817065923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0.5437636400632081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0.59571677799635558</v>
      </c>
    </row>
    <row r="15" spans="48:69" ht="15" x14ac:dyDescent="0.2">
      <c r="AV15" s="5">
        <f ca="1">Projections!T17</f>
        <v>2.8152161782094591</v>
      </c>
      <c r="BJ15" s="21">
        <f t="shared" ca="1" si="1"/>
        <v>126</v>
      </c>
      <c r="BK15" s="21">
        <f t="shared" ca="1" si="2"/>
        <v>-126</v>
      </c>
      <c r="BL15" s="21">
        <f t="shared" ca="1" si="3"/>
        <v>100</v>
      </c>
      <c r="BM15" s="21">
        <f t="shared" ca="1" si="4"/>
        <v>126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0.4421239796678243</v>
      </c>
      <c r="BO15" s="22">
        <f ca="1">1-BO16</f>
        <v>0.55697382604502255</v>
      </c>
      <c r="BP15" s="22">
        <f ca="1">1-BP16</f>
        <v>0.49972744009549541</v>
      </c>
      <c r="BQ15" s="22">
        <f ca="1">1-BQ16</f>
        <v>0.44254353785125089</v>
      </c>
    </row>
    <row r="16" spans="48:69" ht="15" x14ac:dyDescent="0.2">
      <c r="AV16" s="5">
        <f ca="1">Projections!T18</f>
        <v>3.1672131222887847</v>
      </c>
      <c r="BJ16" s="21">
        <f t="shared" ca="1" si="1"/>
        <v>-126</v>
      </c>
      <c r="BK16" s="21">
        <f t="shared" ca="1" si="2"/>
        <v>126</v>
      </c>
      <c r="BL16" s="21">
        <f t="shared" ca="1" si="3"/>
        <v>-100</v>
      </c>
      <c r="BM16" s="21">
        <f t="shared" ca="1" si="4"/>
        <v>-126</v>
      </c>
      <c r="BN16" s="22">
        <f ca="1">1-BN15</f>
        <v>0.55787602033217576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0.44302617395497745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0.50027255990450459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0.55745646214874911</v>
      </c>
    </row>
    <row r="17" spans="48:69" ht="15" x14ac:dyDescent="0.2">
      <c r="AV17" s="5">
        <f ca="1">Projections!T19</f>
        <v>2.8274653583887912</v>
      </c>
      <c r="BJ17" s="21">
        <f t="shared" ca="1" si="1"/>
        <v>-105</v>
      </c>
      <c r="BK17" s="21">
        <f t="shared" ca="1" si="2"/>
        <v>100</v>
      </c>
      <c r="BL17" s="21">
        <f t="shared" ca="1" si="3"/>
        <v>130</v>
      </c>
      <c r="BM17" s="21">
        <f t="shared" ca="1" si="4"/>
        <v>159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0.51239616504546071</v>
      </c>
      <c r="BO17" s="22">
        <f ca="1">1-BO18</f>
        <v>0.49909102374760184</v>
      </c>
      <c r="BP17" s="22">
        <f ca="1">1-BP18</f>
        <v>0.43560109145813952</v>
      </c>
      <c r="BQ17" s="22">
        <f ca="1">1-BQ18</f>
        <v>0.38659683719345184</v>
      </c>
    </row>
    <row r="18" spans="48:69" ht="15" x14ac:dyDescent="0.2">
      <c r="AV18" s="5">
        <f ca="1">Projections!T20</f>
        <v>2.7893316505264765</v>
      </c>
      <c r="BJ18" s="21">
        <f t="shared" ca="1" si="1"/>
        <v>105</v>
      </c>
      <c r="BK18" s="21">
        <f t="shared" ca="1" si="2"/>
        <v>-100</v>
      </c>
      <c r="BL18" s="21">
        <f t="shared" ca="1" si="3"/>
        <v>-130</v>
      </c>
      <c r="BM18" s="21">
        <f t="shared" ca="1" si="4"/>
        <v>-159</v>
      </c>
      <c r="BN18" s="22">
        <f ca="1">1-BN17</f>
        <v>0.48760383495453929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0.50090897625239816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0.56439890854186048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0.61340316280654816</v>
      </c>
    </row>
    <row r="19" spans="48:69" ht="15" x14ac:dyDescent="0.2">
      <c r="AV19" s="5">
        <f ca="1">Projections!T21</f>
        <v>2.8896506635135135</v>
      </c>
      <c r="BJ19" s="21">
        <f t="shared" ref="BJ19:BJ56" ca="1" si="5">IF(BN19=0.5,100,IF(BN19&gt;0.5,-ROUND(100*BN19/(1-BN19),0),ROUND(100*(1-BN19)/BN19,0)))</f>
        <v>132</v>
      </c>
      <c r="BK19" s="21">
        <f t="shared" ref="BK19:BK56" ca="1" si="6">IF(BO19=0.5,100,IF(BO19&gt;0.5,-ROUND(100*BO19/(1-BO19),0),ROUND(100*(1-BO19)/BO19,0)))</f>
        <v>-147</v>
      </c>
      <c r="BL19" s="21">
        <f t="shared" ref="BL19:BL56" ca="1" si="7">IF(BP19=0.5,100,IF(BP19&gt;0.5,-ROUND(100*BP19/(1-BP19),0),ROUND(100*(1-BP19)/BP19,0)))</f>
        <v>-118</v>
      </c>
      <c r="BM19" s="21">
        <f t="shared" ref="BM19:BM56" ca="1" si="8">IF(BQ19=0.5,100,IF(BQ19&gt;0.5,-ROUND(100*BQ19/(1-BQ19),0),ROUND(100*(1-BQ19)/BQ19,0)))</f>
        <v>108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0.43181415383848598</v>
      </c>
      <c r="BO19" s="22">
        <f ca="1">1-BO20</f>
        <v>0.59433257628473912</v>
      </c>
      <c r="BP19" s="22">
        <f ca="1">1-BP20</f>
        <v>0.54216175401680522</v>
      </c>
      <c r="BQ19" s="22">
        <f ca="1">1-BQ20</f>
        <v>0.48037724570678531</v>
      </c>
    </row>
    <row r="20" spans="48:69" ht="15" x14ac:dyDescent="0.2">
      <c r="AV20" s="5">
        <f ca="1">Projections!T22</f>
        <v>3.3142133747933804</v>
      </c>
      <c r="BJ20" s="21">
        <f t="shared" ca="1" si="5"/>
        <v>-132</v>
      </c>
      <c r="BK20" s="21">
        <f t="shared" ca="1" si="6"/>
        <v>147</v>
      </c>
      <c r="BL20" s="21">
        <f t="shared" ca="1" si="7"/>
        <v>118</v>
      </c>
      <c r="BM20" s="21">
        <f t="shared" ca="1" si="8"/>
        <v>-108</v>
      </c>
      <c r="BN20" s="22">
        <f ca="1">1-BN19</f>
        <v>0.56818584616151402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0.40566742371526088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0.45783824598319478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0.51962275429321469</v>
      </c>
    </row>
    <row r="21" spans="48:69" ht="15" x14ac:dyDescent="0.2">
      <c r="AV21" s="5">
        <f ca="1">Projections!T23</f>
        <v>2.7829736732312389</v>
      </c>
      <c r="BJ21" s="21">
        <f t="shared" ca="1" si="5"/>
        <v>147</v>
      </c>
      <c r="BK21" s="21">
        <f t="shared" ca="1" si="6"/>
        <v>-143</v>
      </c>
      <c r="BL21" s="21">
        <f t="shared" ca="1" si="7"/>
        <v>-116</v>
      </c>
      <c r="BM21" s="21">
        <f t="shared" ca="1" si="8"/>
        <v>110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0.40419261106743609</v>
      </c>
      <c r="BO21" s="22">
        <f ca="1">1-BO22</f>
        <v>0.58923912027296388</v>
      </c>
      <c r="BP21" s="22">
        <f ca="1">1-BP22</f>
        <v>0.53662937349464368</v>
      </c>
      <c r="BQ21" s="22">
        <f ca="1">1-BQ22</f>
        <v>0.47570880625807266</v>
      </c>
    </row>
    <row r="22" spans="48:69" ht="15" x14ac:dyDescent="0.2">
      <c r="AV22" s="5">
        <f ca="1">Projections!T24</f>
        <v>3.392101413443481</v>
      </c>
      <c r="BJ22" s="21">
        <f t="shared" ca="1" si="5"/>
        <v>-147</v>
      </c>
      <c r="BK22" s="21">
        <f t="shared" ca="1" si="6"/>
        <v>143</v>
      </c>
      <c r="BL22" s="21">
        <f t="shared" ca="1" si="7"/>
        <v>116</v>
      </c>
      <c r="BM22" s="21">
        <f t="shared" ca="1" si="8"/>
        <v>-110</v>
      </c>
      <c r="BN22" s="22">
        <f ca="1">1-BN21</f>
        <v>0.59580738893256391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0.41076087972703612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0.46337062650535632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0.52429119374192734</v>
      </c>
    </row>
    <row r="23" spans="48:69" ht="15" x14ac:dyDescent="0.2">
      <c r="AV23" s="5">
        <f ca="1">Projections!T25</f>
        <v>2.4581534735219592</v>
      </c>
      <c r="BJ23" s="21">
        <f t="shared" ca="1" si="5"/>
        <v>172</v>
      </c>
      <c r="BK23" s="21">
        <f t="shared" ca="1" si="6"/>
        <v>-108</v>
      </c>
      <c r="BL23" s="21">
        <f t="shared" ca="1" si="7"/>
        <v>120</v>
      </c>
      <c r="BM23" s="21">
        <f t="shared" ca="1" si="8"/>
        <v>148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0.36794979849392206</v>
      </c>
      <c r="BO23" s="22">
        <f ca="1">1-BO24</f>
        <v>0.51833361495034724</v>
      </c>
      <c r="BP23" s="22">
        <f ca="1">1-BP24</f>
        <v>0.45550949776205574</v>
      </c>
      <c r="BQ23" s="22">
        <f ca="1">1-BQ24</f>
        <v>0.40296058523708056</v>
      </c>
    </row>
    <row r="24" spans="48:69" ht="15" x14ac:dyDescent="0.2">
      <c r="AV24" s="5">
        <f ca="1">Projections!T26</f>
        <v>3.2799867609572346</v>
      </c>
      <c r="BJ24" s="21">
        <f t="shared" ca="1" si="5"/>
        <v>-172</v>
      </c>
      <c r="BK24" s="21">
        <f t="shared" ca="1" si="6"/>
        <v>108</v>
      </c>
      <c r="BL24" s="21">
        <f t="shared" ca="1" si="7"/>
        <v>-120</v>
      </c>
      <c r="BM24" s="21">
        <f t="shared" ca="1" si="8"/>
        <v>-148</v>
      </c>
      <c r="BN24" s="22">
        <f ca="1">1-BN23</f>
        <v>0.63205020150607794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0.48166638504965281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0.54449050223794426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0.59703941476291944</v>
      </c>
    </row>
    <row r="25" spans="48:69" ht="15" x14ac:dyDescent="0.2">
      <c r="AV25" s="5">
        <f ca="1">Projections!T27</f>
        <v>2.9231731321787935</v>
      </c>
      <c r="BJ25" s="21">
        <f t="shared" ca="1" si="5"/>
        <v>117</v>
      </c>
      <c r="BK25" s="21">
        <f t="shared" ca="1" si="6"/>
        <v>-134</v>
      </c>
      <c r="BL25" s="21">
        <f t="shared" ca="1" si="7"/>
        <v>-108</v>
      </c>
      <c r="BM25" s="21">
        <f t="shared" ca="1" si="8"/>
        <v>117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0.46070647992254793</v>
      </c>
      <c r="BO25" s="22">
        <f ca="1">1-BO26</f>
        <v>0.57350708606297363</v>
      </c>
      <c r="BP25" s="22">
        <f ca="1">1-BP26</f>
        <v>0.51905792661192829</v>
      </c>
      <c r="BQ25" s="22">
        <f ca="1">1-BQ26</f>
        <v>0.46029962093699672</v>
      </c>
    </row>
    <row r="26" spans="48:69" ht="15" x14ac:dyDescent="0.2">
      <c r="AV26" s="5">
        <f ca="1">Projections!T28</f>
        <v>3.1537201090118501</v>
      </c>
      <c r="BJ26" s="21">
        <f t="shared" ca="1" si="5"/>
        <v>-117</v>
      </c>
      <c r="BK26" s="21">
        <f t="shared" ca="1" si="6"/>
        <v>134</v>
      </c>
      <c r="BL26" s="21">
        <f t="shared" ca="1" si="7"/>
        <v>108</v>
      </c>
      <c r="BM26" s="21">
        <f t="shared" ca="1" si="8"/>
        <v>-117</v>
      </c>
      <c r="BN26" s="22">
        <f ca="1">1-BN25</f>
        <v>0.53929352007745202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0.42649291393702643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0.48094207338807171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0.53970037906300328</v>
      </c>
    </row>
    <row r="27" spans="48:69" ht="15" x14ac:dyDescent="0.2">
      <c r="AV27" s="5">
        <f ca="1">Projections!T29</f>
        <v>2.4884927531287424</v>
      </c>
      <c r="BJ27" s="21">
        <f t="shared" ca="1" si="5"/>
        <v>195</v>
      </c>
      <c r="BK27" s="21">
        <f t="shared" ca="1" si="6"/>
        <v>-127</v>
      </c>
      <c r="BL27" s="21">
        <f t="shared" ca="1" si="7"/>
        <v>-101</v>
      </c>
      <c r="BM27" s="21">
        <f t="shared" ca="1" si="8"/>
        <v>126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0.33906308821066139</v>
      </c>
      <c r="BO27" s="22">
        <f ca="1">1-BO28</f>
        <v>0.55947568033288197</v>
      </c>
      <c r="BP27" s="22">
        <f ca="1">1-BP28</f>
        <v>0.50129726426690246</v>
      </c>
      <c r="BQ27" s="22">
        <f ca="1">1-BQ28</f>
        <v>0.44281673449127101</v>
      </c>
    </row>
    <row r="28" spans="48:69" ht="15" x14ac:dyDescent="0.2">
      <c r="AV28" s="5">
        <f ca="1">Projections!T30</f>
        <v>3.515446957572824</v>
      </c>
      <c r="BJ28" s="21">
        <f t="shared" ca="1" si="5"/>
        <v>-195</v>
      </c>
      <c r="BK28" s="21">
        <f t="shared" ca="1" si="6"/>
        <v>127</v>
      </c>
      <c r="BL28" s="21">
        <f t="shared" ca="1" si="7"/>
        <v>101</v>
      </c>
      <c r="BM28" s="21">
        <f t="shared" ca="1" si="8"/>
        <v>-126</v>
      </c>
      <c r="BN28" s="22">
        <f ca="1">1-BN27</f>
        <v>0.66093691178933867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0.44052431966711803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0.49870273573309759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0.55718326550872899</v>
      </c>
    </row>
    <row r="29" spans="48:69" ht="15" x14ac:dyDescent="0.2">
      <c r="AV29" s="5">
        <f ca="1">Projections!T31</f>
        <v>3.1706647076757446</v>
      </c>
      <c r="BJ29" s="21">
        <f t="shared" ca="1" si="5"/>
        <v>-138</v>
      </c>
      <c r="BK29" s="21">
        <f t="shared" ca="1" si="6"/>
        <v>-117</v>
      </c>
      <c r="BL29" s="21">
        <f t="shared" ca="1" si="7"/>
        <v>108</v>
      </c>
      <c r="BM29" s="21">
        <f t="shared" ca="1" si="8"/>
        <v>135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0.58055310645234837</v>
      </c>
      <c r="BO29" s="22">
        <f ca="1">1-BO30</f>
        <v>0.53977797434607544</v>
      </c>
      <c r="BP29" s="22">
        <f ca="1">1-BP30</f>
        <v>0.47998257315296788</v>
      </c>
      <c r="BQ29" s="22">
        <f ca="1">1-BQ30</f>
        <v>0.42478770401317922</v>
      </c>
    </row>
    <row r="30" spans="48:69" ht="15" x14ac:dyDescent="0.2">
      <c r="AV30" s="5">
        <f ca="1">Projections!T32</f>
        <v>2.6872446602123681</v>
      </c>
      <c r="BJ30" s="21">
        <f t="shared" ca="1" si="5"/>
        <v>138</v>
      </c>
      <c r="BK30" s="21">
        <f t="shared" ca="1" si="6"/>
        <v>117</v>
      </c>
      <c r="BL30" s="21">
        <f t="shared" ca="1" si="7"/>
        <v>-108</v>
      </c>
      <c r="BM30" s="21">
        <f t="shared" ca="1" si="8"/>
        <v>-135</v>
      </c>
      <c r="BN30" s="22">
        <f ca="1">1-BN29</f>
        <v>0.41944689354765163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0.46022202565392456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0.52001742684703212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0.57521229598682078</v>
      </c>
    </row>
    <row r="31" spans="48:69" ht="15" x14ac:dyDescent="0.2">
      <c r="AV31" s="5">
        <f ca="1">Projections!T33</f>
        <v>2.8888474039113228</v>
      </c>
      <c r="BJ31" s="21">
        <f t="shared" ca="1" si="5"/>
        <v>173</v>
      </c>
      <c r="BK31" s="21">
        <f t="shared" ca="1" si="6"/>
        <v>-194</v>
      </c>
      <c r="BL31" s="21">
        <f t="shared" ca="1" si="7"/>
        <v>-162</v>
      </c>
      <c r="BM31" s="21">
        <f t="shared" ca="1" si="8"/>
        <v>-122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0.3662398182564659</v>
      </c>
      <c r="BO31" s="22">
        <f ca="1">1-BO32</f>
        <v>0.65963662809582757</v>
      </c>
      <c r="BP31" s="22">
        <f ca="1">1-BP32</f>
        <v>0.61785848994734827</v>
      </c>
      <c r="BQ31" s="22">
        <f ca="1">1-BQ32</f>
        <v>0.55032414653283701</v>
      </c>
    </row>
    <row r="32" spans="48:69" ht="15" x14ac:dyDescent="0.2">
      <c r="AV32" s="5">
        <f ca="1">Projections!T34</f>
        <v>3.7875885629580388</v>
      </c>
      <c r="BJ32" s="21">
        <f t="shared" ca="1" si="5"/>
        <v>-173</v>
      </c>
      <c r="BK32" s="21">
        <f t="shared" ca="1" si="6"/>
        <v>194</v>
      </c>
      <c r="BL32" s="21">
        <f t="shared" ca="1" si="7"/>
        <v>162</v>
      </c>
      <c r="BM32" s="21">
        <f t="shared" ca="1" si="8"/>
        <v>122</v>
      </c>
      <c r="BN32" s="22">
        <f ca="1">1-BN31</f>
        <v>0.6337601817435341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0.34036337190417243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0.38214151005265173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0.44967585346716299</v>
      </c>
    </row>
    <row r="33" spans="48:69" ht="15" x14ac:dyDescent="0.2">
      <c r="AV33" s="5">
        <f ca="1">Projections!T35</f>
        <v>3.0889049311206285</v>
      </c>
      <c r="BJ33" s="21">
        <f t="shared" ca="1" si="5"/>
        <v>-115</v>
      </c>
      <c r="BK33" s="21">
        <f t="shared" ca="1" si="6"/>
        <v>-128</v>
      </c>
      <c r="BL33" s="21">
        <f t="shared" ca="1" si="7"/>
        <v>-101</v>
      </c>
      <c r="BM33" s="21">
        <f t="shared" ca="1" si="8"/>
        <v>124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0.53579194540471597</v>
      </c>
      <c r="BO33" s="22">
        <f ca="1">1-BO34</f>
        <v>0.56092755425268115</v>
      </c>
      <c r="BP33" s="22">
        <f ca="1">1-BP34</f>
        <v>0.50365799064892081</v>
      </c>
      <c r="BQ33" s="22">
        <f ca="1">1-BQ34</f>
        <v>0.44554069745498248</v>
      </c>
    </row>
    <row r="34" spans="48:69" ht="15" x14ac:dyDescent="0.2">
      <c r="AV34" s="5">
        <f ca="1">Projections!T36</f>
        <v>2.8981908903347233</v>
      </c>
      <c r="BJ34" s="21">
        <f t="shared" ca="1" si="5"/>
        <v>115</v>
      </c>
      <c r="BK34" s="21">
        <f t="shared" ca="1" si="6"/>
        <v>128</v>
      </c>
      <c r="BL34" s="21">
        <f t="shared" ca="1" si="7"/>
        <v>101</v>
      </c>
      <c r="BM34" s="21">
        <f t="shared" ca="1" si="8"/>
        <v>-124</v>
      </c>
      <c r="BN34" s="22">
        <f ca="1">1-BN33</f>
        <v>0.46420805459528403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0.43907244574731885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0.49634200935107919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0.55445930254501752</v>
      </c>
    </row>
    <row r="35" spans="48:69" ht="15" x14ac:dyDescent="0.2">
      <c r="AV35" s="5">
        <f ca="1">Projections!T37</f>
        <v>2.8218873396313602</v>
      </c>
      <c r="BJ35" s="21">
        <f t="shared" ca="1" si="5"/>
        <v>125</v>
      </c>
      <c r="BK35" s="21">
        <f t="shared" ca="1" si="6"/>
        <v>-125</v>
      </c>
      <c r="BL35" s="21">
        <f t="shared" ca="1" si="7"/>
        <v>101</v>
      </c>
      <c r="BM35" s="21">
        <f t="shared" ca="1" si="8"/>
        <v>127</v>
      </c>
      <c r="BN35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0.44534739329896061</v>
      </c>
      <c r="BO35" s="22">
        <f ca="1">1-BO36</f>
        <v>0.55547871091794965</v>
      </c>
      <c r="BP35" s="22">
        <f ca="1">1-BP36</f>
        <v>0.4980608370084737</v>
      </c>
      <c r="BQ35" s="22">
        <f ca="1">1-BQ36</f>
        <v>0.44108673891900707</v>
      </c>
    </row>
    <row r="36" spans="48:69" ht="15" x14ac:dyDescent="0.2">
      <c r="AV36" s="5">
        <f ca="1">Projections!T38</f>
        <v>3.1505652813515845</v>
      </c>
      <c r="BJ36" s="21">
        <f t="shared" ca="1" si="5"/>
        <v>-125</v>
      </c>
      <c r="BK36" s="21">
        <f t="shared" ca="1" si="6"/>
        <v>125</v>
      </c>
      <c r="BL36" s="21">
        <f t="shared" ca="1" si="7"/>
        <v>-101</v>
      </c>
      <c r="BM36" s="21">
        <f t="shared" ca="1" si="8"/>
        <v>-127</v>
      </c>
      <c r="BN36" s="22">
        <f ca="1">1-BN35</f>
        <v>0.55465260670103933</v>
      </c>
      <c r="BO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0.44452128908205035</v>
      </c>
      <c r="BP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0.5019391629915263</v>
      </c>
      <c r="BQ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0.55891326108099293</v>
      </c>
    </row>
    <row r="37" spans="48:69" ht="15" x14ac:dyDescent="0.2">
      <c r="AV37" s="5">
        <f ca="1">Projections!T39</f>
        <v>2.9646352540826575</v>
      </c>
      <c r="BJ37" s="21">
        <f t="shared" ca="1" si="5"/>
        <v>106</v>
      </c>
      <c r="BK37" s="21">
        <f t="shared" ca="1" si="6"/>
        <v>-126</v>
      </c>
      <c r="BL37" s="21">
        <f t="shared" ca="1" si="7"/>
        <v>-100</v>
      </c>
      <c r="BM37" s="21">
        <f t="shared" ca="1" si="8"/>
        <v>125</v>
      </c>
      <c r="BN37" s="22">
        <f ca="1"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0.48642301469377913</v>
      </c>
      <c r="BO37" s="22">
        <f ca="1">1-BO38</f>
        <v>0.5577666680800315</v>
      </c>
      <c r="BP37" s="22">
        <f ca="1">1-BP38</f>
        <v>0.50113911957210955</v>
      </c>
      <c r="BQ37" s="22">
        <f ca="1">1-BQ38</f>
        <v>0.44425463522569453</v>
      </c>
    </row>
    <row r="38" spans="48:69" ht="15" x14ac:dyDescent="0.2">
      <c r="AV38" s="5">
        <f ca="1">Projections!T40</f>
        <v>3.003844438491464</v>
      </c>
      <c r="BJ38" s="21">
        <f t="shared" ca="1" si="5"/>
        <v>-106</v>
      </c>
      <c r="BK38" s="21">
        <f t="shared" ca="1" si="6"/>
        <v>126</v>
      </c>
      <c r="BL38" s="21">
        <f t="shared" ca="1" si="7"/>
        <v>100</v>
      </c>
      <c r="BM38" s="21">
        <f t="shared" ca="1" si="8"/>
        <v>-125</v>
      </c>
      <c r="BN38" s="22">
        <f ca="1">1-BN37</f>
        <v>0.51357698530622087</v>
      </c>
      <c r="BO38" s="22">
        <f ca="1"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0.4422333319199685</v>
      </c>
      <c r="BP38" s="22">
        <f ca="1"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0.49886088042789045</v>
      </c>
      <c r="BQ38" s="22">
        <f ca="1"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0.55574536477430547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1766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1364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1364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1364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1364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904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905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906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907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908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909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910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911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912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913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914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915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916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917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918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919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920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921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922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923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924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925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926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927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928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929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930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931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932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933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934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935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936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937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938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940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941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942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943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944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945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946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947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948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949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950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951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952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953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954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919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955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956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957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958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959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960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961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962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963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964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965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966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967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968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969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930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970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971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972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973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974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975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976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977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978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979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980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981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982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983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919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984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985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986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987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988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989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930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990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991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992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993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994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995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996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997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998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999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1000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1001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1002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1003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1004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1005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1006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1007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1008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1009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1010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1011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1012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1013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1014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1015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1016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1017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1018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1019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1020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1021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1022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1023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1024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1025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1026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1027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1028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1029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1030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1031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1032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1033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1034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930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1035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1036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1037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1038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1039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1040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1041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1042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1043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1044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1045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1046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1047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1048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1049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1050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1051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1052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1053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1054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1055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1056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1057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1058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1059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1060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1061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1062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1063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1064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1065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1066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1067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1068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1069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1070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1071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1073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1074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1075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1076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1077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1078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1079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1080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1081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1082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1083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1084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1085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1086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1087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930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1088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1089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1090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1091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1092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1093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1094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1095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1096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1097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1098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1099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1100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1101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958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1102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1103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1104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1105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1106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1107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1108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1109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1110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1111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1112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1113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1114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1115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1116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1117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1364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1118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1119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1120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1121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958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1122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1123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930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1124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1125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1126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1127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1128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1129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1130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1131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1132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1133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1134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1135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1136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1137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1138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1139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1140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1141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1142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1143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1144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1145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1146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1147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1148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1149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1150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1151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1152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1153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1154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1155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1156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1157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1158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1159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1160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1161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1162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1169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1170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1171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1172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1173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1174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1175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1176</v>
      </c>
      <c r="J880" s="46" t="s">
        <v>1164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1177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1178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1179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1180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1181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1182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1183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1184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1185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1186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1187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1188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930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1189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1190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1191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1192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1193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1194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1195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1196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1197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1198</v>
      </c>
      <c r="J901" s="46" t="s">
        <v>1163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1199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1200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1201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1202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1203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919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1204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1205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1206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1207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1208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1176</v>
      </c>
      <c r="J911" s="46" t="s">
        <v>1164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1209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1210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1212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1213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1214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1215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1216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1217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1218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1219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1364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1220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1221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1222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1223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1224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930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1225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1226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1227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1228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1229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1230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1231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1232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1233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1234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1235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1236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1237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1238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1239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1240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1241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1176</v>
      </c>
      <c r="J943" s="46" t="s">
        <v>1164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1242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1243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1244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1245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1246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1247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1248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1249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1250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1251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1252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1253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1254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1255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1256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1257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1258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1259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1260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1261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1262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1263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958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1264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1265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1266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1267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1268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1269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1270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1271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1272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1273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1274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1275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1276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1277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1278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1198</v>
      </c>
      <c r="J980" s="46" t="s">
        <v>1163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1279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1280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1281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1176</v>
      </c>
      <c r="J983" s="46" t="s">
        <v>1164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1282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1283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1284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1285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1286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1287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1288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1289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1290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1291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1306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1176</v>
      </c>
      <c r="J994" s="46" t="s">
        <v>1164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1307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1308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1309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1310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1311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1312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1313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1314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1198</v>
      </c>
      <c r="J1002" s="46" t="s">
        <v>1163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1315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1316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1317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1318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1319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1320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1321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1322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919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1323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1324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1325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1326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1327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1328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1329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1330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1331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1332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1333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1334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1176</v>
      </c>
      <c r="J1022" s="46" t="s">
        <v>1164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1335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1336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1337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1338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1339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1340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1341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1342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1343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1344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1345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1346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1347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1348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1349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1350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1351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1352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1353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1354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1355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1356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1357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1358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1359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1360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1361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1362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1363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1365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1366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1367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1364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1368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1369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1370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1371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1372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1373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1374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1375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1376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1377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1378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1379</v>
      </c>
      <c r="J1064" s="46" t="s">
        <v>1305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1380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1381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1198</v>
      </c>
      <c r="J1066" s="46" t="s">
        <v>1163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1382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1383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1384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1385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1386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1387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1388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1389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1390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1391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1392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1393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1394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1395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1396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1397</v>
      </c>
      <c r="J1081" s="46" t="s">
        <v>1294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1398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1399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1400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1401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1402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1403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1404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1405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1406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1407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1408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1409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1410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1411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1412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1413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1414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1415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1416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1176</v>
      </c>
      <c r="J1100" s="46" t="s">
        <v>1164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1417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1418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1419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930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1420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1421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1422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1423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1379</v>
      </c>
      <c r="J1107" s="46" t="s">
        <v>1305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1424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1425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1426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1427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1428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1376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1429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1430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1431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1432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1433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1434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1435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1436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1442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1443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1444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1445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1446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1447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1448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1449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1450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1451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1198</v>
      </c>
      <c r="J1129" s="46" t="s">
        <v>1163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1452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1453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1454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1376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1455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1456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1457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1458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1459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1460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1461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1462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1463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1464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1465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1466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1467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1468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1469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1470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1471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1472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1473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1474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1475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1476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1477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1478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1479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1480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1481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1482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1483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1484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1485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1486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1487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1364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1488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1489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1490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1491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1492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1493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1494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1495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1496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1430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1497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1379</v>
      </c>
      <c r="J1175" s="46" t="s">
        <v>1305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1498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930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1499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1500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1501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1502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1503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1504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1505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1506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1507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1508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1509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1510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1511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1512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1513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1514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1515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1516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1517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1518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1519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1520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1521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1522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1523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1524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1198</v>
      </c>
      <c r="J1202" s="46" t="s">
        <v>1163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1525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1526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1527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1528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1529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1530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1531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1532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1533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1534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1430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1535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930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1536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1537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1538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1539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1540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1541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1542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1379</v>
      </c>
      <c r="J1220" s="46" t="s">
        <v>1305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1543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1544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1545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1546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1547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1548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1549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1550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1551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1552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1553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1554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1555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1556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1557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1198</v>
      </c>
      <c r="J1235" s="46" t="s">
        <v>1163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1558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1559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1560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1561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1562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1563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1564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1565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1566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1567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1568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1569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930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1570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1571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1572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1573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1574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1575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1576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1577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1578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1579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1580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1581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1198</v>
      </c>
      <c r="J1259" s="46" t="s">
        <v>1163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1582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1583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1584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1585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1601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1379</v>
      </c>
      <c r="J1264" s="46" t="s">
        <v>1305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1602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1603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1604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1605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1430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1606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1607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1608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1609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1610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1611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1612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1613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1614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1615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1616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1617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1618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1619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1620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1621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1622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1623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1624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1625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1626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1627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1628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1198</v>
      </c>
      <c r="J1291" s="46" t="s">
        <v>1163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1629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1630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1631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1632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1633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1591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1634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1430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1591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1635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1591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1636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1591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1637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1591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1638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930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1591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1639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1591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1640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1591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1641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1591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1642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1591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1643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1589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1644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1589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1645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1590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1646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1590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1647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1591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1648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1591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1649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1590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1650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1590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1651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1589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1652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1589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1653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1590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1654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1590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1655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1591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1656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1591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1657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1589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1658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1589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1659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1589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1660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1589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1661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1589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1662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1589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1663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1590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1664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1364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1590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1665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1590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1666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1590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1667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1589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1668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1589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1669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1589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1670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1589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1671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1589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1672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1589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1673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1590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1674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930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1590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1675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1589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1676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1589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1677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1591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1678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1591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1679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1198</v>
      </c>
      <c r="J1342" s="46" t="s">
        <v>1163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1590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1680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1590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1681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1590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1682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1590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1683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1591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1684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1591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1685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1590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1686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1590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1687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1430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1591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1688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1591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1689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1591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1690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1591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1691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1591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1692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1591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1693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1591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1694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1591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1695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1379</v>
      </c>
      <c r="J1358" s="46" t="s">
        <v>1305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1591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1696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1591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1697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1591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1698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1591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1699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1591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1700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1591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1701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1591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1702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1591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1703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1591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1704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1591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1705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930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1591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1706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1591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1707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1591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1708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1364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1591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1709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1591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1710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1591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1711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1591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1712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1591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1713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1591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1714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1591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1715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1591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1716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1591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1717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1591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1718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1591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1719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1591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1720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1591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1721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1591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1722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1591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1723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1590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1724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1590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1725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1591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1726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1591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1727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1591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1728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1364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1591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1729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1589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1730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1589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1731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1591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1732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1591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1735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1591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1736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1591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1737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1590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1738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1590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1739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1591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1740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1591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1741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1589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1742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1589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1743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1590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1744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930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1590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1745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1589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1746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1589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1747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1198</v>
      </c>
      <c r="J1408" s="46" t="s">
        <v>1163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1589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1748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1589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1749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1591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1750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1751</v>
      </c>
      <c r="J1411" s="46" t="s">
        <v>1592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1591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1752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1591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1753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1591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1754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1590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1755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1590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1756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1589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1757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1589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1758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1589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1759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1379</v>
      </c>
      <c r="J1419" s="46" t="s">
        <v>1305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1589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1760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1364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1591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1761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1591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1762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1591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1763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1591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1764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1591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1765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1591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1782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1176</v>
      </c>
      <c r="J1426" s="46" t="s">
        <v>1164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1591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1783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1591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1784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919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1591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1785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1591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1786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1591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1787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1591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1788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1590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1789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1590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1790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1590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1791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1430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1590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1792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930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1590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1793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1590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1794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1590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1795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1590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1796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1591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1797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1591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1798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1590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1799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1590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1800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1364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1591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1801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1591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1802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1591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1803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1198</v>
      </c>
      <c r="J1447" s="46" t="s">
        <v>1163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1591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1804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1591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1805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1591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1806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1591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1807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1591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1808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1591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1809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1810</v>
      </c>
      <c r="J1453" s="46" t="s">
        <v>1767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1591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1811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1591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1812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1591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1813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1591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1814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1591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1815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1591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1816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1591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1817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1591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1818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1591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1819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1591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1820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1591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1821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1591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1822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1591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1823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1591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1824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1379</v>
      </c>
      <c r="J1467" s="46" t="s">
        <v>1305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1591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1825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1590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1826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1364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1590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1827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1591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1828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1591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1829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1590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1830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1590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1831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1590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1832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930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1590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1833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1810</v>
      </c>
      <c r="J1476" s="46" t="s">
        <v>1767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1590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1834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1590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1835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1591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1836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1591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1837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1590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1838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1590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1839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1591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1840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1591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1841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1591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1842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1591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1843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1430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1590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1844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1590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1845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1591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1846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1591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1847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1591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1848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1591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1849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1591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1850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1591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1851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1591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1852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1591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1853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1591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1854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919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1591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1855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1591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1856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1591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1857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1591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1858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1591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1859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1591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1860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1591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1861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1591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1862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1591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1863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1591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1864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1591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1865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1591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1866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1591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1867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930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1591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1868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1591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1869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1591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1870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1591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1871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1591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1872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1591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1873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1591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1874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1430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1591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1875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1591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1876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1364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1591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1877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1591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1878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1591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1879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1591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1880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1591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1881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1591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1882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1591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1883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1591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1884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1591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1885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1591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1886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1591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1887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1591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1888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1591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1889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1591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1890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1591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1891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1364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1591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1892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1591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1893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1591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1894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1591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1895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1590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1896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1590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1897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1379</v>
      </c>
      <c r="J1540" s="46" t="s">
        <v>1305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1589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1898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919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1589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1899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1590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1900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1430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1590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1901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1590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1902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1590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1903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1590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1904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1590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1905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1590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1906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1590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1907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1591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1908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1591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1909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1591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1910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1591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1911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1591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1912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1591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1913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1590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1914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1590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1915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930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1590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1916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1590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1917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1590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1918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1590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1919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1590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1920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1590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1921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1591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1922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1591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1923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1590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1924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1590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1925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1590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1926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1590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s="36" customFormat="1" ht="16.75" customHeight="1" x14ac:dyDescent="0.2">
      <c r="A1570" s="36" t="s">
        <v>1953</v>
      </c>
      <c r="B1570" s="36">
        <v>2025020754</v>
      </c>
      <c r="C1570" s="35">
        <v>46039</v>
      </c>
      <c r="D1570" s="45" t="s">
        <v>6</v>
      </c>
      <c r="E1570" s="36" t="s">
        <v>33</v>
      </c>
      <c r="F1570" s="45">
        <v>1</v>
      </c>
      <c r="G1570" s="45">
        <v>1</v>
      </c>
      <c r="H1570" s="36" t="s">
        <v>46</v>
      </c>
      <c r="I1570" s="36" t="s">
        <v>356</v>
      </c>
      <c r="J1570" s="46" t="s">
        <v>169</v>
      </c>
      <c r="K1570" s="47">
        <v>2.96</v>
      </c>
      <c r="L1570" s="48">
        <v>0.15</v>
      </c>
      <c r="M1570" s="49">
        <v>0.1</v>
      </c>
      <c r="N1570" s="36">
        <v>2.9999999999999898</v>
      </c>
      <c r="O1570" s="36">
        <v>3.0999999999999899</v>
      </c>
      <c r="P1570" s="70">
        <v>2.9999999999999898</v>
      </c>
      <c r="Q1570" s="36">
        <v>3.0999999999999899</v>
      </c>
      <c r="R1570" s="50">
        <v>3.1953224617274278</v>
      </c>
      <c r="S1570" s="50">
        <v>2.7871408483131046</v>
      </c>
      <c r="T1570" s="50">
        <v>3.003603114023782</v>
      </c>
      <c r="U1570" s="50">
        <v>2.8986264822456289</v>
      </c>
      <c r="V1570" s="50">
        <v>0.95</v>
      </c>
      <c r="W1570" s="50">
        <v>0.95302926576458757</v>
      </c>
      <c r="X1570" s="50">
        <v>1.0223157591223735</v>
      </c>
      <c r="Y1570" s="50">
        <v>1.0506756756756757</v>
      </c>
      <c r="Z1570" s="50">
        <v>0.99</v>
      </c>
      <c r="AA1570" s="51">
        <v>0.94</v>
      </c>
      <c r="AB1570" s="51">
        <v>1.04</v>
      </c>
      <c r="AC1570" s="51">
        <v>1</v>
      </c>
      <c r="AD1570" s="51">
        <v>1</v>
      </c>
      <c r="AE1570" s="51">
        <v>1</v>
      </c>
      <c r="AF1570" s="51">
        <v>1</v>
      </c>
      <c r="AG1570" s="52">
        <v>1</v>
      </c>
      <c r="AH1570" s="52">
        <v>1</v>
      </c>
      <c r="AI1570" s="53">
        <v>1489</v>
      </c>
      <c r="AJ1570" s="53">
        <v>1375</v>
      </c>
      <c r="AK1570" s="51">
        <v>3.11</v>
      </c>
      <c r="AL1570" s="51">
        <v>3.13</v>
      </c>
      <c r="AM1570" s="51">
        <v>2.88</v>
      </c>
      <c r="AN1570" s="51">
        <v>2.8660711272469657</v>
      </c>
      <c r="AO1570" s="51">
        <v>2.8821267061368081</v>
      </c>
      <c r="AP1570" s="51">
        <v>2.8636981161907831</v>
      </c>
      <c r="AQ1570" s="51">
        <v>2.8512</v>
      </c>
      <c r="AR1570" s="67">
        <v>-0.02</v>
      </c>
      <c r="AS1570" s="99" t="s">
        <v>1589</v>
      </c>
      <c r="AT1570" s="54">
        <v>2.890612026499471</v>
      </c>
      <c r="AU1570" s="54">
        <v>3.2197574430443243</v>
      </c>
      <c r="AV1570" s="55">
        <v>2.910612026499471</v>
      </c>
      <c r="AW1570" s="55">
        <v>3.2032826778035179</v>
      </c>
      <c r="AX1570" s="56">
        <v>-0.10938797350051876</v>
      </c>
      <c r="AY1570" s="56">
        <v>0.11975744304433444</v>
      </c>
      <c r="AZ1570" s="56">
        <v>1.0369469543815679E-2</v>
      </c>
      <c r="BA1570" s="56">
        <v>-0.22914541654485321</v>
      </c>
      <c r="BB1570" s="61">
        <v>125</v>
      </c>
      <c r="BC1570" s="57">
        <v>-137</v>
      </c>
      <c r="BD1570" s="57">
        <v>-110</v>
      </c>
      <c r="BE1570" s="57">
        <v>115</v>
      </c>
      <c r="BF1570" s="95">
        <v>0.44383915562643328</v>
      </c>
      <c r="BG1570" s="58">
        <v>0.57849601376167126</v>
      </c>
      <c r="BH1570" s="58">
        <v>0.52426400474131296</v>
      </c>
      <c r="BI1570" s="58">
        <v>0.46450123659787046</v>
      </c>
      <c r="BJ1570" s="57">
        <v>123</v>
      </c>
      <c r="BK1570" s="57">
        <v>-137</v>
      </c>
      <c r="BL1570" s="57">
        <v>-110</v>
      </c>
      <c r="BM1570" s="57">
        <v>115</v>
      </c>
      <c r="BN1570" s="58">
        <v>0.44828230745094449</v>
      </c>
      <c r="BO1570" s="58">
        <v>0.57848942452316598</v>
      </c>
      <c r="BP1570" s="58">
        <v>0.52452847046132389</v>
      </c>
      <c r="BQ1570" s="58">
        <v>0.4650060792087829</v>
      </c>
      <c r="BR1570" s="36">
        <v>3.65</v>
      </c>
      <c r="BS1570" s="36">
        <v>4.75</v>
      </c>
      <c r="BT1570" s="36">
        <v>0.35181000000000001</v>
      </c>
      <c r="BU1570" s="36">
        <v>0.15490000000000001</v>
      </c>
      <c r="BV1570" s="36">
        <v>0.16755546421192599</v>
      </c>
      <c r="BW1570" s="36">
        <v>0.23043</v>
      </c>
    </row>
    <row r="1571" spans="1:75" s="36" customFormat="1" ht="16.75" customHeight="1" x14ac:dyDescent="0.2">
      <c r="A1571" s="36" t="s">
        <v>1954</v>
      </c>
      <c r="B1571" s="36">
        <v>2025020754</v>
      </c>
      <c r="C1571" s="35">
        <v>46039</v>
      </c>
      <c r="D1571" s="45" t="s">
        <v>9</v>
      </c>
      <c r="E1571" s="36" t="s">
        <v>5</v>
      </c>
      <c r="F1571" s="45">
        <v>1</v>
      </c>
      <c r="G1571" s="45">
        <v>1</v>
      </c>
      <c r="H1571" s="36" t="s">
        <v>47</v>
      </c>
      <c r="I1571" s="36" t="s">
        <v>597</v>
      </c>
      <c r="J1571" s="46" t="s">
        <v>225</v>
      </c>
      <c r="K1571" s="47">
        <v>2.96</v>
      </c>
      <c r="L1571" s="48">
        <v>0.15</v>
      </c>
      <c r="M1571" s="49">
        <v>0.1</v>
      </c>
      <c r="N1571" s="36">
        <v>3.0999999999999899</v>
      </c>
      <c r="O1571" s="36">
        <v>2.9999999999999898</v>
      </c>
      <c r="P1571" s="70">
        <v>3.0999999999999899</v>
      </c>
      <c r="Q1571" s="36">
        <v>2.9999999999999898</v>
      </c>
      <c r="R1571" s="50">
        <v>3.0097250132825537</v>
      </c>
      <c r="S1571" s="50">
        <v>3.1090740784504423</v>
      </c>
      <c r="T1571" s="50">
        <v>2.9495305130169025</v>
      </c>
      <c r="U1571" s="50">
        <v>3.1401648192349465</v>
      </c>
      <c r="V1571" s="50">
        <v>1.048</v>
      </c>
      <c r="W1571" s="50">
        <v>1.0491546019013618</v>
      </c>
      <c r="X1571" s="50">
        <v>0.97297297297297292</v>
      </c>
      <c r="Y1571" s="50">
        <v>1.0506756756756757</v>
      </c>
      <c r="Z1571" s="50">
        <v>1.0149999999999999</v>
      </c>
      <c r="AA1571" s="51">
        <v>0.98</v>
      </c>
      <c r="AB1571" s="51">
        <v>1.01</v>
      </c>
      <c r="AC1571" s="51">
        <v>1</v>
      </c>
      <c r="AD1571" s="51">
        <v>1</v>
      </c>
      <c r="AE1571" s="51">
        <v>1</v>
      </c>
      <c r="AF1571" s="51">
        <v>1</v>
      </c>
      <c r="AG1571" s="52">
        <v>1</v>
      </c>
      <c r="AH1571" s="52">
        <v>1</v>
      </c>
      <c r="AI1571" s="53">
        <v>1479</v>
      </c>
      <c r="AJ1571" s="53">
        <v>1433</v>
      </c>
      <c r="AK1571" s="51">
        <v>3.11</v>
      </c>
      <c r="AL1571" s="51">
        <v>3.08</v>
      </c>
      <c r="AM1571" s="51">
        <v>3.0260546470022258</v>
      </c>
      <c r="AN1571" s="51">
        <v>3.05</v>
      </c>
      <c r="AO1571" s="51">
        <v>3.1548932434417556</v>
      </c>
      <c r="AP1571" s="51">
        <v>3.1550157853695722</v>
      </c>
      <c r="AQ1571" s="51">
        <v>3.0714454667072588</v>
      </c>
      <c r="AR1571" s="67">
        <v>0.02</v>
      </c>
      <c r="AS1571" s="99" t="s">
        <v>1589</v>
      </c>
      <c r="AT1571" s="54">
        <v>3.2197574430443243</v>
      </c>
      <c r="AU1571" s="54">
        <v>2.890612026499471</v>
      </c>
      <c r="AV1571" s="55">
        <v>3.2032826778035179</v>
      </c>
      <c r="AW1571" s="55">
        <v>2.910612026499471</v>
      </c>
      <c r="AX1571" s="56">
        <v>0.11975744304433444</v>
      </c>
      <c r="AY1571" s="56">
        <v>-0.10938797350051876</v>
      </c>
      <c r="AZ1571" s="56">
        <v>1.0369469543815679E-2</v>
      </c>
      <c r="BA1571" s="56">
        <v>0.22914541654485321</v>
      </c>
      <c r="BB1571" s="61">
        <v>-125</v>
      </c>
      <c r="BC1571" s="57">
        <v>137</v>
      </c>
      <c r="BD1571" s="57">
        <v>110</v>
      </c>
      <c r="BE1571" s="57">
        <v>-115</v>
      </c>
      <c r="BF1571" s="95">
        <v>0.55616084437356672</v>
      </c>
      <c r="BG1571" s="58">
        <v>0.42150398623832869</v>
      </c>
      <c r="BH1571" s="58">
        <v>0.47573599525868704</v>
      </c>
      <c r="BI1571" s="58">
        <v>0.53549876340212954</v>
      </c>
      <c r="BJ1571" s="57">
        <v>-123</v>
      </c>
      <c r="BK1571" s="57">
        <v>137</v>
      </c>
      <c r="BL1571" s="57">
        <v>110</v>
      </c>
      <c r="BM1571" s="57">
        <v>-115</v>
      </c>
      <c r="BN1571" s="58">
        <v>0.55171769254905545</v>
      </c>
      <c r="BO1571" s="58">
        <v>0.42151057547683407</v>
      </c>
      <c r="BP1571" s="58">
        <v>0.47547152953867611</v>
      </c>
      <c r="BQ1571" s="58">
        <v>0.5349939207912171</v>
      </c>
      <c r="BR1571" s="36">
        <v>3.65</v>
      </c>
      <c r="BS1571" s="36">
        <v>4.8</v>
      </c>
      <c r="BT1571" s="36">
        <v>0.34822999999999998</v>
      </c>
      <c r="BU1571" s="36">
        <v>0.14893000000000001</v>
      </c>
      <c r="BV1571" s="36">
        <v>0.16096886112341999</v>
      </c>
      <c r="BW1571" s="36">
        <v>0.22372</v>
      </c>
    </row>
    <row r="1572" spans="1:75" s="36" customFormat="1" ht="16.75" customHeight="1" x14ac:dyDescent="0.2">
      <c r="A1572" s="36" t="s">
        <v>1955</v>
      </c>
      <c r="B1572" s="36">
        <v>2025020755</v>
      </c>
      <c r="C1572" s="35">
        <v>46039</v>
      </c>
      <c r="D1572" s="45" t="s">
        <v>6</v>
      </c>
      <c r="E1572" s="36" t="s">
        <v>20</v>
      </c>
      <c r="F1572" s="45">
        <v>2</v>
      </c>
      <c r="G1572" s="45">
        <v>1</v>
      </c>
      <c r="H1572" s="36" t="s">
        <v>44</v>
      </c>
      <c r="I1572" s="36" t="s">
        <v>1301</v>
      </c>
      <c r="J1572" s="46" t="s">
        <v>1168</v>
      </c>
      <c r="K1572" s="47">
        <v>2.96</v>
      </c>
      <c r="L1572" s="48">
        <v>0.15</v>
      </c>
      <c r="M1572" s="49">
        <v>0.1</v>
      </c>
      <c r="N1572" s="36">
        <v>3.0999999999999899</v>
      </c>
      <c r="O1572" s="36">
        <v>3.2499999999999898</v>
      </c>
      <c r="P1572" s="70">
        <v>3.0999999999999899</v>
      </c>
      <c r="Q1572" s="36">
        <v>3.2499999999999898</v>
      </c>
      <c r="R1572" s="50">
        <v>2.9580684702128441</v>
      </c>
      <c r="S1572" s="50">
        <v>3.0975770288099875</v>
      </c>
      <c r="T1572" s="50">
        <v>2.9284877855107156</v>
      </c>
      <c r="U1572" s="50">
        <v>3.1905043396742871</v>
      </c>
      <c r="V1572" s="50">
        <v>0.96</v>
      </c>
      <c r="W1572" s="50">
        <v>0.96305398776725637</v>
      </c>
      <c r="X1572" s="50">
        <v>1.0067567567567568</v>
      </c>
      <c r="Y1572" s="50">
        <v>0.94932432432432434</v>
      </c>
      <c r="Z1572" s="50">
        <v>1.06</v>
      </c>
      <c r="AA1572" s="51">
        <v>0.99</v>
      </c>
      <c r="AB1572" s="51">
        <v>1.03</v>
      </c>
      <c r="AC1572" s="51">
        <v>1</v>
      </c>
      <c r="AD1572" s="51">
        <v>1</v>
      </c>
      <c r="AE1572" s="51">
        <v>1</v>
      </c>
      <c r="AF1572" s="51">
        <v>1</v>
      </c>
      <c r="AG1572" s="52">
        <v>1</v>
      </c>
      <c r="AH1572" s="52">
        <v>1</v>
      </c>
      <c r="AI1572" s="53">
        <v>1473</v>
      </c>
      <c r="AJ1572" s="53">
        <v>0</v>
      </c>
      <c r="AK1572" s="51">
        <v>2.76</v>
      </c>
      <c r="AL1572" s="51">
        <v>2.7892665602613942</v>
      </c>
      <c r="AM1572" s="51">
        <v>2.97</v>
      </c>
      <c r="AN1572" s="51">
        <v>2.99</v>
      </c>
      <c r="AO1572" s="51">
        <v>3.2656699029126224</v>
      </c>
      <c r="AP1572" s="51">
        <v>3.2683341650565167</v>
      </c>
      <c r="AQ1572" s="51">
        <v>3.1482000000000006</v>
      </c>
      <c r="AR1572" s="67">
        <v>-0.08</v>
      </c>
      <c r="AS1572" s="99" t="s">
        <v>1591</v>
      </c>
      <c r="AT1572" s="54">
        <v>2.8032556563027029</v>
      </c>
      <c r="AU1572" s="54">
        <v>3.2023427379114877</v>
      </c>
      <c r="AV1572" s="55">
        <v>2.883255656302703</v>
      </c>
      <c r="AW1572" s="55">
        <v>3.1161452678089563</v>
      </c>
      <c r="AX1572" s="56">
        <v>-0.29674434369728697</v>
      </c>
      <c r="AY1572" s="56">
        <v>-4.7657262088502073E-2</v>
      </c>
      <c r="AZ1572" s="56">
        <v>-0.34440160578578904</v>
      </c>
      <c r="BA1572" s="56">
        <v>-0.2490870816087849</v>
      </c>
      <c r="BB1572" s="61">
        <v>130</v>
      </c>
      <c r="BC1572" s="57">
        <v>-128</v>
      </c>
      <c r="BD1572" s="57">
        <v>-102</v>
      </c>
      <c r="BE1572" s="57">
        <v>124</v>
      </c>
      <c r="BF1572" s="95">
        <v>0.43537603496436805</v>
      </c>
      <c r="BG1572" s="58">
        <v>0.56091521057964511</v>
      </c>
      <c r="BH1572" s="58">
        <v>0.50416219294444964</v>
      </c>
      <c r="BI1572" s="58">
        <v>0.44645888027932334</v>
      </c>
      <c r="BJ1572" s="57">
        <v>118</v>
      </c>
      <c r="BK1572" s="57">
        <v>-128</v>
      </c>
      <c r="BL1572" s="57">
        <v>-102</v>
      </c>
      <c r="BM1572" s="57">
        <v>124</v>
      </c>
      <c r="BN1572" s="58">
        <v>0.45864015632692001</v>
      </c>
      <c r="BO1572" s="58">
        <v>0.56194769604618533</v>
      </c>
      <c r="BP1572" s="58">
        <v>0.50508215525648459</v>
      </c>
      <c r="BQ1572" s="58">
        <v>0.44705234695085849</v>
      </c>
      <c r="BR1572" s="36">
        <v>3.65</v>
      </c>
      <c r="BS1572" s="36">
        <v>4.8499999999999996</v>
      </c>
      <c r="BT1572" s="36">
        <v>0.34194000000000002</v>
      </c>
      <c r="BU1572" s="36">
        <v>0.14771999999999999</v>
      </c>
      <c r="BV1572" s="36">
        <v>0.15977156948635499</v>
      </c>
      <c r="BW1572" s="36">
        <v>0.22314999999999999</v>
      </c>
    </row>
    <row r="1573" spans="1:75" s="36" customFormat="1" ht="16.75" customHeight="1" x14ac:dyDescent="0.2">
      <c r="A1573" s="36" t="s">
        <v>1956</v>
      </c>
      <c r="B1573" s="36">
        <v>2025020755</v>
      </c>
      <c r="C1573" s="35">
        <v>46039</v>
      </c>
      <c r="D1573" s="45" t="s">
        <v>9</v>
      </c>
      <c r="E1573" s="36" t="s">
        <v>43</v>
      </c>
      <c r="F1573" s="45">
        <v>1</v>
      </c>
      <c r="G1573" s="45">
        <v>2</v>
      </c>
      <c r="H1573" s="36" t="s">
        <v>45</v>
      </c>
      <c r="I1573" s="36" t="s">
        <v>732</v>
      </c>
      <c r="J1573" s="46" t="s">
        <v>691</v>
      </c>
      <c r="K1573" s="47">
        <v>2.96</v>
      </c>
      <c r="L1573" s="48">
        <v>0.15</v>
      </c>
      <c r="M1573" s="49">
        <v>0.1</v>
      </c>
      <c r="N1573" s="36">
        <v>3.2499999999999898</v>
      </c>
      <c r="O1573" s="36">
        <v>3.0999999999999899</v>
      </c>
      <c r="P1573" s="70">
        <v>3.2499999999999898</v>
      </c>
      <c r="Q1573" s="36">
        <v>3.0999999999999899</v>
      </c>
      <c r="R1573" s="50">
        <v>2.930704192241099</v>
      </c>
      <c r="S1573" s="50">
        <v>3.1938565366790859</v>
      </c>
      <c r="T1573" s="50">
        <v>2.8720901083962769</v>
      </c>
      <c r="U1573" s="50">
        <v>3.2896722327794583</v>
      </c>
      <c r="V1573" s="50">
        <v>1.0349999999999999</v>
      </c>
      <c r="W1573" s="50">
        <v>1.0329456510400874</v>
      </c>
      <c r="X1573" s="50">
        <v>1.0033783783783785</v>
      </c>
      <c r="Y1573" s="50">
        <v>0.93243243243243235</v>
      </c>
      <c r="Z1573" s="50">
        <v>1.06</v>
      </c>
      <c r="AA1573" s="51">
        <v>0.98</v>
      </c>
      <c r="AB1573" s="51">
        <v>1.03</v>
      </c>
      <c r="AC1573" s="51">
        <v>1</v>
      </c>
      <c r="AD1573" s="51">
        <v>1</v>
      </c>
      <c r="AE1573" s="51">
        <v>1</v>
      </c>
      <c r="AF1573" s="51">
        <v>1</v>
      </c>
      <c r="AG1573" s="52">
        <v>1</v>
      </c>
      <c r="AH1573" s="52">
        <v>1</v>
      </c>
      <c r="AI1573" s="53">
        <v>1480</v>
      </c>
      <c r="AJ1573" s="53">
        <v>351</v>
      </c>
      <c r="AK1573" s="51">
        <v>2.81</v>
      </c>
      <c r="AL1573" s="51">
        <v>2.81</v>
      </c>
      <c r="AM1573" s="51">
        <v>2.98</v>
      </c>
      <c r="AN1573" s="51">
        <v>3.012078480501863</v>
      </c>
      <c r="AO1573" s="51">
        <v>3.1765043159269353</v>
      </c>
      <c r="AP1573" s="51">
        <v>3.2078518578698696</v>
      </c>
      <c r="AQ1573" s="51">
        <v>3.1588000000000003</v>
      </c>
      <c r="AR1573" s="67">
        <v>0.08</v>
      </c>
      <c r="AS1573" s="99" t="s">
        <v>1591</v>
      </c>
      <c r="AT1573" s="54">
        <v>3.2023427379114877</v>
      </c>
      <c r="AU1573" s="54">
        <v>2.8032556563027029</v>
      </c>
      <c r="AV1573" s="55">
        <v>3.1161452678089563</v>
      </c>
      <c r="AW1573" s="55">
        <v>2.883255656302703</v>
      </c>
      <c r="AX1573" s="56">
        <v>-4.7657262088502073E-2</v>
      </c>
      <c r="AY1573" s="56">
        <v>-0.29674434369728697</v>
      </c>
      <c r="AZ1573" s="56">
        <v>-0.34440160578578904</v>
      </c>
      <c r="BA1573" s="56">
        <v>0.2490870816087849</v>
      </c>
      <c r="BB1573" s="61">
        <v>-130</v>
      </c>
      <c r="BC1573" s="57">
        <v>128</v>
      </c>
      <c r="BD1573" s="57">
        <v>102</v>
      </c>
      <c r="BE1573" s="57">
        <v>-124</v>
      </c>
      <c r="BF1573" s="95">
        <v>0.56462396503563195</v>
      </c>
      <c r="BG1573" s="58">
        <v>0.43908478942035484</v>
      </c>
      <c r="BH1573" s="58">
        <v>0.49583780705555036</v>
      </c>
      <c r="BI1573" s="58">
        <v>0.55354111972067666</v>
      </c>
      <c r="BJ1573" s="57">
        <v>-118</v>
      </c>
      <c r="BK1573" s="57">
        <v>128</v>
      </c>
      <c r="BL1573" s="57">
        <v>102</v>
      </c>
      <c r="BM1573" s="57">
        <v>-124</v>
      </c>
      <c r="BN1573" s="58">
        <v>0.54135984367307999</v>
      </c>
      <c r="BO1573" s="58">
        <v>0.43805230395381467</v>
      </c>
      <c r="BP1573" s="58">
        <v>0.49491784474351541</v>
      </c>
      <c r="BQ1573" s="58">
        <v>0.55294765304914151</v>
      </c>
      <c r="BR1573" s="36">
        <v>3.65</v>
      </c>
      <c r="BS1573" s="36">
        <v>4.9000000000000004</v>
      </c>
      <c r="BT1573" s="36">
        <v>0.33402999999999999</v>
      </c>
      <c r="BU1573" s="36">
        <v>0.14252000000000001</v>
      </c>
      <c r="BV1573" s="36">
        <v>0.15371341055674101</v>
      </c>
      <c r="BW1573" s="36">
        <v>0.21534</v>
      </c>
    </row>
    <row r="1574" spans="1:75" s="36" customFormat="1" ht="16.75" customHeight="1" x14ac:dyDescent="0.2">
      <c r="A1574" s="36" t="s">
        <v>1957</v>
      </c>
      <c r="B1574" s="36">
        <v>2025020756</v>
      </c>
      <c r="C1574" s="35">
        <v>46039</v>
      </c>
      <c r="D1574" s="45" t="s">
        <v>6</v>
      </c>
      <c r="E1574" s="36" t="s">
        <v>37</v>
      </c>
      <c r="F1574" s="45">
        <v>1</v>
      </c>
      <c r="G1574" s="45">
        <v>1</v>
      </c>
      <c r="H1574" s="36" t="s">
        <v>46</v>
      </c>
      <c r="I1574" s="36" t="s">
        <v>489</v>
      </c>
      <c r="J1574" s="46" t="s">
        <v>176</v>
      </c>
      <c r="K1574" s="47">
        <v>2.96</v>
      </c>
      <c r="L1574" s="48">
        <v>0.15</v>
      </c>
      <c r="M1574" s="49">
        <v>0.1</v>
      </c>
      <c r="N1574" s="36">
        <v>2.8499999999999899</v>
      </c>
      <c r="O1574" s="36">
        <v>2.8999999999999901</v>
      </c>
      <c r="P1574" s="70">
        <v>2.8499999999999899</v>
      </c>
      <c r="Q1574" s="36">
        <v>2.8999999999999901</v>
      </c>
      <c r="R1574" s="50">
        <v>2.9896028356376054</v>
      </c>
      <c r="S1574" s="50">
        <v>2.7966619332354199</v>
      </c>
      <c r="T1574" s="50">
        <v>2.8102266654993491</v>
      </c>
      <c r="U1574" s="50">
        <v>2.8246285525677743</v>
      </c>
      <c r="V1574" s="50">
        <v>0.95</v>
      </c>
      <c r="W1574" s="50">
        <v>0.95302926576458757</v>
      </c>
      <c r="X1574" s="50">
        <v>1.0803414567527405</v>
      </c>
      <c r="Y1574" s="50">
        <v>0.94203105978948032</v>
      </c>
      <c r="Z1574" s="50">
        <v>1.06</v>
      </c>
      <c r="AA1574" s="51">
        <v>0.94</v>
      </c>
      <c r="AB1574" s="51">
        <v>1.01</v>
      </c>
      <c r="AC1574" s="51">
        <v>1</v>
      </c>
      <c r="AD1574" s="51">
        <v>1</v>
      </c>
      <c r="AE1574" s="51">
        <v>1</v>
      </c>
      <c r="AF1574" s="51">
        <v>1</v>
      </c>
      <c r="AG1574" s="52">
        <v>1</v>
      </c>
      <c r="AH1574" s="52">
        <v>1</v>
      </c>
      <c r="AI1574" s="53">
        <v>1494</v>
      </c>
      <c r="AJ1574" s="53">
        <v>1338</v>
      </c>
      <c r="AK1574" s="51">
        <v>2.85</v>
      </c>
      <c r="AL1574" s="51">
        <v>2.88</v>
      </c>
      <c r="AM1574" s="51">
        <v>2.97</v>
      </c>
      <c r="AN1574" s="51">
        <v>2.95</v>
      </c>
      <c r="AO1574" s="51">
        <v>3.1715685268377944</v>
      </c>
      <c r="AP1574" s="51">
        <v>3.1405024951965572</v>
      </c>
      <c r="AQ1574" s="51">
        <v>3.1482000000000006</v>
      </c>
      <c r="AR1574" s="67">
        <v>0.05</v>
      </c>
      <c r="AS1574" s="99" t="s">
        <v>1591</v>
      </c>
      <c r="AT1574" s="54">
        <v>2.7582801791409333</v>
      </c>
      <c r="AU1574" s="54">
        <v>3.0263537171365509</v>
      </c>
      <c r="AV1574" s="55">
        <v>2.7082801791409334</v>
      </c>
      <c r="AW1574" s="55">
        <v>3.0797429956203937</v>
      </c>
      <c r="AX1574" s="56">
        <v>-9.1719820859056611E-2</v>
      </c>
      <c r="AY1574" s="56">
        <v>0.12635371713656074</v>
      </c>
      <c r="AZ1574" s="56">
        <v>3.4633896277504128E-2</v>
      </c>
      <c r="BA1574" s="56">
        <v>-0.21807353799561735</v>
      </c>
      <c r="BB1574" s="61">
        <v>121</v>
      </c>
      <c r="BC1574" s="57">
        <v>-111</v>
      </c>
      <c r="BD1574" s="57">
        <v>115</v>
      </c>
      <c r="BE1574" s="57">
        <v>142</v>
      </c>
      <c r="BF1574" s="95">
        <v>0.45315461214582814</v>
      </c>
      <c r="BG1574" s="58">
        <v>0.52659352634136747</v>
      </c>
      <c r="BH1574" s="58">
        <v>0.46610880428029511</v>
      </c>
      <c r="BI1574" s="58">
        <v>0.41330227076227222</v>
      </c>
      <c r="BJ1574" s="57">
        <v>129</v>
      </c>
      <c r="BK1574" s="57">
        <v>-112</v>
      </c>
      <c r="BL1574" s="57">
        <v>114</v>
      </c>
      <c r="BM1574" s="57">
        <v>141</v>
      </c>
      <c r="BN1574" s="58">
        <v>0.4374993582669463</v>
      </c>
      <c r="BO1574" s="58">
        <v>0.52757223569463907</v>
      </c>
      <c r="BP1574" s="58">
        <v>0.46731910196364301</v>
      </c>
      <c r="BQ1574" s="58">
        <v>0.41446124345512669</v>
      </c>
      <c r="BR1574" s="36">
        <v>3.65</v>
      </c>
      <c r="BS1574" s="36">
        <v>4.95</v>
      </c>
      <c r="BT1574" s="36">
        <v>0.32983000000000001</v>
      </c>
      <c r="BU1574" s="36">
        <v>0.13883999999999999</v>
      </c>
      <c r="BV1574" s="36">
        <v>0.14972662273938001</v>
      </c>
      <c r="BW1574" s="36">
        <v>0.21154999999999999</v>
      </c>
    </row>
    <row r="1575" spans="1:75" s="36" customFormat="1" ht="16.75" customHeight="1" x14ac:dyDescent="0.2">
      <c r="A1575" s="36" t="s">
        <v>1958</v>
      </c>
      <c r="B1575" s="36">
        <v>2025020756</v>
      </c>
      <c r="C1575" s="35">
        <v>46039</v>
      </c>
      <c r="D1575" s="45" t="s">
        <v>9</v>
      </c>
      <c r="E1575" s="36" t="s">
        <v>22</v>
      </c>
      <c r="F1575" s="45">
        <v>1</v>
      </c>
      <c r="G1575" s="45">
        <v>1</v>
      </c>
      <c r="H1575" s="36" t="s">
        <v>47</v>
      </c>
      <c r="I1575" s="36" t="s">
        <v>320</v>
      </c>
      <c r="J1575" s="46" t="s">
        <v>151</v>
      </c>
      <c r="K1575" s="47">
        <v>2.96</v>
      </c>
      <c r="L1575" s="48">
        <v>0.15</v>
      </c>
      <c r="M1575" s="49">
        <v>0.1</v>
      </c>
      <c r="N1575" s="36">
        <v>2.8999999999999901</v>
      </c>
      <c r="O1575" s="36">
        <v>2.8499999999999899</v>
      </c>
      <c r="P1575" s="70">
        <v>2.8999999999999901</v>
      </c>
      <c r="Q1575" s="36">
        <v>2.8499999999999899</v>
      </c>
      <c r="R1575" s="50">
        <v>2.625671891691054</v>
      </c>
      <c r="S1575" s="50">
        <v>3.3544505166287619</v>
      </c>
      <c r="T1575" s="50">
        <v>2.573158453857233</v>
      </c>
      <c r="U1575" s="50">
        <v>3.3544505166287619</v>
      </c>
      <c r="V1575" s="50">
        <v>1.048</v>
      </c>
      <c r="W1575" s="50">
        <v>1.0491546019013618</v>
      </c>
      <c r="X1575" s="50">
        <v>1.0033783783783785</v>
      </c>
      <c r="Y1575" s="50">
        <v>0.96283783783783783</v>
      </c>
      <c r="Z1575" s="50">
        <v>0.98499999999999999</v>
      </c>
      <c r="AA1575" s="51">
        <v>0.98</v>
      </c>
      <c r="AB1575" s="51">
        <v>1</v>
      </c>
      <c r="AC1575" s="51">
        <v>1</v>
      </c>
      <c r="AD1575" s="51">
        <v>1</v>
      </c>
      <c r="AE1575" s="51">
        <v>1</v>
      </c>
      <c r="AF1575" s="51">
        <v>1</v>
      </c>
      <c r="AG1575" s="52">
        <v>1</v>
      </c>
      <c r="AH1575" s="52">
        <v>1</v>
      </c>
      <c r="AI1575" s="53">
        <v>1490</v>
      </c>
      <c r="AJ1575" s="53">
        <v>1408</v>
      </c>
      <c r="AK1575" s="51">
        <v>2.7884119369768618</v>
      </c>
      <c r="AL1575" s="51">
        <v>2.7632132286164834</v>
      </c>
      <c r="AM1575" s="51">
        <v>3.1978107119881121</v>
      </c>
      <c r="AN1575" s="51">
        <v>3.2213066826842098</v>
      </c>
      <c r="AO1575" s="51">
        <v>3.1458747965155003</v>
      </c>
      <c r="AP1575" s="51">
        <v>3.1696136408700748</v>
      </c>
      <c r="AQ1575" s="51">
        <v>3.1498435513082903</v>
      </c>
      <c r="AR1575" s="67">
        <v>-0.05</v>
      </c>
      <c r="AS1575" s="99" t="s">
        <v>1591</v>
      </c>
      <c r="AT1575" s="54">
        <v>3.0263537171365509</v>
      </c>
      <c r="AU1575" s="54">
        <v>2.7582801791409333</v>
      </c>
      <c r="AV1575" s="55">
        <v>3.0797429956203937</v>
      </c>
      <c r="AW1575" s="55">
        <v>2.7082801791409334</v>
      </c>
      <c r="AX1575" s="56">
        <v>0.12635371713656074</v>
      </c>
      <c r="AY1575" s="56">
        <v>-9.1719820859056611E-2</v>
      </c>
      <c r="AZ1575" s="56">
        <v>3.4633896277504128E-2</v>
      </c>
      <c r="BA1575" s="56">
        <v>0.21807353799561735</v>
      </c>
      <c r="BB1575" s="61">
        <v>-121</v>
      </c>
      <c r="BC1575" s="57">
        <v>111</v>
      </c>
      <c r="BD1575" s="57">
        <v>-115</v>
      </c>
      <c r="BE1575" s="57">
        <v>-142</v>
      </c>
      <c r="BF1575" s="95">
        <v>0.54684538785417192</v>
      </c>
      <c r="BG1575" s="58">
        <v>0.47340647365863259</v>
      </c>
      <c r="BH1575" s="58">
        <v>0.53389119571970489</v>
      </c>
      <c r="BI1575" s="58">
        <v>0.58669772923772778</v>
      </c>
      <c r="BJ1575" s="57">
        <v>-129</v>
      </c>
      <c r="BK1575" s="57">
        <v>112</v>
      </c>
      <c r="BL1575" s="57">
        <v>-114</v>
      </c>
      <c r="BM1575" s="57">
        <v>-141</v>
      </c>
      <c r="BN1575" s="58">
        <v>0.5625006417330537</v>
      </c>
      <c r="BO1575" s="58">
        <v>0.47242776430536099</v>
      </c>
      <c r="BP1575" s="58">
        <v>0.53268089803635699</v>
      </c>
      <c r="BQ1575" s="58">
        <v>0.58553875654487331</v>
      </c>
      <c r="BR1575" s="36">
        <v>3.65</v>
      </c>
      <c r="BS1575" s="36">
        <v>5</v>
      </c>
      <c r="BT1575" s="36">
        <v>0.32701000000000002</v>
      </c>
      <c r="BU1575" s="36">
        <v>0.13489000000000001</v>
      </c>
      <c r="BV1575" s="36">
        <v>0.14518819895163901</v>
      </c>
      <c r="BW1575" s="36">
        <v>0.20582</v>
      </c>
    </row>
    <row r="1576" spans="1:75" s="36" customFormat="1" ht="16.75" customHeight="1" x14ac:dyDescent="0.2">
      <c r="A1576" s="36" t="s">
        <v>1959</v>
      </c>
      <c r="B1576" s="36">
        <v>2025020757</v>
      </c>
      <c r="C1576" s="35">
        <v>46039</v>
      </c>
      <c r="D1576" s="45" t="s">
        <v>6</v>
      </c>
      <c r="E1576" s="36" t="s">
        <v>13</v>
      </c>
      <c r="F1576" s="45">
        <v>1</v>
      </c>
      <c r="G1576" s="45">
        <v>1</v>
      </c>
      <c r="H1576" s="36" t="s">
        <v>46</v>
      </c>
      <c r="I1576" s="36" t="s">
        <v>472</v>
      </c>
      <c r="J1576" s="46" t="s">
        <v>185</v>
      </c>
      <c r="K1576" s="47">
        <v>2.96</v>
      </c>
      <c r="L1576" s="48">
        <v>0.15</v>
      </c>
      <c r="M1576" s="49">
        <v>0.1</v>
      </c>
      <c r="N1576" s="36">
        <v>2.44999999999999</v>
      </c>
      <c r="O1576" s="36">
        <v>3.2499999999999898</v>
      </c>
      <c r="P1576" s="70">
        <v>2.44999999999999</v>
      </c>
      <c r="Q1576" s="36">
        <v>3.2499999999999898</v>
      </c>
      <c r="R1576" s="50">
        <v>2.6682867124970526</v>
      </c>
      <c r="S1576" s="50">
        <v>3.1465290867536453</v>
      </c>
      <c r="T1576" s="50">
        <v>2.6682867124970526</v>
      </c>
      <c r="U1576" s="50">
        <v>3.1465290867536453</v>
      </c>
      <c r="V1576" s="50">
        <v>0.95</v>
      </c>
      <c r="W1576" s="50">
        <v>0.95302926576458757</v>
      </c>
      <c r="X1576" s="50">
        <v>0.9932432432432432</v>
      </c>
      <c r="Y1576" s="50">
        <v>1.0255123321271458</v>
      </c>
      <c r="Z1576" s="50">
        <v>1</v>
      </c>
      <c r="AA1576" s="51">
        <v>1</v>
      </c>
      <c r="AB1576" s="51">
        <v>1</v>
      </c>
      <c r="AC1576" s="51">
        <v>1</v>
      </c>
      <c r="AD1576" s="51">
        <v>1</v>
      </c>
      <c r="AE1576" s="51">
        <v>1</v>
      </c>
      <c r="AF1576" s="51">
        <v>1</v>
      </c>
      <c r="AG1576" s="52">
        <v>1</v>
      </c>
      <c r="AH1576" s="52">
        <v>1</v>
      </c>
      <c r="AI1576" s="53">
        <v>1484</v>
      </c>
      <c r="AJ1576" s="53">
        <v>1428</v>
      </c>
      <c r="AK1576" s="51">
        <v>2.7347986441791989</v>
      </c>
      <c r="AL1576" s="51">
        <v>2.7248218544268772</v>
      </c>
      <c r="AM1576" s="51">
        <v>3.1371951650728982</v>
      </c>
      <c r="AN1576" s="51">
        <v>3.1385952533250103</v>
      </c>
      <c r="AO1576" s="51">
        <v>3.2183435952988884</v>
      </c>
      <c r="AP1576" s="51">
        <v>3.2075714190171021</v>
      </c>
      <c r="AQ1576" s="51">
        <v>3.1371951650728982</v>
      </c>
      <c r="AR1576" s="67">
        <v>0</v>
      </c>
      <c r="AS1576" s="99" t="s">
        <v>1590</v>
      </c>
      <c r="AT1576" s="54">
        <v>2.5030891333772725</v>
      </c>
      <c r="AU1576" s="54">
        <v>3.2367931026387513</v>
      </c>
      <c r="AV1576" s="55">
        <v>2.5030891333772725</v>
      </c>
      <c r="AW1576" s="55">
        <v>3.2403591403015577</v>
      </c>
      <c r="AX1576" s="56">
        <v>5.3089133377282494E-2</v>
      </c>
      <c r="AY1576" s="56">
        <v>-1.3206897361238479E-2</v>
      </c>
      <c r="AZ1576" s="56">
        <v>3.9882236016044015E-2</v>
      </c>
      <c r="BA1576" s="56">
        <v>6.6296030738520972E-2</v>
      </c>
      <c r="BB1576" s="61">
        <v>162</v>
      </c>
      <c r="BC1576" s="57">
        <v>-107</v>
      </c>
      <c r="BD1576" s="57">
        <v>120</v>
      </c>
      <c r="BE1576" s="57">
        <v>148</v>
      </c>
      <c r="BF1576" s="95">
        <v>0.38160405329900177</v>
      </c>
      <c r="BG1576" s="58">
        <v>0.51757446638157101</v>
      </c>
      <c r="BH1576" s="58">
        <v>0.45494656883770557</v>
      </c>
      <c r="BI1576" s="58">
        <v>0.40266904423700312</v>
      </c>
      <c r="BJ1576" s="57">
        <v>162</v>
      </c>
      <c r="BK1576" s="57">
        <v>-108</v>
      </c>
      <c r="BL1576" s="57">
        <v>120</v>
      </c>
      <c r="BM1576" s="57">
        <v>148</v>
      </c>
      <c r="BN1576" s="58">
        <v>0.38135144825083755</v>
      </c>
      <c r="BO1576" s="58">
        <v>0.51809279827290977</v>
      </c>
      <c r="BP1576" s="58">
        <v>0.45546719178516171</v>
      </c>
      <c r="BQ1576" s="58">
        <v>0.40308254594207693</v>
      </c>
      <c r="BR1576" s="36">
        <v>3.7</v>
      </c>
      <c r="BS1576" s="36">
        <v>3.7</v>
      </c>
      <c r="BT1576" s="36">
        <v>0.49287999999999998</v>
      </c>
      <c r="BU1576" s="36">
        <v>0.24787000000000001</v>
      </c>
      <c r="BV1576" s="36">
        <v>0.27379269208677498</v>
      </c>
      <c r="BW1576" s="36">
        <v>0.34255000000000002</v>
      </c>
    </row>
    <row r="1577" spans="1:75" s="36" customFormat="1" ht="16.75" customHeight="1" x14ac:dyDescent="0.2">
      <c r="A1577" s="36" t="s">
        <v>1960</v>
      </c>
      <c r="B1577" s="36">
        <v>2025020757</v>
      </c>
      <c r="C1577" s="35">
        <v>46039</v>
      </c>
      <c r="D1577" s="45" t="s">
        <v>9</v>
      </c>
      <c r="E1577" s="36" t="s">
        <v>15</v>
      </c>
      <c r="F1577" s="45">
        <v>1</v>
      </c>
      <c r="G1577" s="45">
        <v>1</v>
      </c>
      <c r="H1577" s="36" t="s">
        <v>47</v>
      </c>
      <c r="I1577" s="36" t="s">
        <v>358</v>
      </c>
      <c r="J1577" s="46" t="s">
        <v>191</v>
      </c>
      <c r="K1577" s="47">
        <v>2.96</v>
      </c>
      <c r="L1577" s="48">
        <v>0.15</v>
      </c>
      <c r="M1577" s="49">
        <v>0.1</v>
      </c>
      <c r="N1577" s="36">
        <v>3.2499999999999898</v>
      </c>
      <c r="O1577" s="36">
        <v>2.44999999999999</v>
      </c>
      <c r="P1577" s="70">
        <v>3.2499999999999898</v>
      </c>
      <c r="Q1577" s="36">
        <v>2.44999999999999</v>
      </c>
      <c r="R1577" s="50">
        <v>3.0445479059290337</v>
      </c>
      <c r="S1577" s="50">
        <v>2.8684974491406474</v>
      </c>
      <c r="T1577" s="50">
        <v>2.9227659896918721</v>
      </c>
      <c r="U1577" s="50">
        <v>2.8684974491406474</v>
      </c>
      <c r="V1577" s="50">
        <v>1.048</v>
      </c>
      <c r="W1577" s="50">
        <v>1.0491546019013618</v>
      </c>
      <c r="X1577" s="50">
        <v>1.0598632314435468</v>
      </c>
      <c r="Y1577" s="50">
        <v>0.92391846087135099</v>
      </c>
      <c r="Z1577" s="50">
        <v>0.97</v>
      </c>
      <c r="AA1577" s="51">
        <v>0.96</v>
      </c>
      <c r="AB1577" s="51">
        <v>1</v>
      </c>
      <c r="AC1577" s="51">
        <v>1</v>
      </c>
      <c r="AD1577" s="51">
        <v>1</v>
      </c>
      <c r="AE1577" s="51">
        <v>1</v>
      </c>
      <c r="AF1577" s="51">
        <v>1</v>
      </c>
      <c r="AG1577" s="52">
        <v>1</v>
      </c>
      <c r="AH1577" s="52">
        <v>1</v>
      </c>
      <c r="AI1577" s="53">
        <v>1493</v>
      </c>
      <c r="AJ1577" s="53">
        <v>1451</v>
      </c>
      <c r="AK1577" s="51">
        <v>3.0355165030963511</v>
      </c>
      <c r="AL1577" s="51">
        <v>3.0350444847776963</v>
      </c>
      <c r="AM1577" s="51">
        <v>2.94</v>
      </c>
      <c r="AN1577" s="51">
        <v>2.9292746173710973</v>
      </c>
      <c r="AO1577" s="51">
        <v>2.9148377622219175</v>
      </c>
      <c r="AP1577" s="51">
        <v>2.894978476738594</v>
      </c>
      <c r="AQ1577" s="51">
        <v>2.8517999999999999</v>
      </c>
      <c r="AR1577" s="67">
        <v>0</v>
      </c>
      <c r="AS1577" s="99" t="s">
        <v>1590</v>
      </c>
      <c r="AT1577" s="54">
        <v>3.2367931026387513</v>
      </c>
      <c r="AU1577" s="54">
        <v>2.5030891333772725</v>
      </c>
      <c r="AV1577" s="55">
        <v>3.2403591403015577</v>
      </c>
      <c r="AW1577" s="55">
        <v>2.5030891333772725</v>
      </c>
      <c r="AX1577" s="56">
        <v>-1.3206897361238479E-2</v>
      </c>
      <c r="AY1577" s="56">
        <v>5.3089133377282494E-2</v>
      </c>
      <c r="AZ1577" s="56">
        <v>3.9882236016044015E-2</v>
      </c>
      <c r="BA1577" s="56">
        <v>-6.6296030738520972E-2</v>
      </c>
      <c r="BB1577" s="61">
        <v>-162</v>
      </c>
      <c r="BC1577" s="57">
        <v>107</v>
      </c>
      <c r="BD1577" s="57">
        <v>-120</v>
      </c>
      <c r="BE1577" s="57">
        <v>-148</v>
      </c>
      <c r="BF1577" s="95">
        <v>0.61839594670099829</v>
      </c>
      <c r="BG1577" s="58">
        <v>0.48242553361842899</v>
      </c>
      <c r="BH1577" s="58">
        <v>0.54505343116229443</v>
      </c>
      <c r="BI1577" s="58">
        <v>0.59733095576299688</v>
      </c>
      <c r="BJ1577" s="57">
        <v>-162</v>
      </c>
      <c r="BK1577" s="57">
        <v>108</v>
      </c>
      <c r="BL1577" s="57">
        <v>-120</v>
      </c>
      <c r="BM1577" s="57">
        <v>-148</v>
      </c>
      <c r="BN1577" s="58">
        <v>0.61864855174916245</v>
      </c>
      <c r="BO1577" s="58">
        <v>0.48190720172709028</v>
      </c>
      <c r="BP1577" s="58">
        <v>0.54453280821483829</v>
      </c>
      <c r="BQ1577" s="58">
        <v>0.59691745405792307</v>
      </c>
      <c r="BR1577" s="36">
        <v>3.7</v>
      </c>
      <c r="BS1577" s="36">
        <v>3.75</v>
      </c>
      <c r="BT1577" s="36">
        <v>0.48701</v>
      </c>
      <c r="BU1577" s="36">
        <v>0.24143000000000001</v>
      </c>
      <c r="BV1577" s="36">
        <v>0.266676239603238</v>
      </c>
      <c r="BW1577" s="36">
        <v>0.33610000000000001</v>
      </c>
    </row>
    <row r="1578" spans="1:75" s="36" customFormat="1" ht="16.75" customHeight="1" x14ac:dyDescent="0.2">
      <c r="A1578" s="36" t="s">
        <v>1961</v>
      </c>
      <c r="B1578" s="36">
        <v>2025020759</v>
      </c>
      <c r="C1578" s="35">
        <v>46039</v>
      </c>
      <c r="D1578" s="45" t="s">
        <v>6</v>
      </c>
      <c r="E1578" s="36" t="s">
        <v>42</v>
      </c>
      <c r="F1578" s="45">
        <v>0</v>
      </c>
      <c r="G1578" s="45">
        <v>2</v>
      </c>
      <c r="H1578" s="36" t="s">
        <v>29</v>
      </c>
      <c r="I1578" s="36" t="s">
        <v>344</v>
      </c>
      <c r="J1578" s="46" t="s">
        <v>153</v>
      </c>
      <c r="K1578" s="47">
        <v>2.96</v>
      </c>
      <c r="L1578" s="48">
        <v>0.15</v>
      </c>
      <c r="M1578" s="49">
        <v>0.1</v>
      </c>
      <c r="N1578" s="36">
        <v>3.2499999999999898</v>
      </c>
      <c r="O1578" s="36">
        <v>3.0499999999999901</v>
      </c>
      <c r="P1578" s="70">
        <v>3.2499999999999898</v>
      </c>
      <c r="Q1578" s="36">
        <v>3.0499999999999901</v>
      </c>
      <c r="R1578" s="50">
        <v>3.5427971089343546</v>
      </c>
      <c r="S1578" s="50">
        <v>2.6814531454811315</v>
      </c>
      <c r="T1578" s="50">
        <v>3.5427971089343546</v>
      </c>
      <c r="U1578" s="50">
        <v>2.721674942663348</v>
      </c>
      <c r="V1578" s="50">
        <v>0.90300000000000002</v>
      </c>
      <c r="W1578" s="50">
        <v>0.92051577291954856</v>
      </c>
      <c r="X1578" s="50">
        <v>0.98669850710914775</v>
      </c>
      <c r="Y1578" s="50">
        <v>1</v>
      </c>
      <c r="Z1578" s="50">
        <v>1.0449999999999999</v>
      </c>
      <c r="AA1578" s="51">
        <v>1</v>
      </c>
      <c r="AB1578" s="51">
        <v>1.0149999999999999</v>
      </c>
      <c r="AC1578" s="51">
        <v>1</v>
      </c>
      <c r="AD1578" s="51">
        <v>1</v>
      </c>
      <c r="AE1578" s="51">
        <v>1</v>
      </c>
      <c r="AF1578" s="51">
        <v>1</v>
      </c>
      <c r="AG1578" s="52">
        <v>1</v>
      </c>
      <c r="AH1578" s="52">
        <v>1</v>
      </c>
      <c r="AI1578" s="53">
        <v>1499</v>
      </c>
      <c r="AJ1578" s="53">
        <v>1390</v>
      </c>
      <c r="AK1578" s="51">
        <v>3.35</v>
      </c>
      <c r="AL1578" s="51">
        <v>3.3789195663401532</v>
      </c>
      <c r="AM1578" s="51">
        <v>2.7446743754914356</v>
      </c>
      <c r="AN1578" s="51">
        <v>2.7351911909898901</v>
      </c>
      <c r="AO1578" s="51">
        <v>2.7475961855763527</v>
      </c>
      <c r="AP1578" s="51">
        <v>2.7557745382940673</v>
      </c>
      <c r="AQ1578" s="51">
        <v>2.8681847223885502</v>
      </c>
      <c r="AR1578" s="67">
        <v>0.03</v>
      </c>
      <c r="AS1578" s="99" t="s">
        <v>1590</v>
      </c>
      <c r="AT1578" s="54">
        <v>3.0446604421198327</v>
      </c>
      <c r="AU1578" s="54">
        <v>3.0970735288469657</v>
      </c>
      <c r="AV1578" s="55">
        <v>3.0146604421198329</v>
      </c>
      <c r="AW1578" s="55">
        <v>3.1219105429294389</v>
      </c>
      <c r="AX1578" s="56">
        <v>-0.20533955788015712</v>
      </c>
      <c r="AY1578" s="56">
        <v>4.7073528846975687E-2</v>
      </c>
      <c r="AZ1578" s="56">
        <v>-0.15826602903318143</v>
      </c>
      <c r="BA1578" s="56">
        <v>-0.25241308672713281</v>
      </c>
      <c r="BB1578" s="61">
        <v>106</v>
      </c>
      <c r="BC1578" s="57">
        <v>-141</v>
      </c>
      <c r="BD1578" s="57">
        <v>-113</v>
      </c>
      <c r="BE1578" s="57">
        <v>112</v>
      </c>
      <c r="BF1578" s="95">
        <v>0.48518305485152957</v>
      </c>
      <c r="BG1578" s="58">
        <v>0.5842635880150836</v>
      </c>
      <c r="BH1578" s="58">
        <v>0.53156280581074378</v>
      </c>
      <c r="BI1578" s="58">
        <v>0.47176326486030162</v>
      </c>
      <c r="BJ1578" s="57">
        <v>109</v>
      </c>
      <c r="BK1578" s="57">
        <v>-140</v>
      </c>
      <c r="BL1578" s="57">
        <v>-113</v>
      </c>
      <c r="BM1578" s="57">
        <v>113</v>
      </c>
      <c r="BN1578" s="58">
        <v>0.4785302967824131</v>
      </c>
      <c r="BO1578" s="58">
        <v>0.58282828560634936</v>
      </c>
      <c r="BP1578" s="58">
        <v>0.5298630495598855</v>
      </c>
      <c r="BQ1578" s="58">
        <v>0.47017776280126433</v>
      </c>
      <c r="BR1578" s="36">
        <v>3.7</v>
      </c>
      <c r="BS1578" s="36">
        <v>3.8</v>
      </c>
      <c r="BT1578" s="36">
        <v>0.47882999999999998</v>
      </c>
      <c r="BU1578" s="36">
        <v>0.23601</v>
      </c>
      <c r="BV1578" s="36">
        <v>0.25981989519573701</v>
      </c>
      <c r="BW1578" s="36">
        <v>0.32765</v>
      </c>
    </row>
    <row r="1579" spans="1:75" s="36" customFormat="1" ht="16.75" customHeight="1" x14ac:dyDescent="0.2">
      <c r="A1579" s="36" t="s">
        <v>1962</v>
      </c>
      <c r="B1579" s="36">
        <v>2025020759</v>
      </c>
      <c r="C1579" s="35">
        <v>46039</v>
      </c>
      <c r="D1579" s="45" t="s">
        <v>9</v>
      </c>
      <c r="E1579" s="36" t="s">
        <v>4</v>
      </c>
      <c r="F1579" s="45">
        <v>2</v>
      </c>
      <c r="G1579" s="45">
        <v>0</v>
      </c>
      <c r="H1579" s="36" t="s">
        <v>31</v>
      </c>
      <c r="I1579" s="36" t="s">
        <v>330</v>
      </c>
      <c r="J1579" s="46" t="s">
        <v>173</v>
      </c>
      <c r="K1579" s="47">
        <v>2.96</v>
      </c>
      <c r="L1579" s="48">
        <v>0.15</v>
      </c>
      <c r="M1579" s="49">
        <v>0.1</v>
      </c>
      <c r="N1579" s="36">
        <v>3.0499999999999901</v>
      </c>
      <c r="O1579" s="36">
        <v>3.2499999999999898</v>
      </c>
      <c r="P1579" s="70">
        <v>3.0499999999999901</v>
      </c>
      <c r="Q1579" s="36">
        <v>3.2499999999999898</v>
      </c>
      <c r="R1579" s="50">
        <v>2.891818928138973</v>
      </c>
      <c r="S1579" s="50">
        <v>3.0887137165353291</v>
      </c>
      <c r="T1579" s="50">
        <v>2.8629007388575833</v>
      </c>
      <c r="U1579" s="50">
        <v>3.0887137165353291</v>
      </c>
      <c r="V1579" s="50">
        <v>1.085</v>
      </c>
      <c r="W1579" s="50">
        <v>1.0832085999357419</v>
      </c>
      <c r="X1579" s="50">
        <v>0.92725485658494444</v>
      </c>
      <c r="Y1579" s="50">
        <v>1.1317567567567568</v>
      </c>
      <c r="Z1579" s="50">
        <v>1.01</v>
      </c>
      <c r="AA1579" s="51">
        <v>0.99</v>
      </c>
      <c r="AB1579" s="51">
        <v>1</v>
      </c>
      <c r="AC1579" s="51">
        <v>1</v>
      </c>
      <c r="AD1579" s="51">
        <v>1</v>
      </c>
      <c r="AE1579" s="51">
        <v>1</v>
      </c>
      <c r="AF1579" s="51">
        <v>1</v>
      </c>
      <c r="AG1579" s="52">
        <v>1</v>
      </c>
      <c r="AH1579" s="52">
        <v>1</v>
      </c>
      <c r="AI1579" s="53">
        <v>1471</v>
      </c>
      <c r="AJ1579" s="53">
        <v>1429</v>
      </c>
      <c r="AK1579" s="51">
        <v>2.96</v>
      </c>
      <c r="AL1579" s="51">
        <v>2.9493390663816252</v>
      </c>
      <c r="AM1579" s="51">
        <v>2.9206275810430773</v>
      </c>
      <c r="AN1579" s="51">
        <v>2.95</v>
      </c>
      <c r="AO1579" s="51">
        <v>2.9698078920463611</v>
      </c>
      <c r="AP1579" s="51">
        <v>2.9922768362945096</v>
      </c>
      <c r="AQ1579" s="51">
        <v>2.9498338568535081</v>
      </c>
      <c r="AR1579" s="67">
        <v>-0.03</v>
      </c>
      <c r="AS1579" s="99" t="s">
        <v>1590</v>
      </c>
      <c r="AT1579" s="54">
        <v>3.0970735288469657</v>
      </c>
      <c r="AU1579" s="54">
        <v>3.0446604421198327</v>
      </c>
      <c r="AV1579" s="55">
        <v>3.1219105429294389</v>
      </c>
      <c r="AW1579" s="55">
        <v>3.0146604421198329</v>
      </c>
      <c r="AX1579" s="56">
        <v>4.7073528846975687E-2</v>
      </c>
      <c r="AY1579" s="56">
        <v>-0.20533955788015712</v>
      </c>
      <c r="AZ1579" s="56">
        <v>-0.15826602903318143</v>
      </c>
      <c r="BA1579" s="56">
        <v>0.25241308672713281</v>
      </c>
      <c r="BB1579" s="61">
        <v>-106</v>
      </c>
      <c r="BC1579" s="57">
        <v>141</v>
      </c>
      <c r="BD1579" s="57">
        <v>113</v>
      </c>
      <c r="BE1579" s="57">
        <v>-112</v>
      </c>
      <c r="BF1579" s="95">
        <v>0.51481694514847043</v>
      </c>
      <c r="BG1579" s="58">
        <v>0.4157364119849164</v>
      </c>
      <c r="BH1579" s="58">
        <v>0.46843719418925622</v>
      </c>
      <c r="BI1579" s="58">
        <v>0.52823673513969838</v>
      </c>
      <c r="BJ1579" s="57">
        <v>-109</v>
      </c>
      <c r="BK1579" s="57">
        <v>140</v>
      </c>
      <c r="BL1579" s="57">
        <v>113</v>
      </c>
      <c r="BM1579" s="57">
        <v>-113</v>
      </c>
      <c r="BN1579" s="58">
        <v>0.5214697032175869</v>
      </c>
      <c r="BO1579" s="58">
        <v>0.41717171439365064</v>
      </c>
      <c r="BP1579" s="58">
        <v>0.47013695044011444</v>
      </c>
      <c r="BQ1579" s="58">
        <v>0.52982223719873567</v>
      </c>
      <c r="BR1579" s="36">
        <v>3.7</v>
      </c>
      <c r="BS1579" s="36">
        <v>3.85</v>
      </c>
      <c r="BT1579" s="36">
        <v>0.4743</v>
      </c>
      <c r="BU1579" s="36">
        <v>0.22955999999999999</v>
      </c>
      <c r="BV1579" s="36">
        <v>0.25289736923280298</v>
      </c>
      <c r="BW1579" s="36">
        <v>0.32184000000000001</v>
      </c>
    </row>
    <row r="1580" spans="1:75" s="36" customFormat="1" ht="16.75" customHeight="1" x14ac:dyDescent="0.2">
      <c r="A1580" s="36" t="s">
        <v>1963</v>
      </c>
      <c r="B1580" s="36">
        <v>2025020760</v>
      </c>
      <c r="C1580" s="35">
        <v>46039</v>
      </c>
      <c r="D1580" s="45" t="s">
        <v>6</v>
      </c>
      <c r="E1580" s="36" t="s">
        <v>32</v>
      </c>
      <c r="F1580" s="45">
        <v>1</v>
      </c>
      <c r="G1580" s="45">
        <v>1</v>
      </c>
      <c r="H1580" s="36" t="s">
        <v>46</v>
      </c>
      <c r="I1580" s="36" t="s">
        <v>354</v>
      </c>
      <c r="J1580" s="46" t="s">
        <v>159</v>
      </c>
      <c r="K1580" s="47">
        <v>2.96</v>
      </c>
      <c r="L1580" s="48">
        <v>0.15</v>
      </c>
      <c r="M1580" s="49">
        <v>0.1</v>
      </c>
      <c r="N1580" s="36">
        <v>3.2499999999999898</v>
      </c>
      <c r="O1580" s="36">
        <v>3.3499999999999899</v>
      </c>
      <c r="P1580" s="70">
        <v>3.2499999999999898</v>
      </c>
      <c r="Q1580" s="36">
        <v>3.3499999999999899</v>
      </c>
      <c r="R1580" s="50">
        <v>3.0706546714553116</v>
      </c>
      <c r="S1580" s="50">
        <v>3.0004505553629142</v>
      </c>
      <c r="T1580" s="50">
        <v>2.9785350313116523</v>
      </c>
      <c r="U1580" s="50">
        <v>3.0004505553629142</v>
      </c>
      <c r="V1580" s="50">
        <v>0.95</v>
      </c>
      <c r="W1580" s="50">
        <v>0.95302926576458757</v>
      </c>
      <c r="X1580" s="50">
        <v>1.0844594594594594</v>
      </c>
      <c r="Y1580" s="50">
        <v>1.0135135135135136</v>
      </c>
      <c r="Z1580" s="50">
        <v>1.05</v>
      </c>
      <c r="AA1580" s="51">
        <v>0.97</v>
      </c>
      <c r="AB1580" s="51">
        <v>1</v>
      </c>
      <c r="AC1580" s="51">
        <v>1</v>
      </c>
      <c r="AD1580" s="51">
        <v>1</v>
      </c>
      <c r="AE1580" s="51">
        <v>1</v>
      </c>
      <c r="AF1580" s="51">
        <v>1</v>
      </c>
      <c r="AG1580" s="52">
        <v>1</v>
      </c>
      <c r="AH1580" s="52">
        <v>1</v>
      </c>
      <c r="AI1580" s="53">
        <v>1487</v>
      </c>
      <c r="AJ1580" s="53">
        <v>1445</v>
      </c>
      <c r="AK1580" s="51">
        <v>3.02</v>
      </c>
      <c r="AL1580" s="51">
        <v>3.05</v>
      </c>
      <c r="AM1580" s="51">
        <v>3.21</v>
      </c>
      <c r="AN1580" s="51">
        <v>3.16</v>
      </c>
      <c r="AO1580" s="51">
        <v>3.2842154755298347</v>
      </c>
      <c r="AP1580" s="51">
        <v>3.2641541166700181</v>
      </c>
      <c r="AQ1580" s="51">
        <v>3.3705000000000003</v>
      </c>
      <c r="AR1580" s="67">
        <v>0.02</v>
      </c>
      <c r="AS1580" s="99" t="s">
        <v>1591</v>
      </c>
      <c r="AT1580" s="54">
        <v>3.2062268565793914</v>
      </c>
      <c r="AU1580" s="54">
        <v>3.5600175675675678</v>
      </c>
      <c r="AV1580" s="55">
        <v>3.1862268565793914</v>
      </c>
      <c r="AW1580" s="55">
        <v>3.583961742272169</v>
      </c>
      <c r="AX1580" s="56">
        <v>-4.3773143420598348E-2</v>
      </c>
      <c r="AY1580" s="56">
        <v>0.21001756756757795</v>
      </c>
      <c r="AZ1580" s="56">
        <v>0.1662444241469796</v>
      </c>
      <c r="BA1580" s="56">
        <v>-0.25379071098817629</v>
      </c>
      <c r="BB1580" s="61">
        <v>126</v>
      </c>
      <c r="BC1580" s="57">
        <v>-207</v>
      </c>
      <c r="BD1580" s="57">
        <v>-174</v>
      </c>
      <c r="BE1580" s="57">
        <v>-131</v>
      </c>
      <c r="BF1580" s="95">
        <v>0.44310926973232978</v>
      </c>
      <c r="BG1580" s="58">
        <v>0.67474946943291747</v>
      </c>
      <c r="BH1580" s="58">
        <v>0.63557119002115103</v>
      </c>
      <c r="BI1580" s="58">
        <v>0.56724026667355765</v>
      </c>
      <c r="BJ1580" s="57">
        <v>129</v>
      </c>
      <c r="BK1580" s="57">
        <v>-210</v>
      </c>
      <c r="BL1580" s="57">
        <v>-176</v>
      </c>
      <c r="BM1580" s="57">
        <v>-132</v>
      </c>
      <c r="BN1580" s="58">
        <v>0.43672147667532346</v>
      </c>
      <c r="BO1580" s="58">
        <v>0.67708682560912714</v>
      </c>
      <c r="BP1580" s="58">
        <v>0.63807396122715521</v>
      </c>
      <c r="BQ1580" s="58">
        <v>0.56928852045493983</v>
      </c>
      <c r="BR1580" s="36">
        <v>3.7</v>
      </c>
      <c r="BS1580" s="36">
        <v>3.9</v>
      </c>
      <c r="BT1580" s="36">
        <v>0.46905000000000002</v>
      </c>
      <c r="BU1580" s="36">
        <v>0.2233</v>
      </c>
      <c r="BV1580" s="36">
        <v>0.24599554938638801</v>
      </c>
      <c r="BW1580" s="36">
        <v>0.31556000000000001</v>
      </c>
    </row>
    <row r="1581" spans="1:75" s="36" customFormat="1" ht="16.75" customHeight="1" x14ac:dyDescent="0.2">
      <c r="A1581" s="36" t="s">
        <v>1964</v>
      </c>
      <c r="B1581" s="36">
        <v>2025020760</v>
      </c>
      <c r="C1581" s="35">
        <v>46039</v>
      </c>
      <c r="D1581" s="45" t="s">
        <v>9</v>
      </c>
      <c r="E1581" s="36" t="s">
        <v>21</v>
      </c>
      <c r="F1581" s="45">
        <v>1</v>
      </c>
      <c r="G1581" s="45">
        <v>1</v>
      </c>
      <c r="H1581" s="36" t="s">
        <v>47</v>
      </c>
      <c r="I1581" s="36" t="s">
        <v>336</v>
      </c>
      <c r="J1581" s="46" t="s">
        <v>232</v>
      </c>
      <c r="K1581" s="47">
        <v>2.96</v>
      </c>
      <c r="L1581" s="48">
        <v>0.15</v>
      </c>
      <c r="M1581" s="49">
        <v>0.1</v>
      </c>
      <c r="N1581" s="36">
        <v>3.3499999999999899</v>
      </c>
      <c r="O1581" s="36">
        <v>3.2499999999999898</v>
      </c>
      <c r="P1581" s="70">
        <v>3.3499999999999899</v>
      </c>
      <c r="Q1581" s="36">
        <v>3.2499999999999898</v>
      </c>
      <c r="R1581" s="50">
        <v>2.8041593975354342</v>
      </c>
      <c r="S1581" s="50">
        <v>3.2638415547587907</v>
      </c>
      <c r="T1581" s="50">
        <v>2.8041593975354342</v>
      </c>
      <c r="U1581" s="50">
        <v>3.3454375936277603</v>
      </c>
      <c r="V1581" s="50">
        <v>1.048</v>
      </c>
      <c r="W1581" s="50">
        <v>1.0491546019013618</v>
      </c>
      <c r="X1581" s="50">
        <v>1.0844594594594594</v>
      </c>
      <c r="Y1581" s="50">
        <v>1.0202702702702704</v>
      </c>
      <c r="Z1581" s="50">
        <v>1.03</v>
      </c>
      <c r="AA1581" s="51">
        <v>1</v>
      </c>
      <c r="AB1581" s="51">
        <v>1.0249999999999999</v>
      </c>
      <c r="AC1581" s="51">
        <v>1</v>
      </c>
      <c r="AD1581" s="51">
        <v>1</v>
      </c>
      <c r="AE1581" s="51">
        <v>1</v>
      </c>
      <c r="AF1581" s="51">
        <v>1</v>
      </c>
      <c r="AG1581" s="52">
        <v>1</v>
      </c>
      <c r="AH1581" s="52">
        <v>1</v>
      </c>
      <c r="AI1581" s="53">
        <v>1481</v>
      </c>
      <c r="AJ1581" s="53">
        <v>1355</v>
      </c>
      <c r="AK1581" s="51">
        <v>3</v>
      </c>
      <c r="AL1581" s="51">
        <v>2.98</v>
      </c>
      <c r="AM1581" s="51">
        <v>3.21</v>
      </c>
      <c r="AN1581" s="51">
        <v>3.21</v>
      </c>
      <c r="AO1581" s="51">
        <v>3.2859629317864623</v>
      </c>
      <c r="AP1581" s="51">
        <v>3.297332012228726</v>
      </c>
      <c r="AQ1581" s="51">
        <v>3.3063000000000002</v>
      </c>
      <c r="AR1581" s="67">
        <v>-0.02</v>
      </c>
      <c r="AS1581" s="99" t="s">
        <v>1591</v>
      </c>
      <c r="AT1581" s="54">
        <v>3.5600175675675678</v>
      </c>
      <c r="AU1581" s="54">
        <v>3.2062268565793914</v>
      </c>
      <c r="AV1581" s="55">
        <v>3.583961742272169</v>
      </c>
      <c r="AW1581" s="55">
        <v>3.1862268565793914</v>
      </c>
      <c r="AX1581" s="56">
        <v>0.21001756756757795</v>
      </c>
      <c r="AY1581" s="56">
        <v>-4.3773143420598348E-2</v>
      </c>
      <c r="AZ1581" s="56">
        <v>0.1662444241469796</v>
      </c>
      <c r="BA1581" s="56">
        <v>0.25379071098817629</v>
      </c>
      <c r="BB1581" s="61">
        <v>-126</v>
      </c>
      <c r="BC1581" s="57">
        <v>207</v>
      </c>
      <c r="BD1581" s="57">
        <v>174</v>
      </c>
      <c r="BE1581" s="57">
        <v>131</v>
      </c>
      <c r="BF1581" s="95">
        <v>0.55689073026767022</v>
      </c>
      <c r="BG1581" s="58">
        <v>0.32525053056708259</v>
      </c>
      <c r="BH1581" s="58">
        <v>0.36442880997884897</v>
      </c>
      <c r="BI1581" s="58">
        <v>0.43275973332644241</v>
      </c>
      <c r="BJ1581" s="57">
        <v>-129</v>
      </c>
      <c r="BK1581" s="57">
        <v>210</v>
      </c>
      <c r="BL1581" s="57">
        <v>176</v>
      </c>
      <c r="BM1581" s="57">
        <v>132</v>
      </c>
      <c r="BN1581" s="58">
        <v>0.56327852332467654</v>
      </c>
      <c r="BO1581" s="58">
        <v>0.32291317439087286</v>
      </c>
      <c r="BP1581" s="58">
        <v>0.36192603877284479</v>
      </c>
      <c r="BQ1581" s="58">
        <v>0.43071147954506017</v>
      </c>
      <c r="BR1581" s="36">
        <v>3.7</v>
      </c>
      <c r="BS1581" s="36">
        <v>3.95</v>
      </c>
      <c r="BT1581" s="36">
        <v>0.46099000000000001</v>
      </c>
      <c r="BU1581" s="36">
        <v>0.2185</v>
      </c>
      <c r="BV1581" s="36">
        <v>0.24029737487490199</v>
      </c>
      <c r="BW1581" s="36">
        <v>0.30920999999999998</v>
      </c>
    </row>
    <row r="1582" spans="1:75" s="36" customFormat="1" ht="16.75" customHeight="1" x14ac:dyDescent="0.2">
      <c r="A1582" s="36" t="s">
        <v>1965</v>
      </c>
      <c r="B1582" s="36">
        <v>2025020761</v>
      </c>
      <c r="C1582" s="35">
        <v>46039</v>
      </c>
      <c r="D1582" s="45" t="s">
        <v>6</v>
      </c>
      <c r="E1582" s="36" t="s">
        <v>10</v>
      </c>
      <c r="F1582" s="45">
        <v>0</v>
      </c>
      <c r="G1582" s="45">
        <v>1</v>
      </c>
      <c r="H1582" s="36" t="s">
        <v>26</v>
      </c>
      <c r="I1582" s="36" t="s">
        <v>411</v>
      </c>
      <c r="J1582" s="46" t="s">
        <v>166</v>
      </c>
      <c r="K1582" s="47">
        <v>2.96</v>
      </c>
      <c r="L1582" s="48">
        <v>0.15</v>
      </c>
      <c r="M1582" s="49">
        <v>0.1</v>
      </c>
      <c r="N1582" s="36">
        <v>2.7499999999999898</v>
      </c>
      <c r="O1582" s="36">
        <v>3.3499999999999899</v>
      </c>
      <c r="P1582" s="70">
        <v>2.7499999999999898</v>
      </c>
      <c r="Q1582" s="36">
        <v>3.3499999999999899</v>
      </c>
      <c r="R1582" s="50">
        <v>3.097610397536275</v>
      </c>
      <c r="S1582" s="50">
        <v>3.0884296090967189</v>
      </c>
      <c r="T1582" s="50">
        <v>2.9891940336225051</v>
      </c>
      <c r="U1582" s="50">
        <v>3.2119667934605878</v>
      </c>
      <c r="V1582" s="50">
        <v>0.95</v>
      </c>
      <c r="W1582" s="50">
        <v>0.92554174501717079</v>
      </c>
      <c r="X1582" s="50">
        <v>1.0194782381434842</v>
      </c>
      <c r="Y1582" s="50">
        <v>1.0236486486486487</v>
      </c>
      <c r="Z1582" s="50">
        <v>1</v>
      </c>
      <c r="AA1582" s="51">
        <v>0.96499999999999997</v>
      </c>
      <c r="AB1582" s="51">
        <v>1.04</v>
      </c>
      <c r="AC1582" s="51">
        <v>1</v>
      </c>
      <c r="AD1582" s="51">
        <v>1</v>
      </c>
      <c r="AE1582" s="51">
        <v>1</v>
      </c>
      <c r="AF1582" s="51">
        <v>1</v>
      </c>
      <c r="AG1582" s="52">
        <v>1</v>
      </c>
      <c r="AH1582" s="52">
        <v>1</v>
      </c>
      <c r="AI1582" s="53">
        <v>1498</v>
      </c>
      <c r="AJ1582" s="53">
        <v>1277</v>
      </c>
      <c r="AK1582" s="51">
        <v>3</v>
      </c>
      <c r="AL1582" s="51">
        <v>3.0130153141717346</v>
      </c>
      <c r="AM1582" s="51">
        <v>2.82</v>
      </c>
      <c r="AN1582" s="51">
        <v>2.84</v>
      </c>
      <c r="AO1582" s="51">
        <v>2.8909456089376877</v>
      </c>
      <c r="AP1582" s="51">
        <v>2.9205682089615421</v>
      </c>
      <c r="AQ1582" s="51">
        <v>2.82</v>
      </c>
      <c r="AR1582" s="67">
        <v>0.02</v>
      </c>
      <c r="AS1582" s="99" t="s">
        <v>1590</v>
      </c>
      <c r="AT1582" s="54">
        <v>2.7537245238427639</v>
      </c>
      <c r="AU1582" s="54">
        <v>2.9746513648648643</v>
      </c>
      <c r="AV1582" s="55">
        <v>2.7337245238427639</v>
      </c>
      <c r="AW1582" s="55">
        <v>3.0588361062769889</v>
      </c>
      <c r="AX1582" s="56">
        <v>3.7245238427741079E-3</v>
      </c>
      <c r="AY1582" s="56">
        <v>-0.37534863513512562</v>
      </c>
      <c r="AZ1582" s="56">
        <v>-0.37162411129235151</v>
      </c>
      <c r="BA1582" s="56">
        <v>0.37907315897789973</v>
      </c>
      <c r="BB1582" s="61">
        <v>116</v>
      </c>
      <c r="BC1582" s="57">
        <v>-107</v>
      </c>
      <c r="BD1582" s="57">
        <v>119</v>
      </c>
      <c r="BE1582" s="57">
        <v>148</v>
      </c>
      <c r="BF1582" s="95">
        <v>0.46228021348420306</v>
      </c>
      <c r="BG1582" s="58">
        <v>0.51752074453764507</v>
      </c>
      <c r="BH1582" s="58">
        <v>0.45562829110560088</v>
      </c>
      <c r="BI1582" s="58">
        <v>0.40383027182353859</v>
      </c>
      <c r="BJ1582" s="57">
        <v>126</v>
      </c>
      <c r="BK1582" s="57">
        <v>-112</v>
      </c>
      <c r="BL1582" s="57">
        <v>114</v>
      </c>
      <c r="BM1582" s="57">
        <v>141</v>
      </c>
      <c r="BN1582" s="58">
        <v>0.44334406845722313</v>
      </c>
      <c r="BO1582" s="58">
        <v>0.52797456412125843</v>
      </c>
      <c r="BP1582" s="58">
        <v>0.46770027363752487</v>
      </c>
      <c r="BQ1582" s="58">
        <v>0.41474308512670621</v>
      </c>
      <c r="BR1582" s="36">
        <v>3.7</v>
      </c>
      <c r="BS1582" s="36">
        <v>4</v>
      </c>
      <c r="BT1582" s="36">
        <v>0.45129999999999998</v>
      </c>
      <c r="BU1582" s="36">
        <v>0.21512000000000001</v>
      </c>
      <c r="BV1582" s="36">
        <v>0.236548971311069</v>
      </c>
      <c r="BW1582" s="36">
        <v>0.30570999999999998</v>
      </c>
    </row>
    <row r="1583" spans="1:75" s="36" customFormat="1" ht="16.75" customHeight="1" x14ac:dyDescent="0.2">
      <c r="A1583" s="36" t="s">
        <v>1966</v>
      </c>
      <c r="B1583" s="36">
        <v>2025020761</v>
      </c>
      <c r="C1583" s="35">
        <v>46039</v>
      </c>
      <c r="D1583" s="45" t="s">
        <v>9</v>
      </c>
      <c r="E1583" s="36" t="s">
        <v>49</v>
      </c>
      <c r="F1583" s="45">
        <v>1</v>
      </c>
      <c r="G1583" s="45">
        <v>0</v>
      </c>
      <c r="H1583" s="36" t="s">
        <v>27</v>
      </c>
      <c r="I1583" s="36" t="s">
        <v>350</v>
      </c>
      <c r="J1583" s="46" t="s">
        <v>197</v>
      </c>
      <c r="K1583" s="47">
        <v>2.96</v>
      </c>
      <c r="L1583" s="48">
        <v>0.15</v>
      </c>
      <c r="M1583" s="49">
        <v>0.1</v>
      </c>
      <c r="N1583" s="36">
        <v>3.3499999999999899</v>
      </c>
      <c r="O1583" s="36">
        <v>2.7499999999999898</v>
      </c>
      <c r="P1583" s="70">
        <v>3.3499999999999899</v>
      </c>
      <c r="Q1583" s="36">
        <v>2.7499999999999898</v>
      </c>
      <c r="R1583" s="50">
        <v>3.3184190480720064</v>
      </c>
      <c r="S1583" s="50">
        <v>3.115840438661416</v>
      </c>
      <c r="T1583" s="50">
        <v>3.1524980956684061</v>
      </c>
      <c r="U1583" s="50">
        <v>3.115840438661416</v>
      </c>
      <c r="V1583" s="50">
        <v>1.05</v>
      </c>
      <c r="W1583" s="50">
        <v>1.0725047827848808</v>
      </c>
      <c r="X1583" s="50">
        <v>0.95270270270270263</v>
      </c>
      <c r="Y1583" s="50">
        <v>1.0135135135135136</v>
      </c>
      <c r="Z1583" s="50">
        <v>0.97499999999999998</v>
      </c>
      <c r="AA1583" s="51">
        <v>0.95</v>
      </c>
      <c r="AB1583" s="51">
        <v>1</v>
      </c>
      <c r="AC1583" s="51">
        <v>1</v>
      </c>
      <c r="AD1583" s="51">
        <v>1</v>
      </c>
      <c r="AE1583" s="51">
        <v>1</v>
      </c>
      <c r="AF1583" s="51">
        <v>1</v>
      </c>
      <c r="AG1583" s="52">
        <v>1</v>
      </c>
      <c r="AH1583" s="52">
        <v>1</v>
      </c>
      <c r="AI1583" s="53">
        <v>1483</v>
      </c>
      <c r="AJ1583" s="53">
        <v>1441</v>
      </c>
      <c r="AK1583" s="51">
        <v>3.03</v>
      </c>
      <c r="AL1583" s="51">
        <v>3.03</v>
      </c>
      <c r="AM1583" s="51">
        <v>3.0176555849047131</v>
      </c>
      <c r="AN1583" s="51">
        <v>3.05</v>
      </c>
      <c r="AO1583" s="51">
        <v>2.979718458701158</v>
      </c>
      <c r="AP1583" s="51">
        <v>2.9884523540502164</v>
      </c>
      <c r="AQ1583" s="51">
        <v>2.9422141952820953</v>
      </c>
      <c r="AR1583" s="67">
        <v>-0.02</v>
      </c>
      <c r="AS1583" s="99" t="s">
        <v>1590</v>
      </c>
      <c r="AT1583" s="54">
        <v>2.9746513648648643</v>
      </c>
      <c r="AU1583" s="54">
        <v>2.7537245238427639</v>
      </c>
      <c r="AV1583" s="55">
        <v>3.0588361062769889</v>
      </c>
      <c r="AW1583" s="55">
        <v>2.7337245238427639</v>
      </c>
      <c r="AX1583" s="56">
        <v>-0.37534863513512562</v>
      </c>
      <c r="AY1583" s="56">
        <v>3.7245238427741079E-3</v>
      </c>
      <c r="AZ1583" s="56">
        <v>-0.37162411129235151</v>
      </c>
      <c r="BA1583" s="56">
        <v>-0.37907315897789973</v>
      </c>
      <c r="BB1583" s="61">
        <v>-116</v>
      </c>
      <c r="BC1583" s="57">
        <v>107</v>
      </c>
      <c r="BD1583" s="57">
        <v>-119</v>
      </c>
      <c r="BE1583" s="57">
        <v>-148</v>
      </c>
      <c r="BF1583" s="95">
        <v>0.53771978651579699</v>
      </c>
      <c r="BG1583" s="58">
        <v>0.48247925546235487</v>
      </c>
      <c r="BH1583" s="58">
        <v>0.54437170889439912</v>
      </c>
      <c r="BI1583" s="58">
        <v>0.59616972817646141</v>
      </c>
      <c r="BJ1583" s="57">
        <v>-126</v>
      </c>
      <c r="BK1583" s="57">
        <v>112</v>
      </c>
      <c r="BL1583" s="57">
        <v>-114</v>
      </c>
      <c r="BM1583" s="57">
        <v>-141</v>
      </c>
      <c r="BN1583" s="58">
        <v>0.55665593154277682</v>
      </c>
      <c r="BO1583" s="58">
        <v>0.47202543587874157</v>
      </c>
      <c r="BP1583" s="58">
        <v>0.53229972636247513</v>
      </c>
      <c r="BQ1583" s="58">
        <v>0.58525691487329379</v>
      </c>
      <c r="BR1583" s="36">
        <v>3.7</v>
      </c>
      <c r="BS1583" s="36">
        <v>4.05</v>
      </c>
      <c r="BT1583" s="36">
        <v>0.44813999999999998</v>
      </c>
      <c r="BU1583" s="36">
        <v>0.21096000000000001</v>
      </c>
      <c r="BV1583" s="36">
        <v>0.23112065471038701</v>
      </c>
      <c r="BW1583" s="36">
        <v>0.29819000000000001</v>
      </c>
    </row>
    <row r="1584" spans="1:75" s="36" customFormat="1" ht="16.75" customHeight="1" x14ac:dyDescent="0.2">
      <c r="A1584" s="36" t="s">
        <v>1967</v>
      </c>
      <c r="B1584" s="36">
        <v>2025020758</v>
      </c>
      <c r="C1584" s="35">
        <v>46039</v>
      </c>
      <c r="D1584" s="45" t="s">
        <v>6</v>
      </c>
      <c r="E1584" s="36" t="s">
        <v>19</v>
      </c>
      <c r="F1584" s="45">
        <v>1</v>
      </c>
      <c r="G1584" s="45">
        <v>2</v>
      </c>
      <c r="H1584" s="36" t="s">
        <v>36</v>
      </c>
      <c r="I1584" s="36" t="s">
        <v>326</v>
      </c>
      <c r="J1584" s="46" t="s">
        <v>170</v>
      </c>
      <c r="K1584" s="47">
        <v>2.96</v>
      </c>
      <c r="L1584" s="48">
        <v>0.15</v>
      </c>
      <c r="M1584" s="49">
        <v>0.1</v>
      </c>
      <c r="N1584" s="36">
        <v>2.9999999999999898</v>
      </c>
      <c r="O1584" s="36">
        <v>3.19999999999999</v>
      </c>
      <c r="P1584" s="70">
        <v>2.9999999999999898</v>
      </c>
      <c r="Q1584" s="36">
        <v>3.19999999999999</v>
      </c>
      <c r="R1584" s="50">
        <v>2.9830148529213574</v>
      </c>
      <c r="S1584" s="50">
        <v>2.9767298757670035</v>
      </c>
      <c r="T1584" s="50">
        <v>2.9233545558629301</v>
      </c>
      <c r="U1584" s="50">
        <v>2.9767298757670035</v>
      </c>
      <c r="V1584" s="50">
        <v>0.97</v>
      </c>
      <c r="W1584" s="50">
        <v>0.95751047349149665</v>
      </c>
      <c r="X1584" s="50">
        <v>1.0405405405405406</v>
      </c>
      <c r="Y1584" s="50">
        <v>1.0337837837837838</v>
      </c>
      <c r="Z1584" s="50">
        <v>1</v>
      </c>
      <c r="AA1584" s="51">
        <v>0.98</v>
      </c>
      <c r="AB1584" s="51">
        <v>1</v>
      </c>
      <c r="AC1584" s="51">
        <v>1</v>
      </c>
      <c r="AD1584" s="51">
        <v>1</v>
      </c>
      <c r="AE1584" s="51">
        <v>1</v>
      </c>
      <c r="AF1584" s="51">
        <v>1</v>
      </c>
      <c r="AG1584" s="52">
        <v>1</v>
      </c>
      <c r="AH1584" s="52">
        <v>1</v>
      </c>
      <c r="AI1584" s="53">
        <v>1478</v>
      </c>
      <c r="AJ1584" s="53">
        <v>1410</v>
      </c>
      <c r="AK1584" s="51">
        <v>3.091716268933987</v>
      </c>
      <c r="AL1584" s="51">
        <v>3.0745161520762161</v>
      </c>
      <c r="AM1584" s="51">
        <v>2.9760330294921973</v>
      </c>
      <c r="AN1584" s="51">
        <v>3.01</v>
      </c>
      <c r="AO1584" s="51">
        <v>3.0489269638691425</v>
      </c>
      <c r="AP1584" s="51">
        <v>3.0380974006538217</v>
      </c>
      <c r="AQ1584" s="51">
        <v>2.9760330294921973</v>
      </c>
      <c r="AR1584" s="67">
        <v>0</v>
      </c>
      <c r="AS1584" s="99" t="s">
        <v>1591</v>
      </c>
      <c r="AT1584" s="54">
        <v>3.1498775518252744</v>
      </c>
      <c r="AU1584" s="54">
        <v>3.2150205467591886</v>
      </c>
      <c r="AV1584" s="55">
        <v>3.1498775518252744</v>
      </c>
      <c r="AW1584" s="55">
        <v>3.1992508866533163</v>
      </c>
      <c r="AX1584" s="56">
        <v>0.14987755182528462</v>
      </c>
      <c r="AY1584" s="56">
        <v>1.5020546759198616E-2</v>
      </c>
      <c r="AZ1584" s="56">
        <v>0.16489809858448323</v>
      </c>
      <c r="BA1584" s="56">
        <v>0.134857005066086</v>
      </c>
      <c r="BB1584" s="61">
        <v>106</v>
      </c>
      <c r="BC1584" s="57">
        <v>-161</v>
      </c>
      <c r="BD1584" s="57">
        <v>-133</v>
      </c>
      <c r="BE1584" s="57">
        <v>-103</v>
      </c>
      <c r="BF1584" s="95">
        <v>0.48600158456996317</v>
      </c>
      <c r="BG1584" s="58">
        <v>0.61758997806474614</v>
      </c>
      <c r="BH1584" s="58">
        <v>0.57007113498284734</v>
      </c>
      <c r="BI1584" s="58">
        <v>0.50705873351984665</v>
      </c>
      <c r="BJ1584" s="57">
        <v>105</v>
      </c>
      <c r="BK1584" s="57">
        <v>-160</v>
      </c>
      <c r="BL1584" s="57">
        <v>-131</v>
      </c>
      <c r="BM1584" s="57">
        <v>-102</v>
      </c>
      <c r="BN1584" s="58">
        <v>0.48746550322818505</v>
      </c>
      <c r="BO1584" s="58">
        <v>0.61551799374766336</v>
      </c>
      <c r="BP1584" s="58">
        <v>0.56789983129036381</v>
      </c>
      <c r="BQ1584" s="58">
        <v>0.50531675378741114</v>
      </c>
      <c r="BR1584" s="36">
        <v>3.7</v>
      </c>
      <c r="BS1584" s="36">
        <v>4.0999999999999996</v>
      </c>
      <c r="BT1584" s="36">
        <v>0.43852000000000002</v>
      </c>
      <c r="BU1584" s="36">
        <v>0.20411000000000001</v>
      </c>
      <c r="BV1584" s="36">
        <v>0.22357193712689599</v>
      </c>
      <c r="BW1584" s="36">
        <v>0.29115999999999997</v>
      </c>
    </row>
    <row r="1585" spans="1:75" s="36" customFormat="1" ht="16.75" customHeight="1" x14ac:dyDescent="0.2">
      <c r="A1585" s="36" t="s">
        <v>1968</v>
      </c>
      <c r="B1585" s="36">
        <v>2025020758</v>
      </c>
      <c r="C1585" s="35">
        <v>46039</v>
      </c>
      <c r="D1585" s="45" t="s">
        <v>9</v>
      </c>
      <c r="E1585" s="36" t="s">
        <v>39</v>
      </c>
      <c r="F1585" s="45">
        <v>2</v>
      </c>
      <c r="G1585" s="45">
        <v>1</v>
      </c>
      <c r="H1585" s="36" t="s">
        <v>38</v>
      </c>
      <c r="I1585" s="36" t="s">
        <v>1364</v>
      </c>
      <c r="J1585" s="46" t="s">
        <v>450</v>
      </c>
      <c r="K1585" s="47">
        <v>2.96</v>
      </c>
      <c r="L1585" s="48">
        <v>0.15</v>
      </c>
      <c r="M1585" s="49">
        <v>0.1</v>
      </c>
      <c r="N1585" s="36">
        <v>3.19999999999999</v>
      </c>
      <c r="O1585" s="36">
        <v>2.9999999999999898</v>
      </c>
      <c r="P1585" s="70">
        <v>3.19999999999999</v>
      </c>
      <c r="Q1585" s="36">
        <v>2.9999999999999898</v>
      </c>
      <c r="R1585" s="50">
        <v>3.0607165073706426</v>
      </c>
      <c r="S1585" s="50">
        <v>2.9717105153913952</v>
      </c>
      <c r="T1585" s="50">
        <v>3.0607165073706426</v>
      </c>
      <c r="U1585" s="50">
        <v>2.9717105153913952</v>
      </c>
      <c r="V1585" s="50">
        <v>1.0449999999999999</v>
      </c>
      <c r="W1585" s="50">
        <v>1.0398742800952707</v>
      </c>
      <c r="X1585" s="50">
        <v>1.0054165640176342</v>
      </c>
      <c r="Y1585" s="50">
        <v>1.0444987395047254</v>
      </c>
      <c r="Z1585" s="50">
        <v>1.03</v>
      </c>
      <c r="AA1585" s="51">
        <v>1</v>
      </c>
      <c r="AB1585" s="51">
        <v>1</v>
      </c>
      <c r="AC1585" s="51">
        <v>1</v>
      </c>
      <c r="AD1585" s="51">
        <v>1</v>
      </c>
      <c r="AE1585" s="51">
        <v>1</v>
      </c>
      <c r="AF1585" s="51">
        <v>1</v>
      </c>
      <c r="AG1585" s="52">
        <v>1</v>
      </c>
      <c r="AH1585" s="52">
        <v>1</v>
      </c>
      <c r="AI1585" s="53">
        <v>1472</v>
      </c>
      <c r="AJ1585" s="53">
        <v>1430</v>
      </c>
      <c r="AK1585" s="51">
        <v>3.06</v>
      </c>
      <c r="AL1585" s="51">
        <v>3.0601074761055962</v>
      </c>
      <c r="AM1585" s="51">
        <v>3.08</v>
      </c>
      <c r="AN1585" s="51">
        <v>3.12</v>
      </c>
      <c r="AO1585" s="51">
        <v>3.0406616754575326</v>
      </c>
      <c r="AP1585" s="51">
        <v>3.0436916987668732</v>
      </c>
      <c r="AQ1585" s="51">
        <v>3.1724000000000001</v>
      </c>
      <c r="AR1585" s="67">
        <v>0</v>
      </c>
      <c r="AS1585" s="99" t="s">
        <v>1591</v>
      </c>
      <c r="AT1585" s="54">
        <v>3.2150205467591886</v>
      </c>
      <c r="AU1585" s="54">
        <v>3.1498775518252744</v>
      </c>
      <c r="AV1585" s="55">
        <v>3.1992508866533163</v>
      </c>
      <c r="AW1585" s="55">
        <v>3.1498775518252744</v>
      </c>
      <c r="AX1585" s="56">
        <v>1.5020546759198616E-2</v>
      </c>
      <c r="AY1585" s="56">
        <v>0.14987755182528462</v>
      </c>
      <c r="AZ1585" s="56">
        <v>0.16489809858448323</v>
      </c>
      <c r="BA1585" s="56">
        <v>-0.134857005066086</v>
      </c>
      <c r="BB1585" s="61">
        <v>-106</v>
      </c>
      <c r="BC1585" s="57">
        <v>161</v>
      </c>
      <c r="BD1585" s="57">
        <v>133</v>
      </c>
      <c r="BE1585" s="57">
        <v>103</v>
      </c>
      <c r="BF1585" s="95">
        <v>0.51399841543003677</v>
      </c>
      <c r="BG1585" s="58">
        <v>0.38241002193525386</v>
      </c>
      <c r="BH1585" s="58">
        <v>0.42992886501715261</v>
      </c>
      <c r="BI1585" s="58">
        <v>0.4929412664801533</v>
      </c>
      <c r="BJ1585" s="57">
        <v>-105</v>
      </c>
      <c r="BK1585" s="57">
        <v>160</v>
      </c>
      <c r="BL1585" s="57">
        <v>131</v>
      </c>
      <c r="BM1585" s="57">
        <v>102</v>
      </c>
      <c r="BN1585" s="58">
        <v>0.51253449677181495</v>
      </c>
      <c r="BO1585" s="58">
        <v>0.38448200625233664</v>
      </c>
      <c r="BP1585" s="58">
        <v>0.43210016870963619</v>
      </c>
      <c r="BQ1585" s="58">
        <v>0.49468324621258886</v>
      </c>
      <c r="BR1585" s="36">
        <v>3.7</v>
      </c>
      <c r="BS1585" s="36">
        <v>4.1500000000000004</v>
      </c>
      <c r="BT1585" s="36">
        <v>0.43636000000000003</v>
      </c>
      <c r="BU1585" s="36">
        <v>0.20157</v>
      </c>
      <c r="BV1585" s="36">
        <v>0.22070755181815099</v>
      </c>
      <c r="BW1585" s="36">
        <v>0.28827999999999998</v>
      </c>
    </row>
    <row r="1586" spans="1:75" s="36" customFormat="1" ht="16.75" customHeight="1" x14ac:dyDescent="0.2">
      <c r="A1586" s="36" t="s">
        <v>1969</v>
      </c>
      <c r="B1586" s="36">
        <v>2025020762</v>
      </c>
      <c r="C1586" s="35">
        <v>46039</v>
      </c>
      <c r="D1586" s="45" t="s">
        <v>6</v>
      </c>
      <c r="E1586" s="36" t="s">
        <v>18</v>
      </c>
      <c r="F1586" s="45">
        <v>1</v>
      </c>
      <c r="G1586" s="45">
        <v>1</v>
      </c>
      <c r="H1586" s="36" t="s">
        <v>46</v>
      </c>
      <c r="I1586" s="36" t="s">
        <v>838</v>
      </c>
      <c r="J1586" s="46" t="s">
        <v>804</v>
      </c>
      <c r="K1586" s="47">
        <v>2.96</v>
      </c>
      <c r="L1586" s="48">
        <v>0.15</v>
      </c>
      <c r="M1586" s="49">
        <v>0.1</v>
      </c>
      <c r="N1586" s="36">
        <v>2.8499999999999899</v>
      </c>
      <c r="O1586" s="36">
        <v>3.19999999999999</v>
      </c>
      <c r="P1586" s="70">
        <v>2.8499999999999899</v>
      </c>
      <c r="Q1586" s="36">
        <v>3.19999999999999</v>
      </c>
      <c r="R1586" s="50">
        <v>3.1330002344068193</v>
      </c>
      <c r="S1586" s="50">
        <v>3.0092521476992866</v>
      </c>
      <c r="T1586" s="50">
        <v>3.0076802250305463</v>
      </c>
      <c r="U1586" s="50">
        <v>3.0393446691762795</v>
      </c>
      <c r="V1586" s="50">
        <v>0.95</v>
      </c>
      <c r="W1586" s="50">
        <v>0.95302926576458757</v>
      </c>
      <c r="X1586" s="50">
        <v>1.0101351351351353</v>
      </c>
      <c r="Y1586" s="50">
        <v>0.96959459459459463</v>
      </c>
      <c r="Z1586" s="50">
        <v>1.0349999999999999</v>
      </c>
      <c r="AA1586" s="51">
        <v>0.96</v>
      </c>
      <c r="AB1586" s="51">
        <v>1.01</v>
      </c>
      <c r="AC1586" s="51">
        <v>1</v>
      </c>
      <c r="AD1586" s="51">
        <v>1</v>
      </c>
      <c r="AE1586" s="51">
        <v>1</v>
      </c>
      <c r="AF1586" s="51">
        <v>1</v>
      </c>
      <c r="AG1586" s="52">
        <v>1</v>
      </c>
      <c r="AH1586" s="52">
        <v>1</v>
      </c>
      <c r="AI1586" s="53">
        <v>1496</v>
      </c>
      <c r="AJ1586" s="53">
        <v>1426</v>
      </c>
      <c r="AK1586" s="51">
        <v>3.03</v>
      </c>
      <c r="AL1586" s="51">
        <v>3.06</v>
      </c>
      <c r="AM1586" s="51">
        <v>3</v>
      </c>
      <c r="AN1586" s="51">
        <v>3.0013878221548929</v>
      </c>
      <c r="AO1586" s="51">
        <v>3.0956928231886445</v>
      </c>
      <c r="AP1586" s="51">
        <v>3.0985252956406617</v>
      </c>
      <c r="AQ1586" s="51">
        <v>3.1049999999999995</v>
      </c>
      <c r="AR1586" s="67">
        <v>-0.05</v>
      </c>
      <c r="AS1586" s="99" t="s">
        <v>1591</v>
      </c>
      <c r="AT1586" s="54">
        <v>2.6975425647027031</v>
      </c>
      <c r="AU1586" s="54">
        <v>3.2366505905405405</v>
      </c>
      <c r="AV1586" s="55">
        <v>2.747542564702703</v>
      </c>
      <c r="AW1586" s="55">
        <v>3.1901613852264314</v>
      </c>
      <c r="AX1586" s="56">
        <v>-0.15245743529728673</v>
      </c>
      <c r="AY1586" s="56">
        <v>3.6650590540550532E-2</v>
      </c>
      <c r="AZ1586" s="56">
        <v>-0.11580684475673619</v>
      </c>
      <c r="BA1586" s="56">
        <v>-0.18910802583783726</v>
      </c>
      <c r="BB1586" s="61">
        <v>142</v>
      </c>
      <c r="BC1586" s="57">
        <v>-121</v>
      </c>
      <c r="BD1586" s="57">
        <v>104</v>
      </c>
      <c r="BE1586" s="57">
        <v>131</v>
      </c>
      <c r="BF1586" s="95">
        <v>0.41367269497794745</v>
      </c>
      <c r="BG1586" s="58">
        <v>0.54831380872109581</v>
      </c>
      <c r="BH1586" s="58">
        <v>0.48991349884854141</v>
      </c>
      <c r="BI1586" s="58">
        <v>0.43382653424262585</v>
      </c>
      <c r="BJ1586" s="57">
        <v>135</v>
      </c>
      <c r="BK1586" s="57">
        <v>-122</v>
      </c>
      <c r="BL1586" s="57">
        <v>103</v>
      </c>
      <c r="BM1586" s="57">
        <v>129</v>
      </c>
      <c r="BN1586" s="58">
        <v>0.42603350629898573</v>
      </c>
      <c r="BO1586" s="58">
        <v>0.54952368105079485</v>
      </c>
      <c r="BP1586" s="58">
        <v>0.49224119493632668</v>
      </c>
      <c r="BQ1586" s="58">
        <v>0.43671190478729172</v>
      </c>
      <c r="BR1586" s="36">
        <v>3.7</v>
      </c>
      <c r="BS1586" s="36">
        <v>4.2</v>
      </c>
      <c r="BT1586" s="36">
        <v>0.42513000000000001</v>
      </c>
      <c r="BU1586" s="36">
        <v>0.19485</v>
      </c>
      <c r="BV1586" s="36">
        <v>0.21350850856335099</v>
      </c>
      <c r="BW1586" s="36">
        <v>0.28223999999999999</v>
      </c>
    </row>
    <row r="1587" spans="1:75" s="36" customFormat="1" ht="16.75" customHeight="1" x14ac:dyDescent="0.2">
      <c r="A1587" s="36" t="s">
        <v>1970</v>
      </c>
      <c r="B1587" s="36">
        <v>2025020762</v>
      </c>
      <c r="C1587" s="35">
        <v>46039</v>
      </c>
      <c r="D1587" s="45" t="s">
        <v>9</v>
      </c>
      <c r="E1587" s="36" t="s">
        <v>16</v>
      </c>
      <c r="F1587" s="45">
        <v>1</v>
      </c>
      <c r="G1587" s="45">
        <v>1</v>
      </c>
      <c r="H1587" s="36" t="s">
        <v>47</v>
      </c>
      <c r="I1587" s="36" t="s">
        <v>316</v>
      </c>
      <c r="J1587" s="46" t="s">
        <v>199</v>
      </c>
      <c r="K1587" s="47">
        <v>2.96</v>
      </c>
      <c r="L1587" s="48">
        <v>0.15</v>
      </c>
      <c r="M1587" s="49">
        <v>0.1</v>
      </c>
      <c r="N1587" s="36">
        <v>3.19999999999999</v>
      </c>
      <c r="O1587" s="36">
        <v>2.8499999999999899</v>
      </c>
      <c r="P1587" s="70">
        <v>3.19999999999999</v>
      </c>
      <c r="Q1587" s="36">
        <v>2.8499999999999899</v>
      </c>
      <c r="R1587" s="50">
        <v>2.8788512212989841</v>
      </c>
      <c r="S1587" s="50">
        <v>3.0916404953387429</v>
      </c>
      <c r="T1587" s="50">
        <v>2.8788512212989841</v>
      </c>
      <c r="U1587" s="50">
        <v>3.1534733052455177</v>
      </c>
      <c r="V1587" s="50">
        <v>1.048</v>
      </c>
      <c r="W1587" s="50">
        <v>1.0491546019013618</v>
      </c>
      <c r="X1587" s="50">
        <v>1.0135135135135136</v>
      </c>
      <c r="Y1587" s="50">
        <v>1.0236486486486487</v>
      </c>
      <c r="Z1587" s="50">
        <v>0.96499999999999997</v>
      </c>
      <c r="AA1587" s="51">
        <v>1</v>
      </c>
      <c r="AB1587" s="51">
        <v>1.02</v>
      </c>
      <c r="AC1587" s="51">
        <v>1</v>
      </c>
      <c r="AD1587" s="51">
        <v>1</v>
      </c>
      <c r="AE1587" s="51">
        <v>1</v>
      </c>
      <c r="AF1587" s="51">
        <v>1</v>
      </c>
      <c r="AG1587" s="52">
        <v>1</v>
      </c>
      <c r="AH1587" s="52">
        <v>1</v>
      </c>
      <c r="AI1587" s="53">
        <v>1488</v>
      </c>
      <c r="AJ1587" s="53">
        <v>1446</v>
      </c>
      <c r="AK1587" s="51">
        <v>2.87</v>
      </c>
      <c r="AL1587" s="51">
        <v>2.8713276831948478</v>
      </c>
      <c r="AM1587" s="51">
        <v>2.99</v>
      </c>
      <c r="AN1587" s="51">
        <v>3.0052460743008114</v>
      </c>
      <c r="AO1587" s="51">
        <v>2.8679625590918647</v>
      </c>
      <c r="AP1587" s="51">
        <v>2.885283136928368</v>
      </c>
      <c r="AQ1587" s="51">
        <v>2.8853500000000003</v>
      </c>
      <c r="AR1587" s="67">
        <v>0.05</v>
      </c>
      <c r="AS1587" s="99" t="s">
        <v>1591</v>
      </c>
      <c r="AT1587" s="54">
        <v>3.2366505905405405</v>
      </c>
      <c r="AU1587" s="54">
        <v>2.6975425647027031</v>
      </c>
      <c r="AV1587" s="55">
        <v>3.1901613852264314</v>
      </c>
      <c r="AW1587" s="55">
        <v>2.747542564702703</v>
      </c>
      <c r="AX1587" s="56">
        <v>3.6650590540550532E-2</v>
      </c>
      <c r="AY1587" s="56">
        <v>-0.15245743529728673</v>
      </c>
      <c r="AZ1587" s="56">
        <v>-0.11580684475673619</v>
      </c>
      <c r="BA1587" s="56">
        <v>0.18910802583783726</v>
      </c>
      <c r="BB1587" s="61">
        <v>-142</v>
      </c>
      <c r="BC1587" s="57">
        <v>121</v>
      </c>
      <c r="BD1587" s="57">
        <v>-104</v>
      </c>
      <c r="BE1587" s="57">
        <v>-131</v>
      </c>
      <c r="BF1587" s="95">
        <v>0.58632730502205255</v>
      </c>
      <c r="BG1587" s="58">
        <v>0.45168619127890419</v>
      </c>
      <c r="BH1587" s="58">
        <v>0.51008650115145859</v>
      </c>
      <c r="BI1587" s="58">
        <v>0.56617346575737415</v>
      </c>
      <c r="BJ1587" s="57">
        <v>-135</v>
      </c>
      <c r="BK1587" s="57">
        <v>122</v>
      </c>
      <c r="BL1587" s="57">
        <v>-103</v>
      </c>
      <c r="BM1587" s="57">
        <v>-129</v>
      </c>
      <c r="BN1587" s="58">
        <v>0.57396649370101427</v>
      </c>
      <c r="BO1587" s="58">
        <v>0.45047631894920515</v>
      </c>
      <c r="BP1587" s="58">
        <v>0.50775880506367332</v>
      </c>
      <c r="BQ1587" s="58">
        <v>0.56328809521270828</v>
      </c>
      <c r="BR1587" s="36">
        <v>3.7</v>
      </c>
      <c r="BS1587" s="36">
        <v>4.25</v>
      </c>
      <c r="BT1587" s="36">
        <v>0.4224</v>
      </c>
      <c r="BU1587" s="36">
        <v>0.19283</v>
      </c>
      <c r="BV1587" s="36">
        <v>0.21078924355050199</v>
      </c>
      <c r="BW1587" s="36">
        <v>0.27803</v>
      </c>
    </row>
    <row r="1588" spans="1:75" s="36" customFormat="1" ht="16.75" customHeight="1" x14ac:dyDescent="0.2">
      <c r="A1588" s="36" t="s">
        <v>1971</v>
      </c>
      <c r="B1588" s="36">
        <v>2025020763</v>
      </c>
      <c r="C1588" s="35">
        <v>46039</v>
      </c>
      <c r="D1588" s="45" t="s">
        <v>6</v>
      </c>
      <c r="E1588" s="36" t="s">
        <v>7</v>
      </c>
      <c r="F1588" s="45">
        <v>1</v>
      </c>
      <c r="G1588" s="45">
        <v>1</v>
      </c>
      <c r="H1588" s="36" t="s">
        <v>46</v>
      </c>
      <c r="I1588" s="36" t="s">
        <v>404</v>
      </c>
      <c r="J1588" s="46" t="s">
        <v>149</v>
      </c>
      <c r="K1588" s="47">
        <v>2.96</v>
      </c>
      <c r="L1588" s="48">
        <v>0.15</v>
      </c>
      <c r="M1588" s="49">
        <v>0.1</v>
      </c>
      <c r="N1588" s="36">
        <v>3.19999999999999</v>
      </c>
      <c r="O1588" s="36">
        <v>2.9999999999999898</v>
      </c>
      <c r="P1588" s="70">
        <v>3.19999999999999</v>
      </c>
      <c r="Q1588" s="36">
        <v>2.9999999999999898</v>
      </c>
      <c r="R1588" s="50">
        <v>2.7507869934803315</v>
      </c>
      <c r="S1588" s="50">
        <v>3.1448982539870922</v>
      </c>
      <c r="T1588" s="50">
        <v>2.7507869934803315</v>
      </c>
      <c r="U1588" s="50">
        <v>3.1448982539870922</v>
      </c>
      <c r="V1588" s="50">
        <v>0.95</v>
      </c>
      <c r="W1588" s="50">
        <v>0.95302926576458757</v>
      </c>
      <c r="X1588" s="50">
        <v>1.1515449991113593</v>
      </c>
      <c r="Y1588" s="50">
        <v>0.91069005308366724</v>
      </c>
      <c r="Z1588" s="50">
        <v>1.04</v>
      </c>
      <c r="AA1588" s="51">
        <v>1</v>
      </c>
      <c r="AB1588" s="51">
        <v>1</v>
      </c>
      <c r="AC1588" s="51">
        <v>1</v>
      </c>
      <c r="AD1588" s="51">
        <v>1</v>
      </c>
      <c r="AE1588" s="51">
        <v>1</v>
      </c>
      <c r="AF1588" s="51">
        <v>1</v>
      </c>
      <c r="AG1588" s="52">
        <v>1</v>
      </c>
      <c r="AH1588" s="52">
        <v>1</v>
      </c>
      <c r="AI1588" s="53">
        <v>1485</v>
      </c>
      <c r="AJ1588" s="53">
        <v>1383</v>
      </c>
      <c r="AK1588" s="51">
        <v>2.92</v>
      </c>
      <c r="AL1588" s="51">
        <v>2.94</v>
      </c>
      <c r="AM1588" s="51">
        <v>3.1</v>
      </c>
      <c r="AN1588" s="51">
        <v>3.08</v>
      </c>
      <c r="AO1588" s="51">
        <v>3.2320515718355916</v>
      </c>
      <c r="AP1588" s="51">
        <v>3.2378479636822393</v>
      </c>
      <c r="AQ1588" s="51">
        <v>3.2240000000000002</v>
      </c>
      <c r="AR1588" s="67">
        <v>0.06</v>
      </c>
      <c r="AS1588" s="99" t="s">
        <v>1591</v>
      </c>
      <c r="AT1588" s="54">
        <v>3.4460489771870058</v>
      </c>
      <c r="AU1588" s="54">
        <v>2.8939160047070849</v>
      </c>
      <c r="AV1588" s="55">
        <v>3.3860489771870057</v>
      </c>
      <c r="AW1588" s="55">
        <v>2.957170391191339</v>
      </c>
      <c r="AX1588" s="56">
        <v>0.24604897718701579</v>
      </c>
      <c r="AY1588" s="56">
        <v>-0.10608399529290491</v>
      </c>
      <c r="AZ1588" s="56">
        <v>0.13996498189411088</v>
      </c>
      <c r="BA1588" s="56">
        <v>0.3521329724799207</v>
      </c>
      <c r="BB1588" s="61">
        <v>-143</v>
      </c>
      <c r="BC1588" s="57">
        <v>-159</v>
      </c>
      <c r="BD1588" s="57">
        <v>-129</v>
      </c>
      <c r="BE1588" s="57">
        <v>-100</v>
      </c>
      <c r="BF1588" s="95">
        <v>0.5891019532015086</v>
      </c>
      <c r="BG1588" s="58">
        <v>0.61346210805017953</v>
      </c>
      <c r="BH1588" s="58">
        <v>0.56412773573415964</v>
      </c>
      <c r="BI1588" s="58">
        <v>0.50027493948003032</v>
      </c>
      <c r="BJ1588" s="57">
        <v>-132</v>
      </c>
      <c r="BK1588" s="57">
        <v>-159</v>
      </c>
      <c r="BL1588" s="57">
        <v>-130</v>
      </c>
      <c r="BM1588" s="57">
        <v>-100</v>
      </c>
      <c r="BN1588" s="58">
        <v>0.56878843376827259</v>
      </c>
      <c r="BO1588" s="58">
        <v>0.61430873403504449</v>
      </c>
      <c r="BP1588" s="58">
        <v>0.56501671867204184</v>
      </c>
      <c r="BQ1588" s="58">
        <v>0.50099605581889128</v>
      </c>
      <c r="BR1588" s="36">
        <v>3.7</v>
      </c>
      <c r="BS1588" s="36">
        <v>4.3</v>
      </c>
      <c r="BT1588" s="36">
        <v>0.41394999999999998</v>
      </c>
      <c r="BU1588" s="36">
        <v>0.18712999999999999</v>
      </c>
      <c r="BV1588" s="36">
        <v>0.204270322784879</v>
      </c>
      <c r="BW1588" s="36">
        <v>0.27104</v>
      </c>
    </row>
    <row r="1589" spans="1:75" s="36" customFormat="1" ht="16.75" customHeight="1" x14ac:dyDescent="0.2">
      <c r="A1589" s="36" t="s">
        <v>1972</v>
      </c>
      <c r="B1589" s="36">
        <v>2025020763</v>
      </c>
      <c r="C1589" s="35">
        <v>46039</v>
      </c>
      <c r="D1589" s="45" t="s">
        <v>9</v>
      </c>
      <c r="E1589" s="36" t="s">
        <v>14</v>
      </c>
      <c r="F1589" s="45">
        <v>1</v>
      </c>
      <c r="G1589" s="45">
        <v>1</v>
      </c>
      <c r="H1589" s="36" t="s">
        <v>47</v>
      </c>
      <c r="I1589" s="36" t="s">
        <v>460</v>
      </c>
      <c r="J1589" s="46" t="s">
        <v>303</v>
      </c>
      <c r="K1589" s="47">
        <v>2.96</v>
      </c>
      <c r="L1589" s="48">
        <v>0.15</v>
      </c>
      <c r="M1589" s="49">
        <v>0.1</v>
      </c>
      <c r="N1589" s="36">
        <v>2.9999999999999898</v>
      </c>
      <c r="O1589" s="36">
        <v>3.19999999999999</v>
      </c>
      <c r="P1589" s="70">
        <v>2.9999999999999898</v>
      </c>
      <c r="Q1589" s="36">
        <v>3.19999999999999</v>
      </c>
      <c r="R1589" s="50">
        <v>2.734684377833569</v>
      </c>
      <c r="S1589" s="50">
        <v>3.211047540291105</v>
      </c>
      <c r="T1589" s="50">
        <v>2.625297002720226</v>
      </c>
      <c r="U1589" s="50">
        <v>3.211047540291105</v>
      </c>
      <c r="V1589" s="50">
        <v>1.048</v>
      </c>
      <c r="W1589" s="50">
        <v>1.0491546019013618</v>
      </c>
      <c r="X1589" s="50">
        <v>1.0472972972972974</v>
      </c>
      <c r="Y1589" s="50">
        <v>0.98648648648648651</v>
      </c>
      <c r="Z1589" s="50">
        <v>1.06</v>
      </c>
      <c r="AA1589" s="51">
        <v>0.96</v>
      </c>
      <c r="AB1589" s="51">
        <v>1</v>
      </c>
      <c r="AC1589" s="51">
        <v>1</v>
      </c>
      <c r="AD1589" s="51">
        <v>1</v>
      </c>
      <c r="AE1589" s="51">
        <v>1</v>
      </c>
      <c r="AF1589" s="51">
        <v>1</v>
      </c>
      <c r="AG1589" s="52">
        <v>1</v>
      </c>
      <c r="AH1589" s="52">
        <v>1</v>
      </c>
      <c r="AI1589" s="53">
        <v>1491</v>
      </c>
      <c r="AJ1589" s="53">
        <v>1281</v>
      </c>
      <c r="AK1589" s="51">
        <v>2.695642557127655</v>
      </c>
      <c r="AL1589" s="51">
        <v>2.6998580196068418</v>
      </c>
      <c r="AM1589" s="51">
        <v>3.4085731973696234</v>
      </c>
      <c r="AN1589" s="51">
        <v>3.395</v>
      </c>
      <c r="AO1589" s="51">
        <v>3.4768874854462961</v>
      </c>
      <c r="AP1589" s="51">
        <v>3.4659109215356372</v>
      </c>
      <c r="AQ1589" s="51">
        <v>3.6130875892118008</v>
      </c>
      <c r="AR1589" s="67">
        <v>-0.06</v>
      </c>
      <c r="AS1589" s="99" t="s">
        <v>1591</v>
      </c>
      <c r="AT1589" s="54">
        <v>2.8939160047070849</v>
      </c>
      <c r="AU1589" s="54">
        <v>3.4460489771870058</v>
      </c>
      <c r="AV1589" s="55">
        <v>2.957170391191339</v>
      </c>
      <c r="AW1589" s="55">
        <v>3.3860489771870057</v>
      </c>
      <c r="AX1589" s="56">
        <v>-0.10608399529290491</v>
      </c>
      <c r="AY1589" s="56">
        <v>0.24604897718701579</v>
      </c>
      <c r="AZ1589" s="56">
        <v>0.13996498189411088</v>
      </c>
      <c r="BA1589" s="56">
        <v>-0.3521329724799207</v>
      </c>
      <c r="BB1589" s="61">
        <v>143</v>
      </c>
      <c r="BC1589" s="57">
        <v>159</v>
      </c>
      <c r="BD1589" s="57">
        <v>129</v>
      </c>
      <c r="BE1589" s="57">
        <v>100</v>
      </c>
      <c r="BF1589" s="95">
        <v>0.4108980467984914</v>
      </c>
      <c r="BG1589" s="58">
        <v>0.38653789194982047</v>
      </c>
      <c r="BH1589" s="58">
        <v>0.43587226426584036</v>
      </c>
      <c r="BI1589" s="58">
        <v>0.49972506051996962</v>
      </c>
      <c r="BJ1589" s="57">
        <v>132</v>
      </c>
      <c r="BK1589" s="57">
        <v>159</v>
      </c>
      <c r="BL1589" s="57">
        <v>130</v>
      </c>
      <c r="BM1589" s="57">
        <v>100</v>
      </c>
      <c r="BN1589" s="58">
        <v>0.43121156623172741</v>
      </c>
      <c r="BO1589" s="58">
        <v>0.38569126596495551</v>
      </c>
      <c r="BP1589" s="58">
        <v>0.4349832813279581</v>
      </c>
      <c r="BQ1589" s="58">
        <v>0.49900394418110866</v>
      </c>
      <c r="BR1589" s="36">
        <v>3.7</v>
      </c>
      <c r="BS1589" s="36">
        <v>4.3499999999999996</v>
      </c>
      <c r="BT1589" s="36">
        <v>0.41127999999999998</v>
      </c>
      <c r="BU1589" s="36">
        <v>0.18007000000000001</v>
      </c>
      <c r="BV1589" s="36">
        <v>0.196632342181988</v>
      </c>
      <c r="BW1589" s="36">
        <v>0.26429999999999998</v>
      </c>
    </row>
    <row r="1590" spans="1:75" s="36" customFormat="1" ht="16.75" customHeight="1" x14ac:dyDescent="0.2">
      <c r="A1590" s="36" t="s">
        <v>1973</v>
      </c>
      <c r="B1590" s="36">
        <v>2025020764</v>
      </c>
      <c r="C1590" s="35">
        <v>46039</v>
      </c>
      <c r="D1590" s="45" t="s">
        <v>6</v>
      </c>
      <c r="E1590" s="36" t="s">
        <v>17</v>
      </c>
      <c r="F1590" s="45">
        <v>1</v>
      </c>
      <c r="G1590" s="45">
        <v>1</v>
      </c>
      <c r="H1590" s="36" t="s">
        <v>46</v>
      </c>
      <c r="I1590" s="36" t="s">
        <v>1376</v>
      </c>
      <c r="J1590" s="46" t="s">
        <v>181</v>
      </c>
      <c r="K1590" s="47">
        <v>2.96</v>
      </c>
      <c r="L1590" s="48">
        <v>0.15</v>
      </c>
      <c r="M1590" s="49">
        <v>0.1</v>
      </c>
      <c r="N1590" s="36">
        <v>3.5499999999999901</v>
      </c>
      <c r="O1590" s="36">
        <v>2.7499999999999898</v>
      </c>
      <c r="P1590" s="70">
        <v>3.5499999999999901</v>
      </c>
      <c r="Q1590" s="36">
        <v>2.7499999999999898</v>
      </c>
      <c r="R1590" s="50">
        <v>3.2501889919225668</v>
      </c>
      <c r="S1590" s="50">
        <v>2.9046245746318067</v>
      </c>
      <c r="T1590" s="50">
        <v>3.1201814322456642</v>
      </c>
      <c r="U1590" s="50">
        <v>2.9772401889976017</v>
      </c>
      <c r="V1590" s="50">
        <v>0.95</v>
      </c>
      <c r="W1590" s="50">
        <v>0.95302926576458757</v>
      </c>
      <c r="X1590" s="50">
        <v>1.0837231245887493</v>
      </c>
      <c r="Y1590" s="50">
        <v>0.93572321018258608</v>
      </c>
      <c r="Z1590" s="50">
        <v>0.97499999999999998</v>
      </c>
      <c r="AA1590" s="51">
        <v>0.96</v>
      </c>
      <c r="AB1590" s="51">
        <v>1.0249999999999999</v>
      </c>
      <c r="AC1590" s="51">
        <v>1</v>
      </c>
      <c r="AD1590" s="51">
        <v>1</v>
      </c>
      <c r="AE1590" s="51">
        <v>1</v>
      </c>
      <c r="AF1590" s="51">
        <v>1</v>
      </c>
      <c r="AG1590" s="52">
        <v>1</v>
      </c>
      <c r="AH1590" s="52">
        <v>1</v>
      </c>
      <c r="AI1590" s="53">
        <v>1495</v>
      </c>
      <c r="AJ1590" s="53">
        <v>1028</v>
      </c>
      <c r="AK1590" s="51">
        <v>3.35</v>
      </c>
      <c r="AL1590" s="51">
        <v>3.36</v>
      </c>
      <c r="AM1590" s="51">
        <v>2.98</v>
      </c>
      <c r="AN1590" s="51">
        <v>2.9686936861947708</v>
      </c>
      <c r="AO1590" s="51">
        <v>3.1338982709599605</v>
      </c>
      <c r="AP1590" s="51">
        <v>3.0886148743558683</v>
      </c>
      <c r="AQ1590" s="51">
        <v>2.9055</v>
      </c>
      <c r="AR1590" s="67">
        <v>0</v>
      </c>
      <c r="AS1590" s="99" t="s">
        <v>1591</v>
      </c>
      <c r="AT1590" s="54">
        <v>3.6473875646922913</v>
      </c>
      <c r="AU1590" s="54">
        <v>2.8182579660278551</v>
      </c>
      <c r="AV1590" s="55">
        <v>3.6473875646922913</v>
      </c>
      <c r="AW1590" s="55">
        <v>2.8213628954229919</v>
      </c>
      <c r="AX1590" s="56">
        <v>9.7387564692301254E-2</v>
      </c>
      <c r="AY1590" s="56">
        <v>6.8257966027865269E-2</v>
      </c>
      <c r="AZ1590" s="56">
        <v>0.16564553072016652</v>
      </c>
      <c r="BA1590" s="56">
        <v>2.9129598664435985E-2</v>
      </c>
      <c r="BB1590" s="61">
        <v>-168</v>
      </c>
      <c r="BC1590" s="57">
        <v>-173</v>
      </c>
      <c r="BD1590" s="57">
        <v>-142</v>
      </c>
      <c r="BE1590" s="57">
        <v>-109</v>
      </c>
      <c r="BF1590" s="95">
        <v>0.62659805062279883</v>
      </c>
      <c r="BG1590" s="58">
        <v>0.63321827995879665</v>
      </c>
      <c r="BH1590" s="58">
        <v>0.58694814248577454</v>
      </c>
      <c r="BI1590" s="58">
        <v>0.52120694306246551</v>
      </c>
      <c r="BJ1590" s="57">
        <v>-168</v>
      </c>
      <c r="BK1590" s="57">
        <v>-173</v>
      </c>
      <c r="BL1590" s="57">
        <v>-142</v>
      </c>
      <c r="BM1590" s="57">
        <v>-109</v>
      </c>
      <c r="BN1590" s="58">
        <v>0.62619476505659655</v>
      </c>
      <c r="BO1590" s="58">
        <v>0.63360927476643802</v>
      </c>
      <c r="BP1590" s="58">
        <v>0.58743250284687543</v>
      </c>
      <c r="BQ1590" s="58">
        <v>0.52169307397501974</v>
      </c>
      <c r="BR1590" s="36">
        <v>3.7</v>
      </c>
      <c r="BS1590" s="36">
        <v>4.4000000000000004</v>
      </c>
      <c r="BT1590" s="36">
        <v>0.40356999999999998</v>
      </c>
      <c r="BU1590" s="36">
        <v>0.17768</v>
      </c>
      <c r="BV1590" s="36">
        <v>0.19317662919393699</v>
      </c>
      <c r="BW1590" s="36">
        <v>0.25790000000000002</v>
      </c>
    </row>
    <row r="1591" spans="1:75" s="36" customFormat="1" ht="16.75" customHeight="1" x14ac:dyDescent="0.2">
      <c r="A1591" s="36" t="s">
        <v>1974</v>
      </c>
      <c r="B1591" s="36">
        <v>2025020764</v>
      </c>
      <c r="C1591" s="35">
        <v>46039</v>
      </c>
      <c r="D1591" s="45" t="s">
        <v>9</v>
      </c>
      <c r="E1591" s="36" t="s">
        <v>23</v>
      </c>
      <c r="F1591" s="45">
        <v>1</v>
      </c>
      <c r="G1591" s="45">
        <v>1</v>
      </c>
      <c r="H1591" s="36" t="s">
        <v>47</v>
      </c>
      <c r="I1591" s="36" t="s">
        <v>1975</v>
      </c>
      <c r="J1591" s="46" t="s">
        <v>1293</v>
      </c>
      <c r="K1591" s="47">
        <v>2.96</v>
      </c>
      <c r="L1591" s="48">
        <v>0.15</v>
      </c>
      <c r="M1591" s="49">
        <v>0.1</v>
      </c>
      <c r="N1591" s="36">
        <v>2.7499999999999898</v>
      </c>
      <c r="O1591" s="36">
        <v>3.5499999999999901</v>
      </c>
      <c r="P1591" s="70">
        <v>2.7499999999999898</v>
      </c>
      <c r="Q1591" s="36">
        <v>3.5499999999999901</v>
      </c>
      <c r="R1591" s="50">
        <v>2.6996835264413153</v>
      </c>
      <c r="S1591" s="50">
        <v>3.1122455852828756</v>
      </c>
      <c r="T1591" s="50">
        <v>2.6051946030158692</v>
      </c>
      <c r="U1591" s="50">
        <v>3.174490496988533</v>
      </c>
      <c r="V1591" s="50">
        <v>1.048</v>
      </c>
      <c r="W1591" s="50">
        <v>1.0491546019013618</v>
      </c>
      <c r="X1591" s="50">
        <v>1.0067567567567568</v>
      </c>
      <c r="Y1591" s="50">
        <v>1.1317567567567568</v>
      </c>
      <c r="Z1591" s="50">
        <v>1.08</v>
      </c>
      <c r="AA1591" s="51">
        <v>0.96499999999999997</v>
      </c>
      <c r="AB1591" s="51">
        <v>1.02</v>
      </c>
      <c r="AC1591" s="51">
        <v>1</v>
      </c>
      <c r="AD1591" s="51">
        <v>1</v>
      </c>
      <c r="AE1591" s="51">
        <v>1</v>
      </c>
      <c r="AF1591" s="51">
        <v>1</v>
      </c>
      <c r="AG1591" s="52">
        <v>1</v>
      </c>
      <c r="AH1591" s="52">
        <v>1</v>
      </c>
      <c r="AI1591" s="53">
        <v>1486</v>
      </c>
      <c r="AJ1591" s="53">
        <v>0</v>
      </c>
      <c r="AK1591" s="51">
        <v>2.7697407021404548</v>
      </c>
      <c r="AL1591" s="51">
        <v>2.75</v>
      </c>
      <c r="AM1591" s="51">
        <v>3.207820448782698</v>
      </c>
      <c r="AN1591" s="51">
        <v>3.22</v>
      </c>
      <c r="AO1591" s="51">
        <v>3.0833552458585332</v>
      </c>
      <c r="AP1591" s="51">
        <v>3.1250357437955789</v>
      </c>
      <c r="AQ1591" s="51">
        <v>3.464446084685314</v>
      </c>
      <c r="AR1591" s="67">
        <v>0</v>
      </c>
      <c r="AS1591" s="99" t="s">
        <v>1591</v>
      </c>
      <c r="AT1591" s="54">
        <v>2.8182579660278551</v>
      </c>
      <c r="AU1591" s="54">
        <v>3.6473875646922913</v>
      </c>
      <c r="AV1591" s="55">
        <v>2.8213628954229919</v>
      </c>
      <c r="AW1591" s="55">
        <v>3.6473875646922913</v>
      </c>
      <c r="AX1591" s="56">
        <v>6.8257966027865269E-2</v>
      </c>
      <c r="AY1591" s="56">
        <v>9.7387564692301254E-2</v>
      </c>
      <c r="AZ1591" s="56">
        <v>0.16564553072016652</v>
      </c>
      <c r="BA1591" s="56">
        <v>-2.9129598664435985E-2</v>
      </c>
      <c r="BB1591" s="61">
        <v>168</v>
      </c>
      <c r="BC1591" s="57">
        <v>173</v>
      </c>
      <c r="BD1591" s="57">
        <v>142</v>
      </c>
      <c r="BE1591" s="57">
        <v>109</v>
      </c>
      <c r="BF1591" s="95">
        <v>0.37340194937720117</v>
      </c>
      <c r="BG1591" s="58">
        <v>0.36678172004120341</v>
      </c>
      <c r="BH1591" s="58">
        <v>0.41305185751422546</v>
      </c>
      <c r="BI1591" s="58">
        <v>0.47879305693753443</v>
      </c>
      <c r="BJ1591" s="57">
        <v>168</v>
      </c>
      <c r="BK1591" s="57">
        <v>173</v>
      </c>
      <c r="BL1591" s="57">
        <v>142</v>
      </c>
      <c r="BM1591" s="57">
        <v>109</v>
      </c>
      <c r="BN1591" s="58">
        <v>0.37380523494340345</v>
      </c>
      <c r="BO1591" s="58">
        <v>0.36639072523356198</v>
      </c>
      <c r="BP1591" s="58">
        <v>0.41256749715312457</v>
      </c>
      <c r="BQ1591" s="58">
        <v>0.47830692602498026</v>
      </c>
      <c r="BR1591" s="36">
        <v>3.7</v>
      </c>
      <c r="BS1591" s="36">
        <v>4.45</v>
      </c>
      <c r="BT1591" s="36">
        <v>0.39524999999999999</v>
      </c>
      <c r="BU1591" s="36">
        <v>0.17496</v>
      </c>
      <c r="BV1591" s="36">
        <v>0.19049278139494299</v>
      </c>
      <c r="BW1591" s="36">
        <v>0.25650000000000001</v>
      </c>
    </row>
    <row r="1592" spans="1:75" s="36" customFormat="1" ht="16.75" customHeight="1" x14ac:dyDescent="0.2">
      <c r="A1592" s="36" t="s">
        <v>1976</v>
      </c>
      <c r="B1592" s="36">
        <v>2025020766</v>
      </c>
      <c r="C1592" s="35">
        <v>46039</v>
      </c>
      <c r="D1592" s="45" t="s">
        <v>6</v>
      </c>
      <c r="E1592" s="36" t="s">
        <v>28</v>
      </c>
      <c r="F1592" s="45">
        <v>0</v>
      </c>
      <c r="G1592" s="45">
        <v>0</v>
      </c>
      <c r="H1592" s="36" t="s">
        <v>50</v>
      </c>
      <c r="I1592" s="36" t="s">
        <v>488</v>
      </c>
      <c r="J1592" s="46" t="s">
        <v>168</v>
      </c>
      <c r="K1592" s="47">
        <v>2.96</v>
      </c>
      <c r="L1592" s="48">
        <v>0.15</v>
      </c>
      <c r="M1592" s="49">
        <v>0.1</v>
      </c>
      <c r="N1592" s="36">
        <v>3.1499999999999901</v>
      </c>
      <c r="O1592" s="36">
        <v>2.8999999999999901</v>
      </c>
      <c r="P1592" s="70">
        <v>3.1499999999999901</v>
      </c>
      <c r="Q1592" s="36">
        <v>2.8999999999999901</v>
      </c>
      <c r="R1592" s="50">
        <v>2.8645123440255009</v>
      </c>
      <c r="S1592" s="50">
        <v>2.6612961959434753</v>
      </c>
      <c r="T1592" s="50">
        <v>2.6926416033839708</v>
      </c>
      <c r="U1592" s="50">
        <v>2.714522119862345</v>
      </c>
      <c r="V1592" s="50">
        <v>0.96699999999999997</v>
      </c>
      <c r="W1592" s="50">
        <v>0.96943075693561398</v>
      </c>
      <c r="X1592" s="50">
        <v>1.1379011461506126</v>
      </c>
      <c r="Y1592" s="50">
        <v>1.0565742970517809</v>
      </c>
      <c r="Z1592" s="50">
        <v>1.04</v>
      </c>
      <c r="AA1592" s="51">
        <v>0.94</v>
      </c>
      <c r="AB1592" s="51">
        <v>1.02</v>
      </c>
      <c r="AC1592" s="51">
        <v>1</v>
      </c>
      <c r="AD1592" s="51">
        <v>1</v>
      </c>
      <c r="AE1592" s="51">
        <v>1</v>
      </c>
      <c r="AF1592" s="51">
        <v>1</v>
      </c>
      <c r="AG1592" s="52">
        <v>1</v>
      </c>
      <c r="AH1592" s="52">
        <v>1</v>
      </c>
      <c r="AI1592" s="53">
        <v>1507</v>
      </c>
      <c r="AJ1592" s="53">
        <v>1376</v>
      </c>
      <c r="AK1592" s="51">
        <v>2.8580439354254525</v>
      </c>
      <c r="AL1592" s="51">
        <v>2.8564361356058368</v>
      </c>
      <c r="AM1592" s="51">
        <v>2.7845841941350011</v>
      </c>
      <c r="AN1592" s="51">
        <v>2.7660909944062722</v>
      </c>
      <c r="AO1592" s="51">
        <v>2.8134297302546742</v>
      </c>
      <c r="AP1592" s="51">
        <v>2.8065774772836551</v>
      </c>
      <c r="AQ1592" s="51">
        <v>2.8959675619004015</v>
      </c>
      <c r="AR1592" s="67">
        <v>0.05</v>
      </c>
      <c r="AS1592" s="99" t="s">
        <v>1590</v>
      </c>
      <c r="AT1592" s="54">
        <v>3.1850064314541697</v>
      </c>
      <c r="AU1592" s="54">
        <v>2.9717531573752041</v>
      </c>
      <c r="AV1592" s="55">
        <v>3.1350064314541699</v>
      </c>
      <c r="AW1592" s="55">
        <v>3.0343462615323973</v>
      </c>
      <c r="AX1592" s="56">
        <v>3.5006431454179587E-2</v>
      </c>
      <c r="AY1592" s="56">
        <v>7.1753157375213927E-2</v>
      </c>
      <c r="AZ1592" s="56">
        <v>0.10675958882939351</v>
      </c>
      <c r="BA1592" s="56">
        <v>-3.674672592103434E-2</v>
      </c>
      <c r="BB1592" s="61">
        <v>-116</v>
      </c>
      <c r="BC1592" s="57">
        <v>-141</v>
      </c>
      <c r="BD1592" s="57">
        <v>-114</v>
      </c>
      <c r="BE1592" s="57">
        <v>111</v>
      </c>
      <c r="BF1592" s="95">
        <v>0.53788072104361928</v>
      </c>
      <c r="BG1592" s="58">
        <v>0.5856885368496203</v>
      </c>
      <c r="BH1592" s="58">
        <v>0.53314308304473579</v>
      </c>
      <c r="BI1592" s="58">
        <v>0.47312941590223623</v>
      </c>
      <c r="BJ1592" s="57">
        <v>-109</v>
      </c>
      <c r="BK1592" s="57">
        <v>-143</v>
      </c>
      <c r="BL1592" s="57">
        <v>-115</v>
      </c>
      <c r="BM1592" s="57">
        <v>110</v>
      </c>
      <c r="BN1592" s="58">
        <v>0.52093390069342926</v>
      </c>
      <c r="BO1592" s="58">
        <v>0.58781608954002507</v>
      </c>
      <c r="BP1592" s="58">
        <v>0.53579904276220813</v>
      </c>
      <c r="BQ1592" s="58">
        <v>0.47576595037743563</v>
      </c>
      <c r="BR1592" s="36">
        <v>3.7</v>
      </c>
      <c r="BS1592" s="36">
        <v>4.5</v>
      </c>
      <c r="BT1592" s="36">
        <v>0.38925999999999999</v>
      </c>
      <c r="BU1592" s="36">
        <v>0.16843</v>
      </c>
      <c r="BV1592" s="36">
        <v>0.18260567884905099</v>
      </c>
      <c r="BW1592" s="36">
        <v>0.24606</v>
      </c>
    </row>
    <row r="1593" spans="1:75" s="36" customFormat="1" ht="16.75" customHeight="1" x14ac:dyDescent="0.2">
      <c r="A1593" s="36" t="s">
        <v>1977</v>
      </c>
      <c r="B1593" s="36">
        <v>2025020766</v>
      </c>
      <c r="C1593" s="35">
        <v>46039</v>
      </c>
      <c r="D1593" s="45" t="s">
        <v>9</v>
      </c>
      <c r="E1593" s="36" t="s">
        <v>48</v>
      </c>
      <c r="F1593" s="45">
        <v>0</v>
      </c>
      <c r="G1593" s="45">
        <v>0</v>
      </c>
      <c r="H1593" s="36" t="s">
        <v>51</v>
      </c>
      <c r="I1593" s="36" t="s">
        <v>1176</v>
      </c>
      <c r="J1593" s="46" t="s">
        <v>1164</v>
      </c>
      <c r="K1593" s="47">
        <v>2.96</v>
      </c>
      <c r="L1593" s="48">
        <v>0.15</v>
      </c>
      <c r="M1593" s="49">
        <v>0.1</v>
      </c>
      <c r="N1593" s="36">
        <v>2.8999999999999901</v>
      </c>
      <c r="O1593" s="36">
        <v>3.1499999999999901</v>
      </c>
      <c r="P1593" s="70">
        <v>2.8999999999999901</v>
      </c>
      <c r="Q1593" s="36">
        <v>3.1499999999999901</v>
      </c>
      <c r="R1593" s="50">
        <v>2.9889910327215365</v>
      </c>
      <c r="S1593" s="50">
        <v>3.3758103727940667</v>
      </c>
      <c r="T1593" s="50">
        <v>2.8096515707582443</v>
      </c>
      <c r="U1593" s="50">
        <v>3.4095684765220073</v>
      </c>
      <c r="V1593" s="50">
        <v>1.03</v>
      </c>
      <c r="W1593" s="50">
        <v>1.0342925072321845</v>
      </c>
      <c r="X1593" s="50">
        <v>0.94073790342398689</v>
      </c>
      <c r="Y1593" s="50">
        <v>0.96555538358967996</v>
      </c>
      <c r="Z1593" s="50">
        <v>1.05</v>
      </c>
      <c r="AA1593" s="51">
        <v>0.94</v>
      </c>
      <c r="AB1593" s="51">
        <v>1.01</v>
      </c>
      <c r="AC1593" s="51">
        <v>1</v>
      </c>
      <c r="AD1593" s="51">
        <v>1</v>
      </c>
      <c r="AE1593" s="51">
        <v>1</v>
      </c>
      <c r="AF1593" s="51">
        <v>1</v>
      </c>
      <c r="AG1593" s="52">
        <v>1</v>
      </c>
      <c r="AH1593" s="52">
        <v>1</v>
      </c>
      <c r="AI1593" s="53">
        <v>1506</v>
      </c>
      <c r="AJ1593" s="53">
        <v>1322</v>
      </c>
      <c r="AK1593" s="51">
        <v>3.1274599192732713</v>
      </c>
      <c r="AL1593" s="51">
        <v>3.1039994943610614</v>
      </c>
      <c r="AM1593" s="51">
        <v>3.368187392605813</v>
      </c>
      <c r="AN1593" s="51">
        <v>3.3693308396340509</v>
      </c>
      <c r="AO1593" s="51">
        <v>3.3497393489345262</v>
      </c>
      <c r="AP1593" s="51">
        <v>3.3789685803094125</v>
      </c>
      <c r="AQ1593" s="51">
        <v>3.5365967622361039</v>
      </c>
      <c r="AR1593" s="67">
        <v>-0.05</v>
      </c>
      <c r="AS1593" s="99" t="s">
        <v>1590</v>
      </c>
      <c r="AT1593" s="54">
        <v>2.9717531573752041</v>
      </c>
      <c r="AU1593" s="54">
        <v>3.1850064314541697</v>
      </c>
      <c r="AV1593" s="55">
        <v>3.0343462615323973</v>
      </c>
      <c r="AW1593" s="55">
        <v>3.1350064314541699</v>
      </c>
      <c r="AX1593" s="56">
        <v>7.1753157375213927E-2</v>
      </c>
      <c r="AY1593" s="56">
        <v>3.5006431454179587E-2</v>
      </c>
      <c r="AZ1593" s="56">
        <v>0.10675958882939351</v>
      </c>
      <c r="BA1593" s="56">
        <v>3.674672592103434E-2</v>
      </c>
      <c r="BB1593" s="61">
        <v>116</v>
      </c>
      <c r="BC1593" s="57">
        <v>141</v>
      </c>
      <c r="BD1593" s="57">
        <v>114</v>
      </c>
      <c r="BE1593" s="57">
        <v>-111</v>
      </c>
      <c r="BF1593" s="95">
        <v>0.46211927895638072</v>
      </c>
      <c r="BG1593" s="58">
        <v>0.41431146315037976</v>
      </c>
      <c r="BH1593" s="58">
        <v>0.46685691695526421</v>
      </c>
      <c r="BI1593" s="58">
        <v>0.52687058409776377</v>
      </c>
      <c r="BJ1593" s="57">
        <v>109</v>
      </c>
      <c r="BK1593" s="57">
        <v>143</v>
      </c>
      <c r="BL1593" s="57">
        <v>115</v>
      </c>
      <c r="BM1593" s="57">
        <v>-110</v>
      </c>
      <c r="BN1593" s="58">
        <v>0.47906609930657074</v>
      </c>
      <c r="BO1593" s="58">
        <v>0.41218391045997488</v>
      </c>
      <c r="BP1593" s="58">
        <v>0.46420095723779181</v>
      </c>
      <c r="BQ1593" s="58">
        <v>0.52423404962256437</v>
      </c>
      <c r="BR1593" s="36">
        <v>3.7</v>
      </c>
      <c r="BS1593" s="36">
        <v>4.55</v>
      </c>
      <c r="BT1593" s="36">
        <v>0.38440999999999997</v>
      </c>
      <c r="BU1593" s="36">
        <v>0.16539000000000001</v>
      </c>
      <c r="BV1593" s="36">
        <v>0.17958824679132099</v>
      </c>
      <c r="BW1593" s="36">
        <v>0.24445</v>
      </c>
    </row>
    <row r="1594" spans="1:75" s="36" customFormat="1" ht="16.75" customHeight="1" x14ac:dyDescent="0.2">
      <c r="A1594" s="36" t="s">
        <v>1978</v>
      </c>
      <c r="B1594" s="36">
        <v>2025020765</v>
      </c>
      <c r="C1594" s="35">
        <v>46039</v>
      </c>
      <c r="D1594" s="45" t="s">
        <v>6</v>
      </c>
      <c r="E1594" s="36" t="s">
        <v>35</v>
      </c>
      <c r="F1594" s="45">
        <v>0</v>
      </c>
      <c r="G1594" s="45">
        <v>1</v>
      </c>
      <c r="H1594" s="36" t="s">
        <v>26</v>
      </c>
      <c r="I1594" s="36" t="s">
        <v>432</v>
      </c>
      <c r="J1594" s="46" t="s">
        <v>230</v>
      </c>
      <c r="K1594" s="47">
        <v>2.96</v>
      </c>
      <c r="L1594" s="48">
        <v>0.15</v>
      </c>
      <c r="M1594" s="49">
        <v>0.1</v>
      </c>
      <c r="N1594" s="36">
        <v>2.5499999999999901</v>
      </c>
      <c r="O1594" s="36">
        <v>3.5499999999999901</v>
      </c>
      <c r="P1594" s="70">
        <v>2.5499999999999901</v>
      </c>
      <c r="Q1594" s="36">
        <v>3.5499999999999901</v>
      </c>
      <c r="R1594" s="50">
        <v>2.8946516708883157</v>
      </c>
      <c r="S1594" s="50">
        <v>3.0980535414663195</v>
      </c>
      <c r="T1594" s="50">
        <v>2.8946516708883157</v>
      </c>
      <c r="U1594" s="50">
        <v>3.0980535414663195</v>
      </c>
      <c r="V1594" s="50">
        <v>0.95</v>
      </c>
      <c r="W1594" s="50">
        <v>0.92554174501717079</v>
      </c>
      <c r="X1594" s="50">
        <v>0.94256756756756754</v>
      </c>
      <c r="Y1594" s="50">
        <v>1.0743243243243243</v>
      </c>
      <c r="Z1594" s="50">
        <v>1.02</v>
      </c>
      <c r="AA1594" s="51">
        <v>1</v>
      </c>
      <c r="AB1594" s="51">
        <v>1</v>
      </c>
      <c r="AC1594" s="51">
        <v>1</v>
      </c>
      <c r="AD1594" s="51">
        <v>1</v>
      </c>
      <c r="AE1594" s="51">
        <v>1</v>
      </c>
      <c r="AF1594" s="51">
        <v>1</v>
      </c>
      <c r="AG1594" s="52">
        <v>1</v>
      </c>
      <c r="AH1594" s="52">
        <v>1</v>
      </c>
      <c r="AI1594" s="53">
        <v>1504</v>
      </c>
      <c r="AJ1594" s="53">
        <v>1387</v>
      </c>
      <c r="AK1594" s="51">
        <v>2.81</v>
      </c>
      <c r="AL1594" s="51">
        <v>2.8226977506332473</v>
      </c>
      <c r="AM1594" s="51">
        <v>3.13</v>
      </c>
      <c r="AN1594" s="51">
        <v>3.1252080312199477</v>
      </c>
      <c r="AO1594" s="51">
        <v>3.2544902014345776</v>
      </c>
      <c r="AP1594" s="51">
        <v>3.2403188630637381</v>
      </c>
      <c r="AQ1594" s="51">
        <v>3.1926000000000001</v>
      </c>
      <c r="AR1594" s="67">
        <v>0</v>
      </c>
      <c r="AS1594" s="99" t="s">
        <v>1591</v>
      </c>
      <c r="AT1594" s="54">
        <v>2.5408427260135129</v>
      </c>
      <c r="AU1594" s="54">
        <v>3.5113476739864868</v>
      </c>
      <c r="AV1594" s="55">
        <v>2.5408427260135129</v>
      </c>
      <c r="AW1594" s="55">
        <v>3.586606832734355</v>
      </c>
      <c r="AX1594" s="56">
        <v>-9.1572739864771435E-3</v>
      </c>
      <c r="AY1594" s="56">
        <v>-3.8652326013503213E-2</v>
      </c>
      <c r="AZ1594" s="56">
        <v>-4.7809599999980357E-2</v>
      </c>
      <c r="BA1594" s="56">
        <v>2.949505202702607E-2</v>
      </c>
      <c r="BB1594" s="61">
        <v>186</v>
      </c>
      <c r="BC1594" s="57">
        <v>-132</v>
      </c>
      <c r="BD1594" s="57">
        <v>-105</v>
      </c>
      <c r="BE1594" s="57">
        <v>120</v>
      </c>
      <c r="BF1594" s="95">
        <v>0.34957170011038707</v>
      </c>
      <c r="BG1594" s="58">
        <v>0.56952313072532745</v>
      </c>
      <c r="BH1594" s="58">
        <v>0.51303269079532765</v>
      </c>
      <c r="BI1594" s="58">
        <v>0.45352274906406453</v>
      </c>
      <c r="BJ1594" s="57">
        <v>196</v>
      </c>
      <c r="BK1594" s="57">
        <v>-139</v>
      </c>
      <c r="BL1594" s="57">
        <v>-111</v>
      </c>
      <c r="BM1594" s="57">
        <v>115</v>
      </c>
      <c r="BN1594" s="58">
        <v>0.33783707495811144</v>
      </c>
      <c r="BO1594" s="58">
        <v>0.58130359629635664</v>
      </c>
      <c r="BP1594" s="58">
        <v>0.52604588825962773</v>
      </c>
      <c r="BQ1594" s="58">
        <v>0.46470546925320499</v>
      </c>
      <c r="BR1594" s="36">
        <v>3.7</v>
      </c>
      <c r="BS1594" s="36">
        <v>4.5999999999999996</v>
      </c>
      <c r="BT1594" s="36">
        <v>0.37624999999999997</v>
      </c>
      <c r="BU1594" s="36">
        <v>0.16206999999999999</v>
      </c>
      <c r="BV1594" s="36">
        <v>0.175737072096982</v>
      </c>
      <c r="BW1594" s="36">
        <v>0.23984</v>
      </c>
    </row>
    <row r="1595" spans="1:75" s="36" customFormat="1" ht="16.75" customHeight="1" x14ac:dyDescent="0.2">
      <c r="A1595" s="36" t="s">
        <v>1979</v>
      </c>
      <c r="B1595" s="36">
        <v>2025020765</v>
      </c>
      <c r="C1595" s="35">
        <v>46039</v>
      </c>
      <c r="D1595" s="45" t="s">
        <v>9</v>
      </c>
      <c r="E1595" s="36" t="s">
        <v>25</v>
      </c>
      <c r="F1595" s="45">
        <v>1</v>
      </c>
      <c r="G1595" s="45">
        <v>0</v>
      </c>
      <c r="H1595" s="36" t="s">
        <v>27</v>
      </c>
      <c r="I1595" s="36" t="s">
        <v>483</v>
      </c>
      <c r="J1595" s="46" t="s">
        <v>196</v>
      </c>
      <c r="K1595" s="47">
        <v>2.96</v>
      </c>
      <c r="L1595" s="48">
        <v>0.15</v>
      </c>
      <c r="M1595" s="49">
        <v>0.1</v>
      </c>
      <c r="N1595" s="36">
        <v>3.5499999999999901</v>
      </c>
      <c r="O1595" s="36">
        <v>2.5499999999999901</v>
      </c>
      <c r="P1595" s="70">
        <v>3.5499999999999901</v>
      </c>
      <c r="Q1595" s="36">
        <v>2.5499999999999901</v>
      </c>
      <c r="R1595" s="50">
        <v>3.1475432146526825</v>
      </c>
      <c r="S1595" s="50">
        <v>2.874049167892669</v>
      </c>
      <c r="T1595" s="50">
        <v>3.0688546342863652</v>
      </c>
      <c r="U1595" s="50">
        <v>2.9315301512505223</v>
      </c>
      <c r="V1595" s="50">
        <v>1.05</v>
      </c>
      <c r="W1595" s="50">
        <v>1.0725047827848808</v>
      </c>
      <c r="X1595" s="50">
        <v>1.0574324324324325</v>
      </c>
      <c r="Y1595" s="50">
        <v>0.94932432432432434</v>
      </c>
      <c r="Z1595" s="50">
        <v>0.99</v>
      </c>
      <c r="AA1595" s="51">
        <v>0.97499999999999998</v>
      </c>
      <c r="AB1595" s="51">
        <v>1.02</v>
      </c>
      <c r="AC1595" s="51">
        <v>1</v>
      </c>
      <c r="AD1595" s="51">
        <v>1</v>
      </c>
      <c r="AE1595" s="51">
        <v>1</v>
      </c>
      <c r="AF1595" s="51">
        <v>1</v>
      </c>
      <c r="AG1595" s="52">
        <v>1</v>
      </c>
      <c r="AH1595" s="52">
        <v>1</v>
      </c>
      <c r="AI1595" s="53">
        <v>1497</v>
      </c>
      <c r="AJ1595" s="53">
        <v>1434</v>
      </c>
      <c r="AK1595" s="51">
        <v>3.18</v>
      </c>
      <c r="AL1595" s="51">
        <v>3.1739511534924074</v>
      </c>
      <c r="AM1595" s="51">
        <v>2.79</v>
      </c>
      <c r="AN1595" s="51">
        <v>2.8026073751839005</v>
      </c>
      <c r="AO1595" s="51">
        <v>2.7682145119787132</v>
      </c>
      <c r="AP1595" s="51">
        <v>2.7797786366139676</v>
      </c>
      <c r="AQ1595" s="51">
        <v>2.7621000000000002</v>
      </c>
      <c r="AR1595" s="67">
        <v>0</v>
      </c>
      <c r="AS1595" s="99" t="s">
        <v>1591</v>
      </c>
      <c r="AT1595" s="54">
        <v>3.5113476739864868</v>
      </c>
      <c r="AU1595" s="54">
        <v>2.5408427260135129</v>
      </c>
      <c r="AV1595" s="55">
        <v>3.586606832734355</v>
      </c>
      <c r="AW1595" s="55">
        <v>2.5408427260135129</v>
      </c>
      <c r="AX1595" s="56">
        <v>-3.8652326013503213E-2</v>
      </c>
      <c r="AY1595" s="56">
        <v>-9.1572739864771435E-3</v>
      </c>
      <c r="AZ1595" s="56">
        <v>-4.7809599999980357E-2</v>
      </c>
      <c r="BA1595" s="56">
        <v>-2.949505202702607E-2</v>
      </c>
      <c r="BB1595" s="61">
        <v>-186</v>
      </c>
      <c r="BC1595" s="57">
        <v>132</v>
      </c>
      <c r="BD1595" s="57">
        <v>105</v>
      </c>
      <c r="BE1595" s="57">
        <v>-120</v>
      </c>
      <c r="BF1595" s="95">
        <v>0.65042829988961293</v>
      </c>
      <c r="BG1595" s="58">
        <v>0.43047686927467249</v>
      </c>
      <c r="BH1595" s="58">
        <v>0.48696730920467235</v>
      </c>
      <c r="BI1595" s="58">
        <v>0.54647725093593547</v>
      </c>
      <c r="BJ1595" s="57">
        <v>-196</v>
      </c>
      <c r="BK1595" s="57">
        <v>139</v>
      </c>
      <c r="BL1595" s="57">
        <v>111</v>
      </c>
      <c r="BM1595" s="57">
        <v>-115</v>
      </c>
      <c r="BN1595" s="58">
        <v>0.66216292504188856</v>
      </c>
      <c r="BO1595" s="58">
        <v>0.41869640370364342</v>
      </c>
      <c r="BP1595" s="58">
        <v>0.47395411174037233</v>
      </c>
      <c r="BQ1595" s="58">
        <v>0.53529453074679501</v>
      </c>
      <c r="BR1595" s="36">
        <v>3.7</v>
      </c>
      <c r="BS1595" s="36">
        <v>4.6500000000000004</v>
      </c>
      <c r="BT1595" s="36">
        <v>0.37375000000000003</v>
      </c>
      <c r="BU1595" s="36">
        <v>0.15626000000000001</v>
      </c>
      <c r="BV1595" s="36">
        <v>0.16956951091143799</v>
      </c>
      <c r="BW1595" s="36">
        <v>0.23474999999999999</v>
      </c>
    </row>
    <row r="1596" spans="1:75" s="36" customFormat="1" ht="16.75" customHeight="1" x14ac:dyDescent="0.2">
      <c r="A1596" s="36" t="s">
        <v>1980</v>
      </c>
      <c r="B1596" s="36">
        <v>2025020767</v>
      </c>
      <c r="C1596" s="35">
        <v>46040</v>
      </c>
      <c r="D1596" s="45" t="s">
        <v>6</v>
      </c>
      <c r="E1596" s="36" t="s">
        <v>41</v>
      </c>
      <c r="F1596" s="45">
        <v>1</v>
      </c>
      <c r="G1596" s="45">
        <v>2</v>
      </c>
      <c r="H1596" s="36" t="s">
        <v>36</v>
      </c>
      <c r="I1596" s="36" t="s">
        <v>332</v>
      </c>
      <c r="J1596" s="46" t="s">
        <v>187</v>
      </c>
      <c r="K1596" s="47">
        <v>2.96</v>
      </c>
      <c r="L1596" s="48">
        <v>0.15</v>
      </c>
      <c r="M1596" s="49">
        <v>0.1</v>
      </c>
      <c r="N1596" s="36">
        <v>2.9999999999999898</v>
      </c>
      <c r="O1596" s="36">
        <v>2.8999999999999901</v>
      </c>
      <c r="P1596" s="70">
        <v>2.9999999999999898</v>
      </c>
      <c r="Q1596" s="36">
        <v>2.8999999999999901</v>
      </c>
      <c r="R1596" s="50">
        <v>3.4248720253900755</v>
      </c>
      <c r="S1596" s="50">
        <v>2.5904677260963629</v>
      </c>
      <c r="T1596" s="50">
        <v>3.2536284241205715</v>
      </c>
      <c r="U1596" s="50">
        <v>2.7070387737706989</v>
      </c>
      <c r="V1596" s="50">
        <v>0.97</v>
      </c>
      <c r="W1596" s="50">
        <v>0.95751047349149665</v>
      </c>
      <c r="X1596" s="50">
        <v>0.96780238364639748</v>
      </c>
      <c r="Y1596" s="50">
        <v>1.0675675675675675</v>
      </c>
      <c r="Z1596" s="50">
        <v>0.96499999999999997</v>
      </c>
      <c r="AA1596" s="51">
        <v>0.95</v>
      </c>
      <c r="AB1596" s="51">
        <v>1.0449999999999999</v>
      </c>
      <c r="AC1596" s="51">
        <v>1</v>
      </c>
      <c r="AD1596" s="51">
        <v>1</v>
      </c>
      <c r="AE1596" s="51">
        <v>1</v>
      </c>
      <c r="AF1596" s="51">
        <v>1</v>
      </c>
      <c r="AG1596" s="52">
        <v>1</v>
      </c>
      <c r="AH1596" s="52">
        <v>1</v>
      </c>
      <c r="AI1596" s="53">
        <v>1502</v>
      </c>
      <c r="AJ1596" s="53">
        <v>1460</v>
      </c>
      <c r="AK1596" s="51">
        <v>3.32</v>
      </c>
      <c r="AL1596" s="51">
        <v>3.34</v>
      </c>
      <c r="AM1596" s="51">
        <v>2.6575604339426295</v>
      </c>
      <c r="AN1596" s="51">
        <v>2.64</v>
      </c>
      <c r="AO1596" s="51">
        <v>2.6251345221722246</v>
      </c>
      <c r="AP1596" s="51">
        <v>2.6063345471988395</v>
      </c>
      <c r="AQ1596" s="51">
        <v>2.5645458187546373</v>
      </c>
      <c r="AR1596" s="67">
        <v>0</v>
      </c>
      <c r="AS1596" s="99" t="s">
        <v>1591</v>
      </c>
      <c r="AT1596" s="54">
        <v>2.9460708801977145</v>
      </c>
      <c r="AU1596" s="54">
        <v>2.9897743739232041</v>
      </c>
      <c r="AV1596" s="55">
        <v>2.9460708801977145</v>
      </c>
      <c r="AW1596" s="55">
        <v>2.9751095451968235</v>
      </c>
      <c r="AX1596" s="56">
        <v>-5.3929119802275327E-2</v>
      </c>
      <c r="AY1596" s="56">
        <v>8.9774373923213968E-2</v>
      </c>
      <c r="AZ1596" s="56">
        <v>3.5845254120938641E-2</v>
      </c>
      <c r="BA1596" s="56">
        <v>-0.1437034937254893</v>
      </c>
      <c r="BB1596" s="61">
        <v>106</v>
      </c>
      <c r="BC1596" s="57">
        <v>-123</v>
      </c>
      <c r="BD1596" s="57">
        <v>102</v>
      </c>
      <c r="BE1596" s="57">
        <v>128</v>
      </c>
      <c r="BF1596" s="95">
        <v>0.48548763249551874</v>
      </c>
      <c r="BG1596" s="58">
        <v>0.55236740869619561</v>
      </c>
      <c r="BH1596" s="58">
        <v>0.49532966196365069</v>
      </c>
      <c r="BI1596" s="58">
        <v>0.43933864118897148</v>
      </c>
      <c r="BJ1596" s="57">
        <v>105</v>
      </c>
      <c r="BK1596" s="57">
        <v>-122</v>
      </c>
      <c r="BL1596" s="57">
        <v>103</v>
      </c>
      <c r="BM1596" s="57">
        <v>129</v>
      </c>
      <c r="BN1596" s="58">
        <v>0.48885655267723466</v>
      </c>
      <c r="BO1596" s="58">
        <v>0.54938199299839963</v>
      </c>
      <c r="BP1596" s="58">
        <v>0.49245709658542514</v>
      </c>
      <c r="BQ1596" s="58">
        <v>0.43721248508658261</v>
      </c>
      <c r="BR1596" s="36">
        <v>3.7</v>
      </c>
      <c r="BS1596" s="36">
        <v>4.7</v>
      </c>
      <c r="BT1596" s="36">
        <v>0.36659999999999998</v>
      </c>
      <c r="BU1596" s="36">
        <v>0.15390999999999999</v>
      </c>
      <c r="BV1596" s="36">
        <v>0.16645577149778801</v>
      </c>
      <c r="BW1596" s="36">
        <v>0.22928000000000001</v>
      </c>
    </row>
    <row r="1597" spans="1:75" s="36" customFormat="1" ht="16.75" customHeight="1" x14ac:dyDescent="0.2">
      <c r="A1597" s="36" t="s">
        <v>1981</v>
      </c>
      <c r="B1597" s="36">
        <v>2025020767</v>
      </c>
      <c r="C1597" s="35">
        <v>46040</v>
      </c>
      <c r="D1597" s="45" t="s">
        <v>9</v>
      </c>
      <c r="E1597" s="36" t="s">
        <v>34</v>
      </c>
      <c r="F1597" s="45">
        <v>2</v>
      </c>
      <c r="G1597" s="45">
        <v>1</v>
      </c>
      <c r="H1597" s="36" t="s">
        <v>38</v>
      </c>
      <c r="I1597" s="36" t="s">
        <v>362</v>
      </c>
      <c r="J1597" s="46" t="s">
        <v>160</v>
      </c>
      <c r="K1597" s="47">
        <v>2.96</v>
      </c>
      <c r="L1597" s="48">
        <v>0.15</v>
      </c>
      <c r="M1597" s="49">
        <v>0.1</v>
      </c>
      <c r="N1597" s="36">
        <v>2.8999999999999901</v>
      </c>
      <c r="O1597" s="36">
        <v>2.9999999999999898</v>
      </c>
      <c r="P1597" s="70">
        <v>2.8999999999999901</v>
      </c>
      <c r="Q1597" s="36">
        <v>2.9999999999999898</v>
      </c>
      <c r="R1597" s="50">
        <v>3.0802227147550996</v>
      </c>
      <c r="S1597" s="50">
        <v>2.9551849268599057</v>
      </c>
      <c r="T1597" s="50">
        <v>3.0802227147550996</v>
      </c>
      <c r="U1597" s="50">
        <v>2.9551849268599057</v>
      </c>
      <c r="V1597" s="50">
        <v>1.0449999999999999</v>
      </c>
      <c r="W1597" s="50">
        <v>1.0398742800952707</v>
      </c>
      <c r="X1597" s="50">
        <v>0.89782447092656403</v>
      </c>
      <c r="Y1597" s="50">
        <v>1.1216216216216215</v>
      </c>
      <c r="Z1597" s="50">
        <v>0.995</v>
      </c>
      <c r="AA1597" s="51">
        <v>1</v>
      </c>
      <c r="AB1597" s="51">
        <v>1</v>
      </c>
      <c r="AC1597" s="51">
        <v>1</v>
      </c>
      <c r="AD1597" s="51">
        <v>1</v>
      </c>
      <c r="AE1597" s="51">
        <v>1</v>
      </c>
      <c r="AF1597" s="51">
        <v>1</v>
      </c>
      <c r="AG1597" s="52">
        <v>1</v>
      </c>
      <c r="AH1597" s="52">
        <v>1</v>
      </c>
      <c r="AI1597" s="53">
        <v>1492</v>
      </c>
      <c r="AJ1597" s="53">
        <v>1450</v>
      </c>
      <c r="AK1597" s="51">
        <v>3.16</v>
      </c>
      <c r="AL1597" s="51">
        <v>3.14</v>
      </c>
      <c r="AM1597" s="51">
        <v>2.8646950555933364</v>
      </c>
      <c r="AN1597" s="51">
        <v>2.89</v>
      </c>
      <c r="AO1597" s="51">
        <v>2.8482259315861889</v>
      </c>
      <c r="AP1597" s="51">
        <v>2.8620533921821014</v>
      </c>
      <c r="AQ1597" s="51">
        <v>2.8503715803153695</v>
      </c>
      <c r="AR1597" s="67">
        <v>0</v>
      </c>
      <c r="AS1597" s="99" t="s">
        <v>1591</v>
      </c>
      <c r="AT1597" s="54">
        <v>2.9897743739232041</v>
      </c>
      <c r="AU1597" s="54">
        <v>2.9460708801977145</v>
      </c>
      <c r="AV1597" s="55">
        <v>2.9751095451968235</v>
      </c>
      <c r="AW1597" s="55">
        <v>2.9460708801977145</v>
      </c>
      <c r="AX1597" s="56">
        <v>8.9774373923213968E-2</v>
      </c>
      <c r="AY1597" s="56">
        <v>-5.3929119802275327E-2</v>
      </c>
      <c r="AZ1597" s="56">
        <v>3.5845254120938641E-2</v>
      </c>
      <c r="BA1597" s="56">
        <v>0.1437034937254893</v>
      </c>
      <c r="BB1597" s="61">
        <v>-106</v>
      </c>
      <c r="BC1597" s="57">
        <v>123</v>
      </c>
      <c r="BD1597" s="57">
        <v>-102</v>
      </c>
      <c r="BE1597" s="57">
        <v>-128</v>
      </c>
      <c r="BF1597" s="95">
        <v>0.51451236750448126</v>
      </c>
      <c r="BG1597" s="58">
        <v>0.44763259130380445</v>
      </c>
      <c r="BH1597" s="58">
        <v>0.50467033803634931</v>
      </c>
      <c r="BI1597" s="58">
        <v>0.56066135881102852</v>
      </c>
      <c r="BJ1597" s="57">
        <v>-105</v>
      </c>
      <c r="BK1597" s="57">
        <v>122</v>
      </c>
      <c r="BL1597" s="57">
        <v>-103</v>
      </c>
      <c r="BM1597" s="57">
        <v>-129</v>
      </c>
      <c r="BN1597" s="58">
        <v>0.5111434473227654</v>
      </c>
      <c r="BO1597" s="58">
        <v>0.45061800700160037</v>
      </c>
      <c r="BP1597" s="58">
        <v>0.50754290341457486</v>
      </c>
      <c r="BQ1597" s="58">
        <v>0.56278751491341739</v>
      </c>
      <c r="BR1597" s="36">
        <v>3.7</v>
      </c>
      <c r="BS1597" s="36">
        <v>4.75</v>
      </c>
      <c r="BT1597" s="36">
        <v>0.35919000000000001</v>
      </c>
      <c r="BU1597" s="36">
        <v>0.15095</v>
      </c>
      <c r="BV1597" s="36">
        <v>0.16282481366024101</v>
      </c>
      <c r="BW1597" s="36">
        <v>0.22388</v>
      </c>
    </row>
    <row r="1598" spans="1:75" s="36" customFormat="1" ht="16.75" customHeight="1" x14ac:dyDescent="0.2">
      <c r="A1598" s="36" t="s">
        <v>1982</v>
      </c>
      <c r="B1598" s="36">
        <v>2025020768</v>
      </c>
      <c r="C1598" s="35">
        <v>46040</v>
      </c>
      <c r="D1598" s="45" t="s">
        <v>6</v>
      </c>
      <c r="E1598" s="36" t="s">
        <v>39</v>
      </c>
      <c r="F1598" s="45">
        <v>0</v>
      </c>
      <c r="G1598" s="45">
        <v>1</v>
      </c>
      <c r="H1598" s="36" t="s">
        <v>26</v>
      </c>
      <c r="I1598" s="36" t="s">
        <v>1983</v>
      </c>
      <c r="J1598" s="36" t="s">
        <v>1933</v>
      </c>
      <c r="K1598" s="47">
        <v>2.96</v>
      </c>
      <c r="L1598" s="48">
        <v>0.15</v>
      </c>
      <c r="M1598" s="49">
        <v>0.1</v>
      </c>
      <c r="N1598" s="36">
        <v>2.94999999999999</v>
      </c>
      <c r="O1598" s="36">
        <v>3.0999999999999899</v>
      </c>
      <c r="P1598" s="70">
        <v>2.94999999999999</v>
      </c>
      <c r="Q1598" s="36">
        <v>3.0999999999999899</v>
      </c>
      <c r="R1598" s="50">
        <v>3.0997238541190786</v>
      </c>
      <c r="S1598" s="50">
        <v>2.8433608514185327</v>
      </c>
      <c r="T1598" s="50">
        <v>3.0997238541190786</v>
      </c>
      <c r="U1598" s="50">
        <v>2.8433608514185327</v>
      </c>
      <c r="V1598" s="50">
        <v>0.95</v>
      </c>
      <c r="W1598" s="50">
        <v>0.92554174501717079</v>
      </c>
      <c r="X1598" s="50">
        <v>1.0439189189189189</v>
      </c>
      <c r="Y1598" s="50">
        <v>0.99662162162162171</v>
      </c>
      <c r="Z1598" s="50">
        <v>1.02</v>
      </c>
      <c r="AA1598" s="51">
        <v>1</v>
      </c>
      <c r="AB1598" s="51">
        <v>1</v>
      </c>
      <c r="AC1598" s="51">
        <v>1</v>
      </c>
      <c r="AD1598" s="51">
        <v>1</v>
      </c>
      <c r="AE1598" s="51">
        <v>1</v>
      </c>
      <c r="AF1598" s="51">
        <v>1</v>
      </c>
      <c r="AG1598" s="52">
        <v>1</v>
      </c>
      <c r="AH1598" s="52">
        <v>1</v>
      </c>
      <c r="AI1598" s="53">
        <v>1523</v>
      </c>
      <c r="AJ1598" s="53">
        <v>0</v>
      </c>
      <c r="AK1598" s="51">
        <v>3.0601074761055962</v>
      </c>
      <c r="AL1598" s="51">
        <v>3.0660499328076183</v>
      </c>
      <c r="AM1598" s="51">
        <v>3.12</v>
      </c>
      <c r="AN1598" s="51">
        <v>3.1</v>
      </c>
      <c r="AO1598" s="51">
        <v>3.0953642384105962</v>
      </c>
      <c r="AP1598" s="51">
        <v>3.0660938129160424</v>
      </c>
      <c r="AQ1598" s="51">
        <v>3.1824000000000003</v>
      </c>
      <c r="AR1598" s="67">
        <v>-0.03</v>
      </c>
      <c r="AS1598" s="99" t="s">
        <v>1591</v>
      </c>
      <c r="AT1598" s="54">
        <v>2.9592572005629587</v>
      </c>
      <c r="AU1598" s="54">
        <v>3.3602310810810816</v>
      </c>
      <c r="AV1598" s="55">
        <v>2.9892572005629585</v>
      </c>
      <c r="AW1598" s="55">
        <v>3.4016083449888805</v>
      </c>
      <c r="AX1598" s="56">
        <v>9.2572005629687482E-3</v>
      </c>
      <c r="AY1598" s="56">
        <v>0.26023108108109172</v>
      </c>
      <c r="AZ1598" s="56">
        <v>0.26948828164406047</v>
      </c>
      <c r="BA1598" s="56">
        <v>-0.25097388051812297</v>
      </c>
      <c r="BB1598" s="61">
        <v>130</v>
      </c>
      <c r="BC1598" s="57">
        <v>-157</v>
      </c>
      <c r="BD1598" s="57">
        <v>-128</v>
      </c>
      <c r="BE1598" s="57">
        <v>101</v>
      </c>
      <c r="BF1598" s="95">
        <v>0.43414935342181393</v>
      </c>
      <c r="BG1598" s="58">
        <v>0.61136920514355708</v>
      </c>
      <c r="BH1598" s="58">
        <v>0.56154029390790838</v>
      </c>
      <c r="BI1598" s="58">
        <v>0.49773224891549572</v>
      </c>
      <c r="BJ1598" s="57">
        <v>131</v>
      </c>
      <c r="BK1598" s="57">
        <v>-165</v>
      </c>
      <c r="BL1598" s="57">
        <v>-135</v>
      </c>
      <c r="BM1598" s="57">
        <v>-104</v>
      </c>
      <c r="BN1598" s="58">
        <v>0.43354781242636276</v>
      </c>
      <c r="BO1598" s="58">
        <v>0.6222546307409127</v>
      </c>
      <c r="BP1598" s="58">
        <v>0.57441544312491599</v>
      </c>
      <c r="BQ1598" s="58">
        <v>0.50985121364823138</v>
      </c>
      <c r="BR1598" s="36">
        <v>3.7</v>
      </c>
      <c r="BS1598" s="36">
        <v>4.8</v>
      </c>
      <c r="BT1598" s="36">
        <v>0.35665000000000002</v>
      </c>
      <c r="BU1598" s="36">
        <v>0.14498</v>
      </c>
      <c r="BV1598" s="36">
        <v>0.156618306344456</v>
      </c>
      <c r="BW1598" s="36">
        <v>0.21929000000000001</v>
      </c>
    </row>
    <row r="1599" spans="1:75" s="36" customFormat="1" ht="16.75" customHeight="1" x14ac:dyDescent="0.2">
      <c r="A1599" s="36" t="s">
        <v>1984</v>
      </c>
      <c r="B1599" s="36">
        <v>2025020768</v>
      </c>
      <c r="C1599" s="35">
        <v>46040</v>
      </c>
      <c r="D1599" s="45" t="s">
        <v>9</v>
      </c>
      <c r="E1599" s="36" t="s">
        <v>30</v>
      </c>
      <c r="F1599" s="45">
        <v>1</v>
      </c>
      <c r="G1599" s="45">
        <v>0</v>
      </c>
      <c r="H1599" s="36" t="s">
        <v>27</v>
      </c>
      <c r="I1599" s="36" t="s">
        <v>495</v>
      </c>
      <c r="J1599" s="46" t="s">
        <v>161</v>
      </c>
      <c r="K1599" s="47">
        <v>2.96</v>
      </c>
      <c r="L1599" s="48">
        <v>0.15</v>
      </c>
      <c r="M1599" s="49">
        <v>0.1</v>
      </c>
      <c r="N1599" s="36">
        <v>3.0999999999999899</v>
      </c>
      <c r="O1599" s="36">
        <v>2.94999999999999</v>
      </c>
      <c r="P1599" s="70">
        <v>3.0999999999999899</v>
      </c>
      <c r="Q1599" s="36">
        <v>2.94999999999999</v>
      </c>
      <c r="R1599" s="50">
        <v>2.6884341383604715</v>
      </c>
      <c r="S1599" s="50">
        <v>3.1300033688416229</v>
      </c>
      <c r="T1599" s="50">
        <v>2.6884341383604715</v>
      </c>
      <c r="U1599" s="50">
        <v>3.1300033688416229</v>
      </c>
      <c r="V1599" s="50">
        <v>1.05</v>
      </c>
      <c r="W1599" s="50">
        <v>1.0725047827848808</v>
      </c>
      <c r="X1599" s="50">
        <v>1.0540540540540542</v>
      </c>
      <c r="Y1599" s="50">
        <v>1.0338200932789177</v>
      </c>
      <c r="Z1599" s="50">
        <v>0.98499999999999999</v>
      </c>
      <c r="AA1599" s="51">
        <v>1</v>
      </c>
      <c r="AB1599" s="51">
        <v>1</v>
      </c>
      <c r="AC1599" s="51">
        <v>1</v>
      </c>
      <c r="AD1599" s="51">
        <v>1</v>
      </c>
      <c r="AE1599" s="51">
        <v>1</v>
      </c>
      <c r="AF1599" s="51">
        <v>1</v>
      </c>
      <c r="AG1599" s="52">
        <v>1</v>
      </c>
      <c r="AH1599" s="52">
        <v>1</v>
      </c>
      <c r="AI1599" s="53">
        <v>1501</v>
      </c>
      <c r="AJ1599" s="53">
        <v>1459</v>
      </c>
      <c r="AK1599" s="51">
        <v>2.95</v>
      </c>
      <c r="AL1599" s="51">
        <v>2.93</v>
      </c>
      <c r="AM1599" s="51">
        <v>3.09</v>
      </c>
      <c r="AN1599" s="51">
        <v>3.0960005053262432</v>
      </c>
      <c r="AO1599" s="51">
        <v>3.119725265150993</v>
      </c>
      <c r="AP1599" s="51">
        <v>3.1142244731246937</v>
      </c>
      <c r="AQ1599" s="51">
        <v>3.04365</v>
      </c>
      <c r="AR1599" s="67">
        <v>0.03</v>
      </c>
      <c r="AS1599" s="99" t="s">
        <v>1591</v>
      </c>
      <c r="AT1599" s="54">
        <v>3.3602310810810816</v>
      </c>
      <c r="AU1599" s="54">
        <v>2.9592572005629587</v>
      </c>
      <c r="AV1599" s="55">
        <v>3.4016083449888805</v>
      </c>
      <c r="AW1599" s="55">
        <v>2.9892572005629585</v>
      </c>
      <c r="AX1599" s="56">
        <v>0.26023108108109172</v>
      </c>
      <c r="AY1599" s="56">
        <v>9.2572005629687482E-3</v>
      </c>
      <c r="AZ1599" s="56">
        <v>0.26948828164406047</v>
      </c>
      <c r="BA1599" s="56">
        <v>0.25097388051812297</v>
      </c>
      <c r="BB1599" s="61">
        <v>-130</v>
      </c>
      <c r="BC1599" s="57">
        <v>157</v>
      </c>
      <c r="BD1599" s="57">
        <v>128</v>
      </c>
      <c r="BE1599" s="57">
        <v>-101</v>
      </c>
      <c r="BF1599" s="95">
        <v>0.56585064657818607</v>
      </c>
      <c r="BG1599" s="58">
        <v>0.38863079485644292</v>
      </c>
      <c r="BH1599" s="58">
        <v>0.43845970609209167</v>
      </c>
      <c r="BI1599" s="58">
        <v>0.50226775108450428</v>
      </c>
      <c r="BJ1599" s="57">
        <v>-131</v>
      </c>
      <c r="BK1599" s="57">
        <v>165</v>
      </c>
      <c r="BL1599" s="57">
        <v>135</v>
      </c>
      <c r="BM1599" s="57">
        <v>104</v>
      </c>
      <c r="BN1599" s="58">
        <v>0.56645218757363724</v>
      </c>
      <c r="BO1599" s="58">
        <v>0.37774536925908736</v>
      </c>
      <c r="BP1599" s="58">
        <v>0.42558455687508401</v>
      </c>
      <c r="BQ1599" s="58">
        <v>0.49014878635176856</v>
      </c>
      <c r="BR1599" s="36">
        <v>3.7</v>
      </c>
      <c r="BS1599" s="36">
        <v>4.8499999999999996</v>
      </c>
      <c r="BT1599" s="36">
        <v>0.34769</v>
      </c>
      <c r="BU1599" s="36">
        <v>0.14423</v>
      </c>
      <c r="BV1599" s="36">
        <v>0.15554429178439699</v>
      </c>
      <c r="BW1599" s="36">
        <v>0.21697</v>
      </c>
    </row>
    <row r="1600" spans="1:75" s="36" customFormat="1" ht="16.75" customHeight="1" x14ac:dyDescent="0.2">
      <c r="A1600" s="36" t="s">
        <v>1985</v>
      </c>
      <c r="B1600" s="36">
        <v>2025020769</v>
      </c>
      <c r="C1600" s="35">
        <v>46040</v>
      </c>
      <c r="D1600" s="45" t="s">
        <v>6</v>
      </c>
      <c r="E1600" s="36" t="s">
        <v>12</v>
      </c>
      <c r="F1600" s="45">
        <v>1</v>
      </c>
      <c r="G1600" s="45">
        <v>0</v>
      </c>
      <c r="H1600" s="36" t="s">
        <v>52</v>
      </c>
      <c r="I1600" s="36" t="s">
        <v>419</v>
      </c>
      <c r="J1600" s="46" t="s">
        <v>186</v>
      </c>
      <c r="K1600" s="47">
        <v>2.96</v>
      </c>
      <c r="L1600" s="48">
        <v>0.15</v>
      </c>
      <c r="M1600" s="49">
        <v>0.1</v>
      </c>
      <c r="N1600" s="36">
        <v>2.8499999999999899</v>
      </c>
      <c r="O1600" s="36">
        <v>3.3999999999999901</v>
      </c>
      <c r="P1600" s="70">
        <v>2.8499999999999899</v>
      </c>
      <c r="Q1600" s="36">
        <v>3.3999999999999901</v>
      </c>
      <c r="R1600" s="50">
        <v>2.8398930007421233</v>
      </c>
      <c r="S1600" s="50">
        <v>3.0461520570819314</v>
      </c>
      <c r="T1600" s="50">
        <v>2.6978983507050169</v>
      </c>
      <c r="U1600" s="50">
        <v>3.0766135776527506</v>
      </c>
      <c r="V1600" s="50">
        <v>1.04</v>
      </c>
      <c r="W1600" s="50">
        <v>1.0074936850113505</v>
      </c>
      <c r="X1600" s="50">
        <v>1.002937056146882</v>
      </c>
      <c r="Y1600" s="50">
        <v>1.1351351351351351</v>
      </c>
      <c r="Z1600" s="50">
        <v>1.02</v>
      </c>
      <c r="AA1600" s="51">
        <v>0.95</v>
      </c>
      <c r="AB1600" s="51">
        <v>1.01</v>
      </c>
      <c r="AC1600" s="51">
        <v>1</v>
      </c>
      <c r="AD1600" s="51">
        <v>1</v>
      </c>
      <c r="AE1600" s="51">
        <v>1</v>
      </c>
      <c r="AF1600" s="51">
        <v>1</v>
      </c>
      <c r="AG1600" s="52">
        <v>1</v>
      </c>
      <c r="AH1600" s="52">
        <v>1</v>
      </c>
      <c r="AI1600" s="53">
        <v>1503</v>
      </c>
      <c r="AJ1600" s="53">
        <v>1378</v>
      </c>
      <c r="AK1600" s="51">
        <v>2.72</v>
      </c>
      <c r="AL1600" s="51">
        <v>2.72</v>
      </c>
      <c r="AM1600" s="51">
        <v>3.15</v>
      </c>
      <c r="AN1600" s="51">
        <v>3.16</v>
      </c>
      <c r="AO1600" s="51">
        <v>3.1175944670236708</v>
      </c>
      <c r="AP1600" s="51">
        <v>3.1160165617036557</v>
      </c>
      <c r="AQ1600" s="51">
        <v>3.2130000000000001</v>
      </c>
      <c r="AR1600" s="67">
        <v>2.5000000000000001E-2</v>
      </c>
      <c r="AS1600" s="99" t="s">
        <v>1591</v>
      </c>
      <c r="AT1600" s="54">
        <v>2.8427521727484373</v>
      </c>
      <c r="AU1600" s="54">
        <v>3.4744780270270268</v>
      </c>
      <c r="AV1600" s="55">
        <v>2.8177521727484374</v>
      </c>
      <c r="AW1600" s="55">
        <v>3.5159111558796052</v>
      </c>
      <c r="AX1600" s="56">
        <v>-7.2478272515525966E-3</v>
      </c>
      <c r="AY1600" s="56">
        <v>7.4478027027036653E-2</v>
      </c>
      <c r="AZ1600" s="56">
        <v>6.7230199775484056E-2</v>
      </c>
      <c r="BA1600" s="56">
        <v>-8.1725854278589249E-2</v>
      </c>
      <c r="BB1600" s="61">
        <v>150</v>
      </c>
      <c r="BC1600" s="57">
        <v>-157</v>
      </c>
      <c r="BD1600" s="57">
        <v>-128</v>
      </c>
      <c r="BE1600" s="57">
        <v>101</v>
      </c>
      <c r="BF1600" s="95">
        <v>0.40063235385592966</v>
      </c>
      <c r="BG1600" s="58">
        <v>0.61083650818840118</v>
      </c>
      <c r="BH1600" s="58">
        <v>0.56132538784664077</v>
      </c>
      <c r="BI1600" s="58">
        <v>0.49796339222700436</v>
      </c>
      <c r="BJ1600" s="57">
        <v>156</v>
      </c>
      <c r="BK1600" s="57">
        <v>-158</v>
      </c>
      <c r="BL1600" s="57">
        <v>-129</v>
      </c>
      <c r="BM1600" s="57">
        <v>101</v>
      </c>
      <c r="BN1600" s="58">
        <v>0.39079459075563366</v>
      </c>
      <c r="BO1600" s="58">
        <v>0.61229928176639481</v>
      </c>
      <c r="BP1600" s="58">
        <v>0.56260278518127738</v>
      </c>
      <c r="BQ1600" s="58">
        <v>0.49867790970099957</v>
      </c>
      <c r="BR1600" s="36">
        <v>3.7</v>
      </c>
      <c r="BS1600" s="36">
        <v>4.9000000000000004</v>
      </c>
      <c r="BT1600" s="36">
        <v>0.34495999999999999</v>
      </c>
      <c r="BU1600" s="36">
        <v>0.13750000000000001</v>
      </c>
      <c r="BV1600" s="36">
        <v>0.14806439455122999</v>
      </c>
      <c r="BW1600" s="36">
        <v>0.20885000000000001</v>
      </c>
    </row>
    <row r="1601" spans="1:75" s="36" customFormat="1" ht="16.75" customHeight="1" x14ac:dyDescent="0.2">
      <c r="A1601" s="36" t="s">
        <v>1986</v>
      </c>
      <c r="B1601" s="36">
        <v>2025020769</v>
      </c>
      <c r="C1601" s="35">
        <v>46040</v>
      </c>
      <c r="D1601" s="45" t="s">
        <v>9</v>
      </c>
      <c r="E1601" s="36" t="s">
        <v>17</v>
      </c>
      <c r="F1601" s="45">
        <v>0</v>
      </c>
      <c r="G1601" s="45">
        <v>1</v>
      </c>
      <c r="H1601" s="36" t="s">
        <v>53</v>
      </c>
      <c r="I1601" s="36" t="s">
        <v>372</v>
      </c>
      <c r="J1601" s="46" t="s">
        <v>164</v>
      </c>
      <c r="K1601" s="47">
        <v>2.96</v>
      </c>
      <c r="L1601" s="48">
        <v>0.15</v>
      </c>
      <c r="M1601" s="49">
        <v>0.1</v>
      </c>
      <c r="N1601" s="36">
        <v>3.3999999999999901</v>
      </c>
      <c r="O1601" s="36">
        <v>2.8499999999999899</v>
      </c>
      <c r="P1601" s="70">
        <v>3.3999999999999901</v>
      </c>
      <c r="Q1601" s="36">
        <v>2.8499999999999899</v>
      </c>
      <c r="R1601" s="50">
        <v>3.2492288608873929</v>
      </c>
      <c r="S1601" s="50">
        <v>3.0995486841073028</v>
      </c>
      <c r="T1601" s="50">
        <v>3.0867674178430233</v>
      </c>
      <c r="U1601" s="50">
        <v>3.146041914368912</v>
      </c>
      <c r="V1601" s="50">
        <v>1</v>
      </c>
      <c r="W1601" s="50">
        <v>1.0046958799928625</v>
      </c>
      <c r="X1601" s="50">
        <v>1.0641891891891893</v>
      </c>
      <c r="Y1601" s="50">
        <v>0.91891891891891897</v>
      </c>
      <c r="Z1601" s="50">
        <v>1.03</v>
      </c>
      <c r="AA1601" s="51">
        <v>0.95</v>
      </c>
      <c r="AB1601" s="51">
        <v>1.0149999999999999</v>
      </c>
      <c r="AC1601" s="51">
        <v>1</v>
      </c>
      <c r="AD1601" s="51">
        <v>1</v>
      </c>
      <c r="AE1601" s="51">
        <v>1</v>
      </c>
      <c r="AF1601" s="51">
        <v>1</v>
      </c>
      <c r="AG1601" s="52">
        <v>1</v>
      </c>
      <c r="AH1601" s="52">
        <v>1</v>
      </c>
      <c r="AI1601" s="53">
        <v>1528</v>
      </c>
      <c r="AJ1601" s="53">
        <v>1453</v>
      </c>
      <c r="AK1601" s="51">
        <v>3.36</v>
      </c>
      <c r="AL1601" s="51">
        <v>3.3409474074874432</v>
      </c>
      <c r="AM1601" s="51">
        <v>2.9686936861947708</v>
      </c>
      <c r="AN1601" s="51">
        <v>2.9883219358816504</v>
      </c>
      <c r="AO1601" s="51">
        <v>3.0925711597129282</v>
      </c>
      <c r="AP1601" s="51">
        <v>3.1075657574505668</v>
      </c>
      <c r="AQ1601" s="51">
        <v>3.0577544967806141</v>
      </c>
      <c r="AR1601" s="67">
        <v>-2.5000000000000001E-2</v>
      </c>
      <c r="AS1601" s="99" t="s">
        <v>1591</v>
      </c>
      <c r="AT1601" s="54">
        <v>3.4744780270270268</v>
      </c>
      <c r="AU1601" s="54">
        <v>2.8427521727484373</v>
      </c>
      <c r="AV1601" s="55">
        <v>3.5159111558796052</v>
      </c>
      <c r="AW1601" s="55">
        <v>2.8177521727484374</v>
      </c>
      <c r="AX1601" s="56">
        <v>7.4478027027036653E-2</v>
      </c>
      <c r="AY1601" s="56">
        <v>-7.2478272515525966E-3</v>
      </c>
      <c r="AZ1601" s="56">
        <v>6.7230199775484056E-2</v>
      </c>
      <c r="BA1601" s="56">
        <v>8.1725854278589249E-2</v>
      </c>
      <c r="BB1601" s="61">
        <v>-150</v>
      </c>
      <c r="BC1601" s="57">
        <v>157</v>
      </c>
      <c r="BD1601" s="57">
        <v>128</v>
      </c>
      <c r="BE1601" s="57">
        <v>-101</v>
      </c>
      <c r="BF1601" s="95">
        <v>0.59936764614407034</v>
      </c>
      <c r="BG1601" s="58">
        <v>0.38916349181159882</v>
      </c>
      <c r="BH1601" s="58">
        <v>0.43867461215335923</v>
      </c>
      <c r="BI1601" s="58">
        <v>0.50203660777299564</v>
      </c>
      <c r="BJ1601" s="57">
        <v>-156</v>
      </c>
      <c r="BK1601" s="57">
        <v>158</v>
      </c>
      <c r="BL1601" s="57">
        <v>129</v>
      </c>
      <c r="BM1601" s="57">
        <v>-101</v>
      </c>
      <c r="BN1601" s="58">
        <v>0.60920540924436639</v>
      </c>
      <c r="BO1601" s="58">
        <v>0.38770071823360519</v>
      </c>
      <c r="BP1601" s="58">
        <v>0.43739721481872257</v>
      </c>
      <c r="BQ1601" s="58">
        <v>0.50132209029900043</v>
      </c>
      <c r="BR1601" s="36">
        <v>3.7</v>
      </c>
      <c r="BS1601" s="36">
        <v>4.95</v>
      </c>
      <c r="BT1601" s="36">
        <v>0.33710000000000001</v>
      </c>
      <c r="BU1601" s="36">
        <v>0.13621</v>
      </c>
      <c r="BV1601" s="36">
        <v>0.14660108489753701</v>
      </c>
      <c r="BW1601" s="36">
        <v>0.20709</v>
      </c>
    </row>
    <row r="1602" spans="1:75" s="36" customFormat="1" ht="16.75" customHeight="1" x14ac:dyDescent="0.2">
      <c r="A1602" s="36" t="s">
        <v>1987</v>
      </c>
      <c r="B1602" s="36">
        <v>2025020770</v>
      </c>
      <c r="C1602" s="35">
        <v>46041</v>
      </c>
      <c r="D1602" s="45" t="s">
        <v>6</v>
      </c>
      <c r="E1602" s="36" t="s">
        <v>5</v>
      </c>
      <c r="F1602" s="45">
        <v>1</v>
      </c>
      <c r="G1602" s="45">
        <v>1</v>
      </c>
      <c r="H1602" s="36" t="s">
        <v>46</v>
      </c>
      <c r="I1602" s="36" t="s">
        <v>597</v>
      </c>
      <c r="J1602" s="46" t="s">
        <v>225</v>
      </c>
      <c r="K1602" s="47">
        <v>2.96</v>
      </c>
      <c r="L1602" s="48">
        <v>0.15</v>
      </c>
      <c r="M1602" s="49">
        <v>0.1</v>
      </c>
      <c r="N1602" s="36">
        <v>2.69999999999999</v>
      </c>
      <c r="O1602" s="36">
        <v>3.5999999999999899</v>
      </c>
      <c r="P1602" s="70">
        <v>2.69999999999999</v>
      </c>
      <c r="Q1602" s="36">
        <v>3.5999999999999899</v>
      </c>
      <c r="R1602" s="50">
        <v>3.1612934773849171</v>
      </c>
      <c r="S1602" s="50">
        <v>2.9614937876116114</v>
      </c>
      <c r="T1602" s="50">
        <v>3.0980676078372187</v>
      </c>
      <c r="U1602" s="50">
        <v>2.9614937876116114</v>
      </c>
      <c r="V1602" s="50">
        <v>0.95</v>
      </c>
      <c r="W1602" s="50">
        <v>0.95302926576458757</v>
      </c>
      <c r="X1602" s="50">
        <v>0.92405107803712505</v>
      </c>
      <c r="Y1602" s="50">
        <v>1.141526880520322</v>
      </c>
      <c r="Z1602" s="50">
        <v>1.0149999999999999</v>
      </c>
      <c r="AA1602" s="51">
        <v>0.98</v>
      </c>
      <c r="AB1602" s="51">
        <v>1</v>
      </c>
      <c r="AC1602" s="51">
        <v>1</v>
      </c>
      <c r="AD1602" s="51">
        <v>1</v>
      </c>
      <c r="AE1602" s="51">
        <v>1</v>
      </c>
      <c r="AF1602" s="51">
        <v>1</v>
      </c>
      <c r="AG1602" s="52">
        <v>1</v>
      </c>
      <c r="AH1602" s="52">
        <v>1</v>
      </c>
      <c r="AI1602" s="53">
        <v>1509</v>
      </c>
      <c r="AJ1602" s="53">
        <v>1467</v>
      </c>
      <c r="AK1602" s="51">
        <v>3.08</v>
      </c>
      <c r="AL1602" s="51">
        <v>3.091245633564522</v>
      </c>
      <c r="AM1602" s="51">
        <v>3.05</v>
      </c>
      <c r="AN1602" s="51">
        <v>3.0367240681417416</v>
      </c>
      <c r="AO1602" s="51">
        <v>3.1550157853695722</v>
      </c>
      <c r="AP1602" s="51">
        <v>3.1326508467280041</v>
      </c>
      <c r="AQ1602" s="51">
        <v>3.0957499999999993</v>
      </c>
      <c r="AR1602" s="67">
        <v>0.05</v>
      </c>
      <c r="AS1602" s="99" t="s">
        <v>1591</v>
      </c>
      <c r="AT1602" s="54">
        <v>2.6722073686529262</v>
      </c>
      <c r="AU1602" s="54">
        <v>3.6535081687085844</v>
      </c>
      <c r="AV1602" s="55">
        <v>2.6222073686529264</v>
      </c>
      <c r="AW1602" s="55">
        <v>3.7075883954006637</v>
      </c>
      <c r="AX1602" s="56">
        <v>-2.7792631347063779E-2</v>
      </c>
      <c r="AY1602" s="56">
        <v>5.3508168708594539E-2</v>
      </c>
      <c r="AZ1602" s="56">
        <v>2.571553736153076E-2</v>
      </c>
      <c r="BA1602" s="56">
        <v>-8.1300800055658318E-2</v>
      </c>
      <c r="BB1602" s="61">
        <v>186</v>
      </c>
      <c r="BC1602" s="57">
        <v>-158</v>
      </c>
      <c r="BD1602" s="57">
        <v>-128</v>
      </c>
      <c r="BE1602" s="57">
        <v>101</v>
      </c>
      <c r="BF1602" s="95">
        <v>0.34943351478066087</v>
      </c>
      <c r="BG1602" s="58">
        <v>0.61222212967786827</v>
      </c>
      <c r="BH1602" s="58">
        <v>0.56201845364423986</v>
      </c>
      <c r="BI1602" s="58">
        <v>0.49759861026062335</v>
      </c>
      <c r="BJ1602" s="57">
        <v>198</v>
      </c>
      <c r="BK1602" s="57">
        <v>-157</v>
      </c>
      <c r="BL1602" s="57">
        <v>-128</v>
      </c>
      <c r="BM1602" s="57">
        <v>102</v>
      </c>
      <c r="BN1602" s="58">
        <v>0.33590140137607721</v>
      </c>
      <c r="BO1602" s="58">
        <v>0.61134121206484116</v>
      </c>
      <c r="BP1602" s="58">
        <v>0.56050782478956129</v>
      </c>
      <c r="BQ1602" s="58">
        <v>0.49567794234329221</v>
      </c>
      <c r="BR1602" s="36">
        <v>3.7</v>
      </c>
      <c r="BS1602" s="36">
        <v>5</v>
      </c>
      <c r="BT1602" s="36">
        <v>0.33216000000000001</v>
      </c>
      <c r="BU1602" s="36">
        <v>0.13098000000000001</v>
      </c>
      <c r="BV1602" s="36">
        <v>0.14092053450390499</v>
      </c>
      <c r="BW1602" s="36">
        <v>0.20152</v>
      </c>
    </row>
    <row r="1603" spans="1:75" s="36" customFormat="1" ht="16.75" customHeight="1" x14ac:dyDescent="0.2">
      <c r="A1603" s="36" t="s">
        <v>1988</v>
      </c>
      <c r="B1603" s="36">
        <v>2025020770</v>
      </c>
      <c r="C1603" s="35">
        <v>46041</v>
      </c>
      <c r="D1603" s="45" t="s">
        <v>9</v>
      </c>
      <c r="E1603" s="36" t="s">
        <v>42</v>
      </c>
      <c r="F1603" s="45">
        <v>1</v>
      </c>
      <c r="G1603" s="45">
        <v>1</v>
      </c>
      <c r="H1603" s="36" t="s">
        <v>47</v>
      </c>
      <c r="I1603" s="36" t="s">
        <v>444</v>
      </c>
      <c r="J1603" s="46" t="s">
        <v>396</v>
      </c>
      <c r="K1603" s="47">
        <v>2.96</v>
      </c>
      <c r="L1603" s="48">
        <v>0.15</v>
      </c>
      <c r="M1603" s="49">
        <v>0.1</v>
      </c>
      <c r="N1603" s="36">
        <v>3.5999999999999899</v>
      </c>
      <c r="O1603" s="36">
        <v>2.69999999999999</v>
      </c>
      <c r="P1603" s="70">
        <v>3.5999999999999899</v>
      </c>
      <c r="Q1603" s="36">
        <v>2.69999999999999</v>
      </c>
      <c r="R1603" s="50">
        <v>3.2808686244444867</v>
      </c>
      <c r="S1603" s="50">
        <v>2.8073837894405917</v>
      </c>
      <c r="T1603" s="50">
        <v>3.2808686244444867</v>
      </c>
      <c r="U1603" s="50">
        <v>2.8494945462822003</v>
      </c>
      <c r="V1603" s="50">
        <v>1.048</v>
      </c>
      <c r="W1603" s="50">
        <v>1.0491546019013618</v>
      </c>
      <c r="X1603" s="50">
        <v>1.0304054054054053</v>
      </c>
      <c r="Y1603" s="50">
        <v>1.0405405405405406</v>
      </c>
      <c r="Z1603" s="50">
        <v>0.97499999999999998</v>
      </c>
      <c r="AA1603" s="51">
        <v>1</v>
      </c>
      <c r="AB1603" s="51">
        <v>1.0149999999999999</v>
      </c>
      <c r="AC1603" s="51">
        <v>1</v>
      </c>
      <c r="AD1603" s="51">
        <v>1</v>
      </c>
      <c r="AE1603" s="51">
        <v>1</v>
      </c>
      <c r="AF1603" s="51">
        <v>1</v>
      </c>
      <c r="AG1603" s="52">
        <v>1</v>
      </c>
      <c r="AH1603" s="52">
        <v>1</v>
      </c>
      <c r="AI1603" s="53">
        <v>1516</v>
      </c>
      <c r="AJ1603" s="53">
        <v>1457</v>
      </c>
      <c r="AK1603" s="51">
        <v>3.3789195663401532</v>
      </c>
      <c r="AL1603" s="51">
        <v>3.3642119250558031</v>
      </c>
      <c r="AM1603" s="51">
        <v>2.7351911909898901</v>
      </c>
      <c r="AN1603" s="51">
        <v>2.7460200807574955</v>
      </c>
      <c r="AO1603" s="51">
        <v>2.7145359348588074</v>
      </c>
      <c r="AP1603" s="51">
        <v>2.717935423835673</v>
      </c>
      <c r="AQ1603" s="51">
        <v>2.6668114112151429</v>
      </c>
      <c r="AR1603" s="67">
        <v>-0.05</v>
      </c>
      <c r="AS1603" s="99" t="s">
        <v>1591</v>
      </c>
      <c r="AT1603" s="54">
        <v>3.6535081687085844</v>
      </c>
      <c r="AU1603" s="54">
        <v>2.6722073686529262</v>
      </c>
      <c r="AV1603" s="55">
        <v>3.7075883954006637</v>
      </c>
      <c r="AW1603" s="55">
        <v>2.6222073686529264</v>
      </c>
      <c r="AX1603" s="56">
        <v>5.3508168708594539E-2</v>
      </c>
      <c r="AY1603" s="56">
        <v>-2.7792631347063779E-2</v>
      </c>
      <c r="AZ1603" s="56">
        <v>2.571553736153076E-2</v>
      </c>
      <c r="BA1603" s="56">
        <v>8.1300800055658318E-2</v>
      </c>
      <c r="BB1603" s="61">
        <v>-186</v>
      </c>
      <c r="BC1603" s="57">
        <v>158</v>
      </c>
      <c r="BD1603" s="57">
        <v>128</v>
      </c>
      <c r="BE1603" s="57">
        <v>-101</v>
      </c>
      <c r="BF1603" s="95">
        <v>0.65056648521933913</v>
      </c>
      <c r="BG1603" s="58">
        <v>0.38777787032213173</v>
      </c>
      <c r="BH1603" s="58">
        <v>0.43798154635576014</v>
      </c>
      <c r="BI1603" s="58">
        <v>0.50240138973937665</v>
      </c>
      <c r="BJ1603" s="57">
        <v>-198</v>
      </c>
      <c r="BK1603" s="57">
        <v>157</v>
      </c>
      <c r="BL1603" s="57">
        <v>128</v>
      </c>
      <c r="BM1603" s="57">
        <v>-102</v>
      </c>
      <c r="BN1603" s="58">
        <v>0.66409859862392273</v>
      </c>
      <c r="BO1603" s="58">
        <v>0.3886587879351589</v>
      </c>
      <c r="BP1603" s="58">
        <v>0.43949217521043871</v>
      </c>
      <c r="BQ1603" s="58">
        <v>0.50432205765670779</v>
      </c>
      <c r="BR1603" s="36">
        <v>3.75</v>
      </c>
      <c r="BS1603" s="36">
        <v>3.75</v>
      </c>
      <c r="BT1603" s="36">
        <v>0.49654999999999999</v>
      </c>
      <c r="BU1603" s="36">
        <v>0.2356</v>
      </c>
      <c r="BV1603" s="36">
        <v>0.26027397260273899</v>
      </c>
      <c r="BW1603" s="36">
        <v>0.33040000000000003</v>
      </c>
    </row>
    <row r="1604" spans="1:75" s="36" customFormat="1" ht="16.75" customHeight="1" x14ac:dyDescent="0.2">
      <c r="A1604" s="36" t="s">
        <v>1989</v>
      </c>
      <c r="B1604" s="36">
        <v>2025020771</v>
      </c>
      <c r="C1604" s="35">
        <v>46041</v>
      </c>
      <c r="D1604" s="45" t="s">
        <v>6</v>
      </c>
      <c r="E1604" s="36" t="s">
        <v>49</v>
      </c>
      <c r="F1604" s="45">
        <v>1</v>
      </c>
      <c r="G1604" s="45">
        <v>2</v>
      </c>
      <c r="H1604" s="36" t="s">
        <v>36</v>
      </c>
      <c r="I1604" s="36" t="s">
        <v>378</v>
      </c>
      <c r="J1604" s="46" t="s">
        <v>198</v>
      </c>
      <c r="K1604" s="47">
        <v>2.96</v>
      </c>
      <c r="L1604" s="48">
        <v>0.15</v>
      </c>
      <c r="M1604" s="49">
        <v>0.1</v>
      </c>
      <c r="N1604" s="36">
        <v>2.69999999999999</v>
      </c>
      <c r="O1604" s="36">
        <v>3.69999999999999</v>
      </c>
      <c r="P1604" s="70">
        <v>2.69999999999999</v>
      </c>
      <c r="Q1604" s="36">
        <v>3.69999999999999</v>
      </c>
      <c r="R1604" s="50">
        <v>3.2622942620756099</v>
      </c>
      <c r="S1604" s="50">
        <v>2.9000469181475608</v>
      </c>
      <c r="T1604" s="50">
        <v>3.1318024915925853</v>
      </c>
      <c r="U1604" s="50">
        <v>2.9000469181475608</v>
      </c>
      <c r="V1604" s="50">
        <v>0.97</v>
      </c>
      <c r="W1604" s="50">
        <v>0.95751047349149665</v>
      </c>
      <c r="X1604" s="50">
        <v>0.87841956530797383</v>
      </c>
      <c r="Y1604" s="50">
        <v>1.2162162162162162</v>
      </c>
      <c r="Z1604" s="50">
        <v>1.04</v>
      </c>
      <c r="AA1604" s="51">
        <v>0.96</v>
      </c>
      <c r="AB1604" s="51">
        <v>1</v>
      </c>
      <c r="AC1604" s="51">
        <v>1</v>
      </c>
      <c r="AD1604" s="51">
        <v>1</v>
      </c>
      <c r="AE1604" s="51">
        <v>1</v>
      </c>
      <c r="AF1604" s="51">
        <v>1</v>
      </c>
      <c r="AG1604" s="52">
        <v>1</v>
      </c>
      <c r="AH1604" s="52">
        <v>1</v>
      </c>
      <c r="AI1604" s="53">
        <v>1521</v>
      </c>
      <c r="AJ1604" s="53">
        <v>1386</v>
      </c>
      <c r="AK1604" s="51">
        <v>3.03</v>
      </c>
      <c r="AL1604" s="51">
        <v>3.0449999999999999</v>
      </c>
      <c r="AM1604" s="51">
        <v>3.05</v>
      </c>
      <c r="AN1604" s="51">
        <v>3.0275070377221338</v>
      </c>
      <c r="AO1604" s="51">
        <v>3.0115478307303785</v>
      </c>
      <c r="AP1604" s="51">
        <v>3.012222975351841</v>
      </c>
      <c r="AQ1604" s="51">
        <v>3.1719999999999997</v>
      </c>
      <c r="AR1604" s="67">
        <v>-0.05</v>
      </c>
      <c r="AS1604" s="99" t="s">
        <v>1590</v>
      </c>
      <c r="AT1604" s="54">
        <v>2.4904547372863188</v>
      </c>
      <c r="AU1604" s="54">
        <v>3.9604973243243236</v>
      </c>
      <c r="AV1604" s="55">
        <v>2.5404547372863187</v>
      </c>
      <c r="AW1604" s="55">
        <v>3.8913163540155393</v>
      </c>
      <c r="AX1604" s="56">
        <v>-0.20954526271367113</v>
      </c>
      <c r="AY1604" s="56">
        <v>0.26049732432433359</v>
      </c>
      <c r="AZ1604" s="56">
        <v>5.0952061610662458E-2</v>
      </c>
      <c r="BA1604" s="56">
        <v>-0.47004258703800472</v>
      </c>
      <c r="BB1604" s="61">
        <v>251</v>
      </c>
      <c r="BC1604" s="57">
        <v>-170</v>
      </c>
      <c r="BD1604" s="57">
        <v>-138</v>
      </c>
      <c r="BE1604" s="57">
        <v>-105</v>
      </c>
      <c r="BF1604" s="95">
        <v>0.28460480246880793</v>
      </c>
      <c r="BG1604" s="58">
        <v>0.62910371417886413</v>
      </c>
      <c r="BH1604" s="58">
        <v>0.58028363643789238</v>
      </c>
      <c r="BI1604" s="58">
        <v>0.51279568227284256</v>
      </c>
      <c r="BJ1604" s="57">
        <v>233</v>
      </c>
      <c r="BK1604" s="57">
        <v>-168</v>
      </c>
      <c r="BL1604" s="57">
        <v>-137</v>
      </c>
      <c r="BM1604" s="57">
        <v>-104</v>
      </c>
      <c r="BN1604" s="58">
        <v>0.30073928452129806</v>
      </c>
      <c r="BO1604" s="58">
        <v>0.62699758802050454</v>
      </c>
      <c r="BP1604" s="58">
        <v>0.57785921838134491</v>
      </c>
      <c r="BQ1604" s="58">
        <v>0.51060431827774</v>
      </c>
      <c r="BR1604" s="36">
        <v>3.75</v>
      </c>
      <c r="BS1604" s="36">
        <v>3.8</v>
      </c>
      <c r="BT1604" s="36">
        <v>0.4884</v>
      </c>
      <c r="BU1604" s="36">
        <v>0.23125999999999999</v>
      </c>
      <c r="BV1604" s="36">
        <v>0.25485442242842299</v>
      </c>
      <c r="BW1604" s="36">
        <v>0.32384000000000002</v>
      </c>
    </row>
    <row r="1605" spans="1:75" s="36" customFormat="1" ht="16.75" customHeight="1" x14ac:dyDescent="0.2">
      <c r="A1605" s="36" t="s">
        <v>1990</v>
      </c>
      <c r="B1605" s="36">
        <v>2025020771</v>
      </c>
      <c r="C1605" s="35">
        <v>46041</v>
      </c>
      <c r="D1605" s="45" t="s">
        <v>9</v>
      </c>
      <c r="E1605" s="36" t="s">
        <v>24</v>
      </c>
      <c r="F1605" s="45">
        <v>2</v>
      </c>
      <c r="G1605" s="45">
        <v>1</v>
      </c>
      <c r="H1605" s="36" t="s">
        <v>38</v>
      </c>
      <c r="I1605" s="36" t="s">
        <v>364</v>
      </c>
      <c r="J1605" s="46" t="s">
        <v>158</v>
      </c>
      <c r="K1605" s="47">
        <v>2.96</v>
      </c>
      <c r="L1605" s="48">
        <v>0.15</v>
      </c>
      <c r="M1605" s="49">
        <v>0.1</v>
      </c>
      <c r="N1605" s="36">
        <v>3.69999999999999</v>
      </c>
      <c r="O1605" s="36">
        <v>2.69999999999999</v>
      </c>
      <c r="P1605" s="70">
        <v>3.69999999999999</v>
      </c>
      <c r="Q1605" s="36">
        <v>2.69999999999999</v>
      </c>
      <c r="R1605" s="50">
        <v>3.423006198469253</v>
      </c>
      <c r="S1605" s="50">
        <v>2.7994596694698011</v>
      </c>
      <c r="T1605" s="50">
        <v>3.3203160125151752</v>
      </c>
      <c r="U1605" s="50">
        <v>2.8694461612065458</v>
      </c>
      <c r="V1605" s="50">
        <v>1.0449999999999999</v>
      </c>
      <c r="W1605" s="50">
        <v>1.0398742800952707</v>
      </c>
      <c r="X1605" s="50">
        <v>1.0304054054054053</v>
      </c>
      <c r="Y1605" s="50">
        <v>1.0236486486486487</v>
      </c>
      <c r="Z1605" s="50">
        <v>1</v>
      </c>
      <c r="AA1605" s="51">
        <v>0.97</v>
      </c>
      <c r="AB1605" s="51">
        <v>1.0249999999999999</v>
      </c>
      <c r="AC1605" s="51">
        <v>1</v>
      </c>
      <c r="AD1605" s="51">
        <v>1</v>
      </c>
      <c r="AE1605" s="51">
        <v>1</v>
      </c>
      <c r="AF1605" s="51">
        <v>1</v>
      </c>
      <c r="AG1605" s="52">
        <v>1</v>
      </c>
      <c r="AH1605" s="52">
        <v>1</v>
      </c>
      <c r="AI1605" s="53">
        <v>1505</v>
      </c>
      <c r="AJ1605" s="53">
        <v>1341</v>
      </c>
      <c r="AK1605" s="51">
        <v>3.6</v>
      </c>
      <c r="AL1605" s="51">
        <v>3.5750000000000002</v>
      </c>
      <c r="AM1605" s="51">
        <v>2.6001219133116025</v>
      </c>
      <c r="AN1605" s="51">
        <v>2.6300225767353322</v>
      </c>
      <c r="AO1605" s="51">
        <v>2.6499659968195459</v>
      </c>
      <c r="AP1605" s="51">
        <v>2.6723900477170841</v>
      </c>
      <c r="AQ1605" s="51">
        <v>2.6001219133116025</v>
      </c>
      <c r="AR1605" s="67">
        <v>0.05</v>
      </c>
      <c r="AS1605" s="99" t="s">
        <v>1590</v>
      </c>
      <c r="AT1605" s="54">
        <v>3.9604973243243236</v>
      </c>
      <c r="AU1605" s="54">
        <v>2.4904547372863188</v>
      </c>
      <c r="AV1605" s="55">
        <v>3.8913163540155393</v>
      </c>
      <c r="AW1605" s="55">
        <v>2.5404547372863187</v>
      </c>
      <c r="AX1605" s="56">
        <v>0.26049732432433359</v>
      </c>
      <c r="AY1605" s="56">
        <v>-0.20954526271367113</v>
      </c>
      <c r="AZ1605" s="56">
        <v>5.0952061610662458E-2</v>
      </c>
      <c r="BA1605" s="56">
        <v>0.47004258703800472</v>
      </c>
      <c r="BB1605" s="61">
        <v>-251</v>
      </c>
      <c r="BC1605" s="57">
        <v>170</v>
      </c>
      <c r="BD1605" s="57">
        <v>138</v>
      </c>
      <c r="BE1605" s="57">
        <v>105</v>
      </c>
      <c r="BF1605" s="95">
        <v>0.71539519753119207</v>
      </c>
      <c r="BG1605" s="58">
        <v>0.37089628582113587</v>
      </c>
      <c r="BH1605" s="58">
        <v>0.41971636356210762</v>
      </c>
      <c r="BI1605" s="58">
        <v>0.48720431772715744</v>
      </c>
      <c r="BJ1605" s="57">
        <v>-233</v>
      </c>
      <c r="BK1605" s="57">
        <v>168</v>
      </c>
      <c r="BL1605" s="57">
        <v>137</v>
      </c>
      <c r="BM1605" s="57">
        <v>104</v>
      </c>
      <c r="BN1605" s="58">
        <v>0.69926071547870194</v>
      </c>
      <c r="BO1605" s="58">
        <v>0.37300241197949546</v>
      </c>
      <c r="BP1605" s="58">
        <v>0.42214078161865509</v>
      </c>
      <c r="BQ1605" s="58">
        <v>0.48939568172226006</v>
      </c>
      <c r="BR1605" s="36">
        <v>3.75</v>
      </c>
      <c r="BS1605" s="36">
        <v>3.85</v>
      </c>
      <c r="BT1605" s="36">
        <v>0.48299999999999998</v>
      </c>
      <c r="BU1605" s="36">
        <v>0.22427</v>
      </c>
      <c r="BV1605" s="36">
        <v>0.246977071999647</v>
      </c>
      <c r="BW1605" s="36">
        <v>0.31620999999999999</v>
      </c>
    </row>
    <row r="1606" spans="1:75" s="36" customFormat="1" ht="16.75" customHeight="1" x14ac:dyDescent="0.2">
      <c r="A1606" s="36" t="s">
        <v>1991</v>
      </c>
      <c r="B1606" s="36">
        <v>2025020772</v>
      </c>
      <c r="C1606" s="35">
        <v>46041</v>
      </c>
      <c r="D1606" s="45" t="s">
        <v>6</v>
      </c>
      <c r="E1606" s="36" t="s">
        <v>21</v>
      </c>
      <c r="F1606" s="45">
        <v>1</v>
      </c>
      <c r="G1606" s="45">
        <v>1</v>
      </c>
      <c r="H1606" s="36" t="s">
        <v>46</v>
      </c>
      <c r="I1606" s="36" t="s">
        <v>1430</v>
      </c>
      <c r="J1606" s="46" t="s">
        <v>163</v>
      </c>
      <c r="K1606" s="47">
        <v>2.96</v>
      </c>
      <c r="L1606" s="48">
        <v>0.15</v>
      </c>
      <c r="M1606" s="49">
        <v>0.1</v>
      </c>
      <c r="N1606" s="36">
        <v>3.0499999999999901</v>
      </c>
      <c r="O1606" s="36">
        <v>2.7999999999999901</v>
      </c>
      <c r="P1606" s="70">
        <v>3.0499999999999901</v>
      </c>
      <c r="Q1606" s="36">
        <v>2.7999999999999901</v>
      </c>
      <c r="R1606" s="50">
        <v>3.0182137937892595</v>
      </c>
      <c r="S1606" s="50">
        <v>2.9009728046822225</v>
      </c>
      <c r="T1606" s="50">
        <v>3.0182137937892595</v>
      </c>
      <c r="U1606" s="50">
        <v>2.9734971247992776</v>
      </c>
      <c r="V1606" s="50">
        <v>0.95</v>
      </c>
      <c r="W1606" s="50">
        <v>0.95302926576458757</v>
      </c>
      <c r="X1606" s="50">
        <v>1.0603362342314224</v>
      </c>
      <c r="Y1606" s="50">
        <v>0.92054792379286388</v>
      </c>
      <c r="Z1606" s="50">
        <v>0.97499999999999998</v>
      </c>
      <c r="AA1606" s="51">
        <v>1</v>
      </c>
      <c r="AB1606" s="51">
        <v>1.0249999999999999</v>
      </c>
      <c r="AC1606" s="51">
        <v>1</v>
      </c>
      <c r="AD1606" s="51">
        <v>1</v>
      </c>
      <c r="AE1606" s="51">
        <v>1</v>
      </c>
      <c r="AF1606" s="51">
        <v>1</v>
      </c>
      <c r="AG1606" s="52">
        <v>1</v>
      </c>
      <c r="AH1606" s="52">
        <v>1</v>
      </c>
      <c r="AI1606" s="53">
        <v>1519</v>
      </c>
      <c r="AJ1606" s="53">
        <v>1439</v>
      </c>
      <c r="AK1606" s="51">
        <v>2.98</v>
      </c>
      <c r="AL1606" s="51">
        <v>3</v>
      </c>
      <c r="AM1606" s="51">
        <v>3.21</v>
      </c>
      <c r="AN1606" s="51">
        <v>3.18</v>
      </c>
      <c r="AO1606" s="51">
        <v>3.1074009117863435</v>
      </c>
      <c r="AP1606" s="51">
        <v>3.065558047703167</v>
      </c>
      <c r="AQ1606" s="51">
        <v>3.12975</v>
      </c>
      <c r="AR1606" s="67">
        <v>0.05</v>
      </c>
      <c r="AS1606" s="99" t="s">
        <v>1591</v>
      </c>
      <c r="AT1606" s="54">
        <v>3.0518118791091569</v>
      </c>
      <c r="AU1606" s="54">
        <v>3.0448613614359266</v>
      </c>
      <c r="AV1606" s="55">
        <v>3.001811879109157</v>
      </c>
      <c r="AW1606" s="55">
        <v>3.0982710301500149</v>
      </c>
      <c r="AX1606" s="56">
        <v>1.8118791091668029E-3</v>
      </c>
      <c r="AY1606" s="56">
        <v>0.24486136143593651</v>
      </c>
      <c r="AZ1606" s="56">
        <v>0.24667324054510331</v>
      </c>
      <c r="BA1606" s="56">
        <v>-0.24304948232676971</v>
      </c>
      <c r="BB1606" s="61">
        <v>-102</v>
      </c>
      <c r="BC1606" s="57">
        <v>-136</v>
      </c>
      <c r="BD1606" s="57">
        <v>-109</v>
      </c>
      <c r="BE1606" s="57">
        <v>116</v>
      </c>
      <c r="BF1606" s="95">
        <v>0.50558467444009292</v>
      </c>
      <c r="BG1606" s="58">
        <v>0.57633381752463619</v>
      </c>
      <c r="BH1606" s="58">
        <v>0.52229566202006383</v>
      </c>
      <c r="BI1606" s="58">
        <v>0.46321677057979127</v>
      </c>
      <c r="BJ1606" s="57">
        <v>108</v>
      </c>
      <c r="BK1606" s="57">
        <v>-136</v>
      </c>
      <c r="BL1606" s="57">
        <v>-110</v>
      </c>
      <c r="BM1606" s="57">
        <v>116</v>
      </c>
      <c r="BN1606" s="58">
        <v>0.48118811104502501</v>
      </c>
      <c r="BO1606" s="58">
        <v>0.57697372049544571</v>
      </c>
      <c r="BP1606" s="58">
        <v>0.52287217637986427</v>
      </c>
      <c r="BQ1606" s="58">
        <v>0.46358529029371287</v>
      </c>
      <c r="BR1606" s="36">
        <v>3.75</v>
      </c>
      <c r="BS1606" s="36">
        <v>3.9</v>
      </c>
      <c r="BT1606" s="36">
        <v>0.47548000000000001</v>
      </c>
      <c r="BU1606" s="36">
        <v>0.22059000000000001</v>
      </c>
      <c r="BV1606" s="36">
        <v>0.24237995824634601</v>
      </c>
      <c r="BW1606" s="36">
        <v>0.31048999999999999</v>
      </c>
    </row>
    <row r="1607" spans="1:75" s="36" customFormat="1" ht="16.75" customHeight="1" x14ac:dyDescent="0.2">
      <c r="A1607" s="36" t="s">
        <v>1992</v>
      </c>
      <c r="B1607" s="36">
        <v>2025020772</v>
      </c>
      <c r="C1607" s="35">
        <v>46041</v>
      </c>
      <c r="D1607" s="45" t="s">
        <v>9</v>
      </c>
      <c r="E1607" s="36" t="s">
        <v>13</v>
      </c>
      <c r="F1607" s="45">
        <v>1</v>
      </c>
      <c r="G1607" s="45">
        <v>1</v>
      </c>
      <c r="H1607" s="36" t="s">
        <v>47</v>
      </c>
      <c r="I1607" s="36" t="s">
        <v>376</v>
      </c>
      <c r="J1607" s="46" t="s">
        <v>184</v>
      </c>
      <c r="K1607" s="47">
        <v>2.96</v>
      </c>
      <c r="L1607" s="48">
        <v>0.15</v>
      </c>
      <c r="M1607" s="49">
        <v>0.1</v>
      </c>
      <c r="N1607" s="36">
        <v>2.7999999999999901</v>
      </c>
      <c r="O1607" s="36">
        <v>3.0499999999999901</v>
      </c>
      <c r="P1607" s="70">
        <v>2.7999999999999901</v>
      </c>
      <c r="Q1607" s="36">
        <v>3.0499999999999901</v>
      </c>
      <c r="R1607" s="50">
        <v>2.4625028340486455</v>
      </c>
      <c r="S1607" s="50">
        <v>3.178842780774175</v>
      </c>
      <c r="T1607" s="50">
        <v>2.4625028340486455</v>
      </c>
      <c r="U1607" s="50">
        <v>3.178842780774175</v>
      </c>
      <c r="V1607" s="50">
        <v>1.048</v>
      </c>
      <c r="W1607" s="50">
        <v>1.0491546019013618</v>
      </c>
      <c r="X1607" s="50">
        <v>1.0844594594594594</v>
      </c>
      <c r="Y1607" s="50">
        <v>1.0067567567567568</v>
      </c>
      <c r="Z1607" s="50">
        <v>1</v>
      </c>
      <c r="AA1607" s="51">
        <v>1</v>
      </c>
      <c r="AB1607" s="51">
        <v>1</v>
      </c>
      <c r="AC1607" s="51">
        <v>1</v>
      </c>
      <c r="AD1607" s="51">
        <v>1</v>
      </c>
      <c r="AE1607" s="51">
        <v>1</v>
      </c>
      <c r="AF1607" s="51">
        <v>1</v>
      </c>
      <c r="AG1607" s="52">
        <v>1</v>
      </c>
      <c r="AH1607" s="52">
        <v>1</v>
      </c>
      <c r="AI1607" s="53">
        <v>1514</v>
      </c>
      <c r="AJ1607" s="53">
        <v>1442</v>
      </c>
      <c r="AK1607" s="51">
        <v>2.7248218544268772</v>
      </c>
      <c r="AL1607" s="51">
        <v>2.68</v>
      </c>
      <c r="AM1607" s="51">
        <v>3.1385952533250103</v>
      </c>
      <c r="AN1607" s="51">
        <v>3.16</v>
      </c>
      <c r="AO1607" s="51">
        <v>3.2049093315995498</v>
      </c>
      <c r="AP1607" s="51">
        <v>3.2009993489757433</v>
      </c>
      <c r="AQ1607" s="51">
        <v>3.1385952533250103</v>
      </c>
      <c r="AR1607" s="67">
        <v>-0.05</v>
      </c>
      <c r="AS1607" s="99" t="s">
        <v>1591</v>
      </c>
      <c r="AT1607" s="54">
        <v>3.0448613614359266</v>
      </c>
      <c r="AU1607" s="54">
        <v>3.0518118791091569</v>
      </c>
      <c r="AV1607" s="55">
        <v>3.0982710301500149</v>
      </c>
      <c r="AW1607" s="55">
        <v>3.001811879109157</v>
      </c>
      <c r="AX1607" s="56">
        <v>0.24486136143593651</v>
      </c>
      <c r="AY1607" s="56">
        <v>1.8118791091668029E-3</v>
      </c>
      <c r="AZ1607" s="56">
        <v>0.24667324054510331</v>
      </c>
      <c r="BA1607" s="56">
        <v>0.24304948232676971</v>
      </c>
      <c r="BB1607" s="61">
        <v>102</v>
      </c>
      <c r="BC1607" s="57">
        <v>136</v>
      </c>
      <c r="BD1607" s="57">
        <v>109</v>
      </c>
      <c r="BE1607" s="57">
        <v>-116</v>
      </c>
      <c r="BF1607" s="95">
        <v>0.49441532555990708</v>
      </c>
      <c r="BG1607" s="58">
        <v>0.42366618247536386</v>
      </c>
      <c r="BH1607" s="58">
        <v>0.47770433797993622</v>
      </c>
      <c r="BI1607" s="58">
        <v>0.53678322942020873</v>
      </c>
      <c r="BJ1607" s="57">
        <v>-108</v>
      </c>
      <c r="BK1607" s="57">
        <v>136</v>
      </c>
      <c r="BL1607" s="57">
        <v>110</v>
      </c>
      <c r="BM1607" s="57">
        <v>-116</v>
      </c>
      <c r="BN1607" s="58">
        <v>0.51881188895497499</v>
      </c>
      <c r="BO1607" s="58">
        <v>0.42302627950455424</v>
      </c>
      <c r="BP1607" s="58">
        <v>0.47712782362013578</v>
      </c>
      <c r="BQ1607" s="58">
        <v>0.53641470970628713</v>
      </c>
      <c r="BR1607" s="36">
        <v>3.75</v>
      </c>
      <c r="BS1607" s="36">
        <v>3.95</v>
      </c>
      <c r="BT1607" s="36">
        <v>0.46859000000000001</v>
      </c>
      <c r="BU1607" s="36">
        <v>0.21339</v>
      </c>
      <c r="BV1607" s="36">
        <v>0.23440949985170201</v>
      </c>
      <c r="BW1607" s="36">
        <v>0.30306</v>
      </c>
    </row>
    <row r="1608" spans="1:75" s="36" customFormat="1" ht="16.75" customHeight="1" x14ac:dyDescent="0.2">
      <c r="A1608" s="36" t="s">
        <v>1993</v>
      </c>
      <c r="B1608" s="36">
        <v>2025020773</v>
      </c>
      <c r="C1608" s="35">
        <v>46041</v>
      </c>
      <c r="D1608" s="45" t="s">
        <v>6</v>
      </c>
      <c r="E1608" s="36" t="s">
        <v>40</v>
      </c>
      <c r="F1608" s="45">
        <v>2</v>
      </c>
      <c r="G1608" s="45">
        <v>1</v>
      </c>
      <c r="H1608" s="36" t="s">
        <v>44</v>
      </c>
      <c r="I1608" s="36" t="s">
        <v>526</v>
      </c>
      <c r="J1608" s="46" t="s">
        <v>182</v>
      </c>
      <c r="K1608" s="47">
        <v>2.96</v>
      </c>
      <c r="L1608" s="48">
        <v>0.15</v>
      </c>
      <c r="M1608" s="49">
        <v>0.1</v>
      </c>
      <c r="N1608" s="36">
        <v>2.8499999999999899</v>
      </c>
      <c r="O1608" s="36">
        <v>3.69999999999999</v>
      </c>
      <c r="P1608" s="70">
        <v>2.8499999999999899</v>
      </c>
      <c r="Q1608" s="36">
        <v>3.69999999999999</v>
      </c>
      <c r="R1608" s="50">
        <v>3.0430567211498003</v>
      </c>
      <c r="S1608" s="50">
        <v>3.4410400846744453</v>
      </c>
      <c r="T1608" s="50">
        <v>2.997410870332553</v>
      </c>
      <c r="U1608" s="50">
        <v>3.4410400846744453</v>
      </c>
      <c r="V1608" s="50">
        <v>0.96</v>
      </c>
      <c r="W1608" s="50">
        <v>0.96305398776725637</v>
      </c>
      <c r="X1608" s="50">
        <v>0.94932432432432434</v>
      </c>
      <c r="Y1608" s="50">
        <v>1.0472972972972974</v>
      </c>
      <c r="Z1608" s="50">
        <v>1.03</v>
      </c>
      <c r="AA1608" s="51">
        <v>0.98499999999999999</v>
      </c>
      <c r="AB1608" s="51">
        <v>1</v>
      </c>
      <c r="AC1608" s="51">
        <v>1</v>
      </c>
      <c r="AD1608" s="51">
        <v>1</v>
      </c>
      <c r="AE1608" s="51">
        <v>1</v>
      </c>
      <c r="AF1608" s="51">
        <v>1</v>
      </c>
      <c r="AG1608" s="52">
        <v>1</v>
      </c>
      <c r="AH1608" s="52">
        <v>1</v>
      </c>
      <c r="AI1608" s="53">
        <v>1500</v>
      </c>
      <c r="AJ1608" s="53">
        <v>1440</v>
      </c>
      <c r="AK1608" s="51">
        <v>2.94</v>
      </c>
      <c r="AL1608" s="51">
        <v>2.9750000000000001</v>
      </c>
      <c r="AM1608" s="51">
        <v>3.34</v>
      </c>
      <c r="AN1608" s="51">
        <v>3.34</v>
      </c>
      <c r="AO1608" s="51">
        <v>3.4803722076739225</v>
      </c>
      <c r="AP1608" s="51">
        <v>3.4899570696050359</v>
      </c>
      <c r="AQ1608" s="51">
        <v>3.4401999999999999</v>
      </c>
      <c r="AR1608" s="67">
        <v>-7.0000000000000007E-2</v>
      </c>
      <c r="AS1608" s="99" t="s">
        <v>1590</v>
      </c>
      <c r="AT1608" s="54">
        <v>2.6747496735135137</v>
      </c>
      <c r="AU1608" s="54">
        <v>3.6684985947635131</v>
      </c>
      <c r="AV1608" s="55">
        <v>2.7447496735135135</v>
      </c>
      <c r="AW1608" s="55">
        <v>3.5913560132703739</v>
      </c>
      <c r="AX1608" s="56">
        <v>-0.1752503264864762</v>
      </c>
      <c r="AY1608" s="56">
        <v>-3.150140523647682E-2</v>
      </c>
      <c r="AZ1608" s="56">
        <v>-0.20675173172295302</v>
      </c>
      <c r="BA1608" s="56">
        <v>-0.14374892124999938</v>
      </c>
      <c r="BB1608" s="61">
        <v>187</v>
      </c>
      <c r="BC1608" s="57">
        <v>-159</v>
      </c>
      <c r="BD1608" s="57">
        <v>-129</v>
      </c>
      <c r="BE1608" s="57">
        <v>100</v>
      </c>
      <c r="BF1608" s="95">
        <v>0.34794939396146668</v>
      </c>
      <c r="BG1608" s="58">
        <v>0.61411002852962682</v>
      </c>
      <c r="BH1608" s="58">
        <v>0.56417271616068998</v>
      </c>
      <c r="BI1608" s="58">
        <v>0.49953248092774116</v>
      </c>
      <c r="BJ1608" s="57">
        <v>172</v>
      </c>
      <c r="BK1608" s="57">
        <v>-158</v>
      </c>
      <c r="BL1608" s="57">
        <v>-129</v>
      </c>
      <c r="BM1608" s="57">
        <v>100</v>
      </c>
      <c r="BN1608" s="58">
        <v>0.36762163434933165</v>
      </c>
      <c r="BO1608" s="58">
        <v>0.6120512347309035</v>
      </c>
      <c r="BP1608" s="58">
        <v>0.56279486160533654</v>
      </c>
      <c r="BQ1608" s="58">
        <v>0.49939963995071435</v>
      </c>
      <c r="BR1608" s="36">
        <v>3.75</v>
      </c>
      <c r="BS1608" s="36">
        <v>4</v>
      </c>
      <c r="BT1608" s="36">
        <v>0.45988000000000001</v>
      </c>
      <c r="BU1608" s="36">
        <v>0.21074999999999999</v>
      </c>
      <c r="BV1608" s="36">
        <v>0.23130618023772601</v>
      </c>
      <c r="BW1608" s="36">
        <v>0.29962</v>
      </c>
    </row>
    <row r="1609" spans="1:75" s="36" customFormat="1" ht="16.75" customHeight="1" x14ac:dyDescent="0.2">
      <c r="A1609" s="36" t="s">
        <v>1994</v>
      </c>
      <c r="B1609" s="36">
        <v>2025020773</v>
      </c>
      <c r="C1609" s="35">
        <v>46041</v>
      </c>
      <c r="D1609" s="45" t="s">
        <v>9</v>
      </c>
      <c r="E1609" s="36" t="s">
        <v>10</v>
      </c>
      <c r="F1609" s="45">
        <v>1</v>
      </c>
      <c r="G1609" s="45">
        <v>2</v>
      </c>
      <c r="H1609" s="36" t="s">
        <v>45</v>
      </c>
      <c r="I1609" s="36" t="s">
        <v>340</v>
      </c>
      <c r="J1609" s="46" t="s">
        <v>165</v>
      </c>
      <c r="K1609" s="47">
        <v>2.96</v>
      </c>
      <c r="L1609" s="48">
        <v>0.15</v>
      </c>
      <c r="M1609" s="49">
        <v>0.1</v>
      </c>
      <c r="N1609" s="36">
        <v>3.69999999999999</v>
      </c>
      <c r="O1609" s="36">
        <v>2.8499999999999899</v>
      </c>
      <c r="P1609" s="70">
        <v>3.69999999999999</v>
      </c>
      <c r="Q1609" s="36">
        <v>2.8499999999999899</v>
      </c>
      <c r="R1609" s="50">
        <v>3.1937797193086177</v>
      </c>
      <c r="S1609" s="50">
        <v>2.9084997913030399</v>
      </c>
      <c r="T1609" s="50">
        <v>3.0819974291328158</v>
      </c>
      <c r="U1609" s="50">
        <v>3.0248397829551616</v>
      </c>
      <c r="V1609" s="50">
        <v>1.0349999999999999</v>
      </c>
      <c r="W1609" s="50">
        <v>1.0329456510400874</v>
      </c>
      <c r="X1609" s="50">
        <v>1.1283783783783783</v>
      </c>
      <c r="Y1609" s="50">
        <v>0.9932432432432432</v>
      </c>
      <c r="Z1609" s="50">
        <v>1</v>
      </c>
      <c r="AA1609" s="51">
        <v>0.96499999999999997</v>
      </c>
      <c r="AB1609" s="51">
        <v>1.04</v>
      </c>
      <c r="AC1609" s="51">
        <v>1</v>
      </c>
      <c r="AD1609" s="51">
        <v>1</v>
      </c>
      <c r="AE1609" s="51">
        <v>1</v>
      </c>
      <c r="AF1609" s="51">
        <v>1</v>
      </c>
      <c r="AG1609" s="52">
        <v>1</v>
      </c>
      <c r="AH1609" s="52">
        <v>1</v>
      </c>
      <c r="AI1609" s="53">
        <v>1520</v>
      </c>
      <c r="AJ1609" s="53">
        <v>1456</v>
      </c>
      <c r="AK1609" s="51">
        <v>3.1</v>
      </c>
      <c r="AL1609" s="51">
        <v>3.1123902235436551</v>
      </c>
      <c r="AM1609" s="51">
        <v>2.81</v>
      </c>
      <c r="AN1609" s="51">
        <v>2.824774968695456</v>
      </c>
      <c r="AO1609" s="51">
        <v>2.7731581608301381</v>
      </c>
      <c r="AP1609" s="51">
        <v>2.7934594054010731</v>
      </c>
      <c r="AQ1609" s="51">
        <v>2.81</v>
      </c>
      <c r="AR1609" s="67">
        <v>7.0000000000000007E-2</v>
      </c>
      <c r="AS1609" s="99" t="s">
        <v>1590</v>
      </c>
      <c r="AT1609" s="54">
        <v>3.6684985947635131</v>
      </c>
      <c r="AU1609" s="54">
        <v>2.6747496735135137</v>
      </c>
      <c r="AV1609" s="55">
        <v>3.5913560132703739</v>
      </c>
      <c r="AW1609" s="55">
        <v>2.7447496735135135</v>
      </c>
      <c r="AX1609" s="56">
        <v>-3.150140523647682E-2</v>
      </c>
      <c r="AY1609" s="56">
        <v>-0.1752503264864762</v>
      </c>
      <c r="AZ1609" s="56">
        <v>-0.20675173172295302</v>
      </c>
      <c r="BA1609" s="56">
        <v>0.14374892124999938</v>
      </c>
      <c r="BB1609" s="61">
        <v>-187</v>
      </c>
      <c r="BC1609" s="57">
        <v>159</v>
      </c>
      <c r="BD1609" s="57">
        <v>129</v>
      </c>
      <c r="BE1609" s="57">
        <v>-100</v>
      </c>
      <c r="BF1609" s="95">
        <v>0.65205060603853338</v>
      </c>
      <c r="BG1609" s="58">
        <v>0.38588997147037318</v>
      </c>
      <c r="BH1609" s="58">
        <v>0.43582728383931002</v>
      </c>
      <c r="BI1609" s="58">
        <v>0.50046751907225884</v>
      </c>
      <c r="BJ1609" s="57">
        <v>-172</v>
      </c>
      <c r="BK1609" s="57">
        <v>158</v>
      </c>
      <c r="BL1609" s="57">
        <v>129</v>
      </c>
      <c r="BM1609" s="57">
        <v>-100</v>
      </c>
      <c r="BN1609" s="58">
        <v>0.63237836565066829</v>
      </c>
      <c r="BO1609" s="58">
        <v>0.3879487652690965</v>
      </c>
      <c r="BP1609" s="58">
        <v>0.43720513839466346</v>
      </c>
      <c r="BQ1609" s="58">
        <v>0.50060036004928565</v>
      </c>
      <c r="BR1609" s="36">
        <v>3.75</v>
      </c>
      <c r="BS1609" s="36">
        <v>4.05</v>
      </c>
      <c r="BT1609" s="36">
        <v>0.45401999999999998</v>
      </c>
      <c r="BU1609" s="36">
        <v>0.20427999999999999</v>
      </c>
      <c r="BV1609" s="36">
        <v>0.223939663016191</v>
      </c>
      <c r="BW1609" s="36">
        <v>0.29207</v>
      </c>
    </row>
    <row r="1610" spans="1:75" s="36" customFormat="1" ht="16.75" customHeight="1" x14ac:dyDescent="0.2">
      <c r="A1610" s="36" t="s">
        <v>1995</v>
      </c>
      <c r="B1610" s="36">
        <v>2025020774</v>
      </c>
      <c r="C1610" s="35">
        <v>46041</v>
      </c>
      <c r="D1610" s="45" t="s">
        <v>6</v>
      </c>
      <c r="E1610" s="36" t="s">
        <v>33</v>
      </c>
      <c r="F1610" s="45">
        <v>1</v>
      </c>
      <c r="G1610" s="45">
        <v>1</v>
      </c>
      <c r="H1610" s="36" t="s">
        <v>46</v>
      </c>
      <c r="I1610" s="36" t="s">
        <v>356</v>
      </c>
      <c r="J1610" s="46" t="s">
        <v>169</v>
      </c>
      <c r="K1610" s="47">
        <v>2.96</v>
      </c>
      <c r="L1610" s="48">
        <v>0.15</v>
      </c>
      <c r="M1610" s="49">
        <v>0.1</v>
      </c>
      <c r="N1610" s="36">
        <v>2.9999999999999898</v>
      </c>
      <c r="O1610" s="36">
        <v>2.94999999999999</v>
      </c>
      <c r="P1610" s="70">
        <v>2.9999999999999898</v>
      </c>
      <c r="Q1610" s="36">
        <v>2.94999999999999</v>
      </c>
      <c r="R1610" s="50">
        <v>3.3710380207999462</v>
      </c>
      <c r="S1610" s="50">
        <v>2.75177577906384</v>
      </c>
      <c r="T1610" s="50">
        <v>3.1687757395519491</v>
      </c>
      <c r="U1610" s="50">
        <v>2.8618468102263939</v>
      </c>
      <c r="V1610" s="50">
        <v>0.95</v>
      </c>
      <c r="W1610" s="50">
        <v>0.95302926576458757</v>
      </c>
      <c r="X1610" s="50">
        <v>1.013982372349626</v>
      </c>
      <c r="Y1610" s="50">
        <v>1.0337837837837838</v>
      </c>
      <c r="Z1610" s="50">
        <v>0.99</v>
      </c>
      <c r="AA1610" s="51">
        <v>0.94</v>
      </c>
      <c r="AB1610" s="51">
        <v>1.04</v>
      </c>
      <c r="AC1610" s="51">
        <v>1</v>
      </c>
      <c r="AD1610" s="51">
        <v>1</v>
      </c>
      <c r="AE1610" s="51">
        <v>1</v>
      </c>
      <c r="AF1610" s="51">
        <v>1</v>
      </c>
      <c r="AG1610" s="52">
        <v>1</v>
      </c>
      <c r="AH1610" s="52">
        <v>1</v>
      </c>
      <c r="AI1610" s="53">
        <v>1508</v>
      </c>
      <c r="AJ1610" s="53">
        <v>1466</v>
      </c>
      <c r="AK1610" s="51">
        <v>3.13</v>
      </c>
      <c r="AL1610" s="51">
        <v>3.1631217689012718</v>
      </c>
      <c r="AM1610" s="51">
        <v>2.8660711272469657</v>
      </c>
      <c r="AN1610" s="51">
        <v>2.8489268250194968</v>
      </c>
      <c r="AO1610" s="51">
        <v>2.8636981161907831</v>
      </c>
      <c r="AP1610" s="51">
        <v>2.8427821019531461</v>
      </c>
      <c r="AQ1610" s="51">
        <v>2.8374104159744959</v>
      </c>
      <c r="AR1610" s="67">
        <v>0.05</v>
      </c>
      <c r="AS1610" s="99" t="s">
        <v>1590</v>
      </c>
      <c r="AT1610" s="54">
        <v>2.8266382977513622</v>
      </c>
      <c r="AU1610" s="54">
        <v>3.0191472767691363</v>
      </c>
      <c r="AV1610" s="55">
        <v>2.7766382977513624</v>
      </c>
      <c r="AW1610" s="55">
        <v>3.0725286157780269</v>
      </c>
      <c r="AX1610" s="56">
        <v>-0.17336170224862757</v>
      </c>
      <c r="AY1610" s="56">
        <v>6.9147276769146337E-2</v>
      </c>
      <c r="AZ1610" s="56">
        <v>-0.10421442547948123</v>
      </c>
      <c r="BA1610" s="56">
        <v>-0.24250897901777391</v>
      </c>
      <c r="BB1610" s="61">
        <v>116</v>
      </c>
      <c r="BC1610" s="57">
        <v>-116</v>
      </c>
      <c r="BD1610" s="57">
        <v>110</v>
      </c>
      <c r="BE1610" s="57">
        <v>136</v>
      </c>
      <c r="BF1610" s="95">
        <v>0.46358996894556403</v>
      </c>
      <c r="BG1610" s="58">
        <v>0.53662313769914072</v>
      </c>
      <c r="BH1610" s="58">
        <v>0.47726112085050898</v>
      </c>
      <c r="BI1610" s="58">
        <v>0.42306168080220319</v>
      </c>
      <c r="BJ1610" s="57">
        <v>123</v>
      </c>
      <c r="BK1610" s="57">
        <v>-116</v>
      </c>
      <c r="BL1610" s="57">
        <v>109</v>
      </c>
      <c r="BM1610" s="57">
        <v>136</v>
      </c>
      <c r="BN1610" s="58">
        <v>0.4491259791440716</v>
      </c>
      <c r="BO1610" s="58">
        <v>0.53695953383728323</v>
      </c>
      <c r="BP1610" s="58">
        <v>0.47788438239992259</v>
      </c>
      <c r="BQ1610" s="58">
        <v>0.42381305172445194</v>
      </c>
      <c r="BR1610" s="36">
        <v>3.75</v>
      </c>
      <c r="BS1610" s="36">
        <v>4.0999999999999996</v>
      </c>
      <c r="BT1610" s="36">
        <v>0.44836999999999999</v>
      </c>
      <c r="BU1610" s="36">
        <v>0.1981</v>
      </c>
      <c r="BV1610" s="36">
        <v>0.21668033907574499</v>
      </c>
      <c r="BW1610" s="36">
        <v>0.28384999999999999</v>
      </c>
    </row>
    <row r="1611" spans="1:75" s="36" customFormat="1" ht="16.75" customHeight="1" x14ac:dyDescent="0.2">
      <c r="A1611" s="36" t="s">
        <v>1996</v>
      </c>
      <c r="B1611" s="36">
        <v>2025020774</v>
      </c>
      <c r="C1611" s="35">
        <v>46041</v>
      </c>
      <c r="D1611" s="45" t="s">
        <v>9</v>
      </c>
      <c r="E1611" s="36" t="s">
        <v>18</v>
      </c>
      <c r="F1611" s="45">
        <v>1</v>
      </c>
      <c r="G1611" s="45">
        <v>1</v>
      </c>
      <c r="H1611" s="36" t="s">
        <v>47</v>
      </c>
      <c r="I1611" s="36" t="s">
        <v>930</v>
      </c>
      <c r="J1611" s="46" t="s">
        <v>190</v>
      </c>
      <c r="K1611" s="47">
        <v>2.96</v>
      </c>
      <c r="L1611" s="48">
        <v>0.15</v>
      </c>
      <c r="M1611" s="49">
        <v>0.1</v>
      </c>
      <c r="N1611" s="36">
        <v>2.94999999999999</v>
      </c>
      <c r="O1611" s="36">
        <v>2.9999999999999898</v>
      </c>
      <c r="P1611" s="70">
        <v>2.94999999999999</v>
      </c>
      <c r="Q1611" s="36">
        <v>2.9999999999999898</v>
      </c>
      <c r="R1611" s="50">
        <v>2.9379710098205711</v>
      </c>
      <c r="S1611" s="50">
        <v>3.2325215538818179</v>
      </c>
      <c r="T1611" s="50">
        <v>2.8204521694277482</v>
      </c>
      <c r="U1611" s="50">
        <v>3.264846769420636</v>
      </c>
      <c r="V1611" s="50">
        <v>1.048</v>
      </c>
      <c r="W1611" s="50">
        <v>1.0491546019013618</v>
      </c>
      <c r="X1611" s="50">
        <v>0.96826727271856949</v>
      </c>
      <c r="Y1611" s="50">
        <v>1.0574324324324325</v>
      </c>
      <c r="Z1611" s="50">
        <v>0.97</v>
      </c>
      <c r="AA1611" s="51">
        <v>0.96</v>
      </c>
      <c r="AB1611" s="51">
        <v>1.01</v>
      </c>
      <c r="AC1611" s="51">
        <v>1</v>
      </c>
      <c r="AD1611" s="51">
        <v>1</v>
      </c>
      <c r="AE1611" s="51">
        <v>1</v>
      </c>
      <c r="AF1611" s="51">
        <v>1</v>
      </c>
      <c r="AG1611" s="52">
        <v>1</v>
      </c>
      <c r="AH1611" s="52">
        <v>1</v>
      </c>
      <c r="AI1611" s="53">
        <v>1524</v>
      </c>
      <c r="AJ1611" s="53">
        <v>1454</v>
      </c>
      <c r="AK1611" s="51">
        <v>3.06</v>
      </c>
      <c r="AL1611" s="51">
        <v>3.04</v>
      </c>
      <c r="AM1611" s="51">
        <v>3.0013878221548929</v>
      </c>
      <c r="AN1611" s="51">
        <v>3.0360578819139317</v>
      </c>
      <c r="AO1611" s="51">
        <v>3.0124223387862998</v>
      </c>
      <c r="AP1611" s="51">
        <v>3.030890874058159</v>
      </c>
      <c r="AQ1611" s="51">
        <v>2.911346187490246</v>
      </c>
      <c r="AR1611" s="67">
        <v>-0.05</v>
      </c>
      <c r="AS1611" s="99" t="s">
        <v>1590</v>
      </c>
      <c r="AT1611" s="54">
        <v>3.0191472767691363</v>
      </c>
      <c r="AU1611" s="54">
        <v>2.8266382977513622</v>
      </c>
      <c r="AV1611" s="55">
        <v>3.0725286157780269</v>
      </c>
      <c r="AW1611" s="55">
        <v>2.7766382977513624</v>
      </c>
      <c r="AX1611" s="56">
        <v>6.9147276769146337E-2</v>
      </c>
      <c r="AY1611" s="56">
        <v>-0.17336170224862757</v>
      </c>
      <c r="AZ1611" s="56">
        <v>-0.10421442547948123</v>
      </c>
      <c r="BA1611" s="56">
        <v>0.24250897901777391</v>
      </c>
      <c r="BB1611" s="61">
        <v>-116</v>
      </c>
      <c r="BC1611" s="57">
        <v>116</v>
      </c>
      <c r="BD1611" s="57">
        <v>-110</v>
      </c>
      <c r="BE1611" s="57">
        <v>-136</v>
      </c>
      <c r="BF1611" s="95">
        <v>0.53641003105443597</v>
      </c>
      <c r="BG1611" s="58">
        <v>0.46337686230085928</v>
      </c>
      <c r="BH1611" s="58">
        <v>0.52273887914949102</v>
      </c>
      <c r="BI1611" s="58">
        <v>0.57693831919779681</v>
      </c>
      <c r="BJ1611" s="57">
        <v>-123</v>
      </c>
      <c r="BK1611" s="57">
        <v>116</v>
      </c>
      <c r="BL1611" s="57">
        <v>-109</v>
      </c>
      <c r="BM1611" s="57">
        <v>-136</v>
      </c>
      <c r="BN1611" s="58">
        <v>0.5508740208559284</v>
      </c>
      <c r="BO1611" s="58">
        <v>0.46304046616271677</v>
      </c>
      <c r="BP1611" s="58">
        <v>0.52211561760007741</v>
      </c>
      <c r="BQ1611" s="58">
        <v>0.57618694827554806</v>
      </c>
      <c r="BR1611" s="36">
        <v>3.75</v>
      </c>
      <c r="BS1611" s="36">
        <v>4.1500000000000004</v>
      </c>
      <c r="BT1611" s="36">
        <v>0.44098999999999999</v>
      </c>
      <c r="BU1611" s="36">
        <v>0.19492999999999999</v>
      </c>
      <c r="BV1611" s="36">
        <v>0.213255002352117</v>
      </c>
      <c r="BW1611" s="36">
        <v>0.28086</v>
      </c>
    </row>
    <row r="1612" spans="1:75" s="36" customFormat="1" ht="16.75" customHeight="1" x14ac:dyDescent="0.2">
      <c r="A1612" s="36" t="s">
        <v>1997</v>
      </c>
      <c r="B1612" s="36">
        <v>2025020775</v>
      </c>
      <c r="C1612" s="35">
        <v>46041</v>
      </c>
      <c r="D1612" s="45" t="s">
        <v>6</v>
      </c>
      <c r="E1612" s="36" t="s">
        <v>43</v>
      </c>
      <c r="F1612" s="45">
        <v>1</v>
      </c>
      <c r="G1612" s="45">
        <v>1</v>
      </c>
      <c r="H1612" s="36" t="s">
        <v>46</v>
      </c>
      <c r="I1612" s="36" t="s">
        <v>342</v>
      </c>
      <c r="J1612" s="46" t="s">
        <v>231</v>
      </c>
      <c r="K1612" s="47">
        <v>2.96</v>
      </c>
      <c r="L1612" s="48">
        <v>0.15</v>
      </c>
      <c r="M1612" s="49">
        <v>0.1</v>
      </c>
      <c r="N1612" s="36">
        <v>2.5499999999999901</v>
      </c>
      <c r="O1612" s="36">
        <v>3.69999999999999</v>
      </c>
      <c r="P1612" s="70">
        <v>2.5499999999999901</v>
      </c>
      <c r="Q1612" s="36">
        <v>3.69999999999999</v>
      </c>
      <c r="R1612" s="50">
        <v>2.7315673227327695</v>
      </c>
      <c r="S1612" s="50">
        <v>3.1490425345289026</v>
      </c>
      <c r="T1612" s="50">
        <v>2.7042516495054416</v>
      </c>
      <c r="U1612" s="50">
        <v>3.2435138105647696</v>
      </c>
      <c r="V1612" s="50">
        <v>0.95</v>
      </c>
      <c r="W1612" s="50">
        <v>0.95302926576458757</v>
      </c>
      <c r="X1612" s="50">
        <v>0.94682681594050688</v>
      </c>
      <c r="Y1612" s="50">
        <v>1.0722807950987863</v>
      </c>
      <c r="Z1612" s="50">
        <v>1.04</v>
      </c>
      <c r="AA1612" s="51">
        <v>0.99</v>
      </c>
      <c r="AB1612" s="51">
        <v>1.03</v>
      </c>
      <c r="AC1612" s="51">
        <v>1</v>
      </c>
      <c r="AD1612" s="51">
        <v>1</v>
      </c>
      <c r="AE1612" s="51">
        <v>1</v>
      </c>
      <c r="AF1612" s="51">
        <v>1</v>
      </c>
      <c r="AG1612" s="52">
        <v>1</v>
      </c>
      <c r="AH1612" s="52">
        <v>1</v>
      </c>
      <c r="AI1612" s="53">
        <v>1511</v>
      </c>
      <c r="AJ1612" s="53">
        <v>1438</v>
      </c>
      <c r="AK1612" s="51">
        <v>2.81</v>
      </c>
      <c r="AL1612" s="51">
        <v>2.7978253633115058</v>
      </c>
      <c r="AM1612" s="51">
        <v>3.012078480501863</v>
      </c>
      <c r="AN1612" s="51">
        <v>3.01</v>
      </c>
      <c r="AO1612" s="51">
        <v>3.0839400028744555</v>
      </c>
      <c r="AP1612" s="51">
        <v>3.112599637829796</v>
      </c>
      <c r="AQ1612" s="51">
        <v>3.1325616197219377</v>
      </c>
      <c r="AR1612" s="67">
        <v>-2.5000000000000001E-2</v>
      </c>
      <c r="AS1612" s="99" t="s">
        <v>1590</v>
      </c>
      <c r="AT1612" s="54">
        <v>2.5898811822502252</v>
      </c>
      <c r="AU1612" s="54">
        <v>3.5601778983261219</v>
      </c>
      <c r="AV1612" s="55">
        <v>2.6148811822502251</v>
      </c>
      <c r="AW1612" s="55">
        <v>3.5390726722985062</v>
      </c>
      <c r="AX1612" s="56">
        <v>3.9881182250235181E-2</v>
      </c>
      <c r="AY1612" s="56">
        <v>-0.1398221016738681</v>
      </c>
      <c r="AZ1612" s="56">
        <v>-9.9940919423632923E-2</v>
      </c>
      <c r="BA1612" s="56">
        <v>0.17970328392410329</v>
      </c>
      <c r="BB1612" s="61">
        <v>186</v>
      </c>
      <c r="BC1612" s="57">
        <v>-141</v>
      </c>
      <c r="BD1612" s="57">
        <v>-113</v>
      </c>
      <c r="BE1612" s="57">
        <v>113</v>
      </c>
      <c r="BF1612" s="95">
        <v>0.34915942863825733</v>
      </c>
      <c r="BG1612" s="58">
        <v>0.5856036530682962</v>
      </c>
      <c r="BH1612" s="58">
        <v>0.53103375472856229</v>
      </c>
      <c r="BI1612" s="58">
        <v>0.46923163043757055</v>
      </c>
      <c r="BJ1612" s="57">
        <v>181</v>
      </c>
      <c r="BK1612" s="57">
        <v>-141</v>
      </c>
      <c r="BL1612" s="57">
        <v>-113</v>
      </c>
      <c r="BM1612" s="57">
        <v>113</v>
      </c>
      <c r="BN1612" s="58">
        <v>0.35542673831938154</v>
      </c>
      <c r="BO1612" s="58">
        <v>0.58520067836594769</v>
      </c>
      <c r="BP1612" s="58">
        <v>0.53079076278051351</v>
      </c>
      <c r="BQ1612" s="58">
        <v>0.46923762863230467</v>
      </c>
      <c r="BR1612" s="36">
        <v>3.75</v>
      </c>
      <c r="BS1612" s="36">
        <v>4.2</v>
      </c>
      <c r="BT1612" s="36">
        <v>0.43584000000000001</v>
      </c>
      <c r="BU1612" s="36">
        <v>0.18858</v>
      </c>
      <c r="BV1612" s="36">
        <v>0.20640288950911101</v>
      </c>
      <c r="BW1612" s="36">
        <v>0.27493000000000001</v>
      </c>
    </row>
    <row r="1613" spans="1:75" s="36" customFormat="1" ht="16.75" customHeight="1" x14ac:dyDescent="0.2">
      <c r="A1613" s="36" t="s">
        <v>1998</v>
      </c>
      <c r="B1613" s="36">
        <v>2025020775</v>
      </c>
      <c r="C1613" s="35">
        <v>46041</v>
      </c>
      <c r="D1613" s="45" t="s">
        <v>9</v>
      </c>
      <c r="E1613" s="36" t="s">
        <v>25</v>
      </c>
      <c r="F1613" s="45">
        <v>1</v>
      </c>
      <c r="G1613" s="45">
        <v>1</v>
      </c>
      <c r="H1613" s="36" t="s">
        <v>47</v>
      </c>
      <c r="I1613" s="36" t="s">
        <v>374</v>
      </c>
      <c r="J1613" s="46" t="s">
        <v>195</v>
      </c>
      <c r="K1613" s="47">
        <v>2.96</v>
      </c>
      <c r="L1613" s="48">
        <v>0.15</v>
      </c>
      <c r="M1613" s="49">
        <v>0.1</v>
      </c>
      <c r="N1613" s="36">
        <v>3.69999999999999</v>
      </c>
      <c r="O1613" s="36">
        <v>2.5499999999999901</v>
      </c>
      <c r="P1613" s="70">
        <v>3.69999999999999</v>
      </c>
      <c r="Q1613" s="36">
        <v>2.5499999999999901</v>
      </c>
      <c r="R1613" s="50">
        <v>3.3182758183642487</v>
      </c>
      <c r="S1613" s="50">
        <v>2.7243810407481139</v>
      </c>
      <c r="T1613" s="50">
        <v>3.2353189229051424</v>
      </c>
      <c r="U1613" s="50">
        <v>2.846978187581779</v>
      </c>
      <c r="V1613" s="50">
        <v>1.048</v>
      </c>
      <c r="W1613" s="50">
        <v>1.0491546019013618</v>
      </c>
      <c r="X1613" s="50">
        <v>1.0175940812506294</v>
      </c>
      <c r="Y1613" s="50">
        <v>0.94932432432432434</v>
      </c>
      <c r="Z1613" s="50">
        <v>1</v>
      </c>
      <c r="AA1613" s="51">
        <v>0.97499999999999998</v>
      </c>
      <c r="AB1613" s="51">
        <v>1.0449999999999999</v>
      </c>
      <c r="AC1613" s="51">
        <v>1</v>
      </c>
      <c r="AD1613" s="51">
        <v>1</v>
      </c>
      <c r="AE1613" s="51">
        <v>1</v>
      </c>
      <c r="AF1613" s="51">
        <v>1</v>
      </c>
      <c r="AG1613" s="52">
        <v>1</v>
      </c>
      <c r="AH1613" s="52">
        <v>1</v>
      </c>
      <c r="AI1613" s="53">
        <v>1533</v>
      </c>
      <c r="AJ1613" s="53">
        <v>1455</v>
      </c>
      <c r="AK1613" s="51">
        <v>3.1739511534924074</v>
      </c>
      <c r="AL1613" s="51">
        <v>3.17</v>
      </c>
      <c r="AM1613" s="51">
        <v>2.8026073751839005</v>
      </c>
      <c r="AN1613" s="51">
        <v>2.7908734250185327</v>
      </c>
      <c r="AO1613" s="51">
        <v>2.6592461044856237</v>
      </c>
      <c r="AP1613" s="51">
        <v>2.6690163449249975</v>
      </c>
      <c r="AQ1613" s="51">
        <v>2.8026073751839005</v>
      </c>
      <c r="AR1613" s="67">
        <v>2.5000000000000001E-2</v>
      </c>
      <c r="AS1613" s="99" t="s">
        <v>1590</v>
      </c>
      <c r="AT1613" s="54">
        <v>3.5601778983261219</v>
      </c>
      <c r="AU1613" s="54">
        <v>2.5898811822502252</v>
      </c>
      <c r="AV1613" s="55">
        <v>3.5390726722985062</v>
      </c>
      <c r="AW1613" s="55">
        <v>2.6148811822502251</v>
      </c>
      <c r="AX1613" s="56">
        <v>-0.1398221016738681</v>
      </c>
      <c r="AY1613" s="56">
        <v>3.9881182250235181E-2</v>
      </c>
      <c r="AZ1613" s="56">
        <v>-9.9940919423632923E-2</v>
      </c>
      <c r="BA1613" s="56">
        <v>-0.17970328392410329</v>
      </c>
      <c r="BB1613" s="61">
        <v>-186</v>
      </c>
      <c r="BC1613" s="57">
        <v>141</v>
      </c>
      <c r="BD1613" s="57">
        <v>113</v>
      </c>
      <c r="BE1613" s="57">
        <v>-113</v>
      </c>
      <c r="BF1613" s="95">
        <v>0.65084057136174267</v>
      </c>
      <c r="BG1613" s="58">
        <v>0.4143963469317038</v>
      </c>
      <c r="BH1613" s="58">
        <v>0.46896624527143771</v>
      </c>
      <c r="BI1613" s="58">
        <v>0.53076836956242945</v>
      </c>
      <c r="BJ1613" s="57">
        <v>-181</v>
      </c>
      <c r="BK1613" s="57">
        <v>141</v>
      </c>
      <c r="BL1613" s="57">
        <v>113</v>
      </c>
      <c r="BM1613" s="57">
        <v>-113</v>
      </c>
      <c r="BN1613" s="58">
        <v>0.64457326168061846</v>
      </c>
      <c r="BO1613" s="58">
        <v>0.41479932163405231</v>
      </c>
      <c r="BP1613" s="58">
        <v>0.46920923721948649</v>
      </c>
      <c r="BQ1613" s="58">
        <v>0.53076237136769533</v>
      </c>
      <c r="BR1613" s="36">
        <v>3.75</v>
      </c>
      <c r="BS1613" s="36">
        <v>4.25</v>
      </c>
      <c r="BT1613" s="36">
        <v>0.42808000000000002</v>
      </c>
      <c r="BU1613" s="36">
        <v>0.18346999999999999</v>
      </c>
      <c r="BV1613" s="36">
        <v>0.20029257322518301</v>
      </c>
      <c r="BW1613" s="36">
        <v>0.26745999999999998</v>
      </c>
    </row>
    <row r="1614" spans="1:75" s="36" customFormat="1" ht="16.75" customHeight="1" x14ac:dyDescent="0.2">
      <c r="A1614" s="36" t="s">
        <v>1999</v>
      </c>
      <c r="B1614" s="36">
        <v>2025020776</v>
      </c>
      <c r="C1614" s="35">
        <v>46041</v>
      </c>
      <c r="D1614" s="45" t="s">
        <v>6</v>
      </c>
      <c r="E1614" s="36" t="s">
        <v>16</v>
      </c>
      <c r="F1614" s="45">
        <v>1</v>
      </c>
      <c r="G1614" s="45">
        <v>1</v>
      </c>
      <c r="H1614" s="36" t="s">
        <v>46</v>
      </c>
      <c r="I1614" s="36" t="s">
        <v>316</v>
      </c>
      <c r="J1614" s="46" t="s">
        <v>199</v>
      </c>
      <c r="K1614" s="47">
        <v>2.96</v>
      </c>
      <c r="L1614" s="48">
        <v>0.15</v>
      </c>
      <c r="M1614" s="49">
        <v>0.1</v>
      </c>
      <c r="N1614" s="36">
        <v>3.1499999999999901</v>
      </c>
      <c r="O1614" s="36">
        <v>2.7499999999999898</v>
      </c>
      <c r="P1614" s="70">
        <v>3.1499999999999901</v>
      </c>
      <c r="Q1614" s="36">
        <v>2.7499999999999898</v>
      </c>
      <c r="R1614" s="50">
        <v>3.0018225515591865</v>
      </c>
      <c r="S1614" s="50">
        <v>3.073214676463738</v>
      </c>
      <c r="T1614" s="50">
        <v>3.0018225515591865</v>
      </c>
      <c r="U1614" s="50">
        <v>3.1346789699930127</v>
      </c>
      <c r="V1614" s="50">
        <v>0.95</v>
      </c>
      <c r="W1614" s="50">
        <v>0.95302926576458757</v>
      </c>
      <c r="X1614" s="50">
        <v>1.1469594594594594</v>
      </c>
      <c r="Y1614" s="50">
        <v>0.91211419581312225</v>
      </c>
      <c r="Z1614" s="50">
        <v>0.96499999999999997</v>
      </c>
      <c r="AA1614" s="51">
        <v>1</v>
      </c>
      <c r="AB1614" s="51">
        <v>1.02</v>
      </c>
      <c r="AC1614" s="51">
        <v>1</v>
      </c>
      <c r="AD1614" s="51">
        <v>1</v>
      </c>
      <c r="AE1614" s="51">
        <v>1</v>
      </c>
      <c r="AF1614" s="51">
        <v>1</v>
      </c>
      <c r="AG1614" s="52">
        <v>1</v>
      </c>
      <c r="AH1614" s="52">
        <v>1</v>
      </c>
      <c r="AI1614" s="53">
        <v>1525</v>
      </c>
      <c r="AJ1614" s="53">
        <v>1483</v>
      </c>
      <c r="AK1614" s="51">
        <v>2.8713276831948478</v>
      </c>
      <c r="AL1614" s="51">
        <v>2.86</v>
      </c>
      <c r="AM1614" s="51">
        <v>3.0052460743008114</v>
      </c>
      <c r="AN1614" s="51">
        <v>3.01544136462525</v>
      </c>
      <c r="AO1614" s="51">
        <v>2.885283136928368</v>
      </c>
      <c r="AP1614" s="51">
        <v>2.8973384908072388</v>
      </c>
      <c r="AQ1614" s="51">
        <v>2.900062461700283</v>
      </c>
      <c r="AR1614" s="67">
        <v>0.03</v>
      </c>
      <c r="AS1614" s="99" t="s">
        <v>1590</v>
      </c>
      <c r="AT1614" s="54">
        <v>3.0334863600727076</v>
      </c>
      <c r="AU1614" s="54">
        <v>2.6562202984902128</v>
      </c>
      <c r="AV1614" s="55">
        <v>3.0034863600727078</v>
      </c>
      <c r="AW1614" s="55">
        <v>2.6891797594292517</v>
      </c>
      <c r="AX1614" s="56">
        <v>-0.11651363992728259</v>
      </c>
      <c r="AY1614" s="56">
        <v>-9.3779701509776991E-2</v>
      </c>
      <c r="AZ1614" s="56">
        <v>-0.21029334143705958</v>
      </c>
      <c r="BA1614" s="56">
        <v>-2.2733938417505595E-2</v>
      </c>
      <c r="BB1614" s="61">
        <v>-131</v>
      </c>
      <c r="BC1614" s="57">
        <v>-104</v>
      </c>
      <c r="BD1614" s="57">
        <v>124</v>
      </c>
      <c r="BE1614" s="57">
        <v>152</v>
      </c>
      <c r="BF1614" s="95">
        <v>0.56681220451759695</v>
      </c>
      <c r="BG1614" s="58">
        <v>0.50999242638358178</v>
      </c>
      <c r="BH1614" s="58">
        <v>0.4471416882050695</v>
      </c>
      <c r="BI1614" s="58">
        <v>0.39630773526744001</v>
      </c>
      <c r="BJ1614" s="57">
        <v>-126</v>
      </c>
      <c r="BK1614" s="57">
        <v>-105</v>
      </c>
      <c r="BL1614" s="57">
        <v>123</v>
      </c>
      <c r="BM1614" s="57">
        <v>151</v>
      </c>
      <c r="BN1614" s="58">
        <v>0.55706697766345692</v>
      </c>
      <c r="BO1614" s="58">
        <v>0.51227865049524712</v>
      </c>
      <c r="BP1614" s="58">
        <v>0.44934716936174113</v>
      </c>
      <c r="BQ1614" s="58">
        <v>0.39799011153729524</v>
      </c>
      <c r="BR1614" s="36">
        <v>3.75</v>
      </c>
      <c r="BS1614" s="36">
        <v>4.3</v>
      </c>
      <c r="BT1614" s="36">
        <v>0.42103000000000002</v>
      </c>
      <c r="BU1614" s="36">
        <v>0.18371999999999999</v>
      </c>
      <c r="BV1614" s="36">
        <v>0.200410157954446</v>
      </c>
      <c r="BW1614" s="36">
        <v>0.26700000000000002</v>
      </c>
    </row>
    <row r="1615" spans="1:75" s="36" customFormat="1" ht="16.75" customHeight="1" x14ac:dyDescent="0.2">
      <c r="A1615" s="36" t="s">
        <v>2000</v>
      </c>
      <c r="B1615" s="36">
        <v>2025020776</v>
      </c>
      <c r="C1615" s="35">
        <v>46041</v>
      </c>
      <c r="D1615" s="45" t="s">
        <v>9</v>
      </c>
      <c r="E1615" s="36" t="s">
        <v>14</v>
      </c>
      <c r="F1615" s="45">
        <v>1</v>
      </c>
      <c r="G1615" s="45">
        <v>1</v>
      </c>
      <c r="H1615" s="36" t="s">
        <v>47</v>
      </c>
      <c r="I1615" s="36" t="s">
        <v>328</v>
      </c>
      <c r="J1615" s="46" t="s">
        <v>155</v>
      </c>
      <c r="K1615" s="47">
        <v>2.96</v>
      </c>
      <c r="L1615" s="48">
        <v>0.15</v>
      </c>
      <c r="M1615" s="49">
        <v>0.1</v>
      </c>
      <c r="N1615" s="36">
        <v>2.7499999999999898</v>
      </c>
      <c r="O1615" s="36">
        <v>3.1499999999999901</v>
      </c>
      <c r="P1615" s="70">
        <v>2.7499999999999898</v>
      </c>
      <c r="Q1615" s="36">
        <v>3.1499999999999901</v>
      </c>
      <c r="R1615" s="50">
        <v>2.7609197666631915</v>
      </c>
      <c r="S1615" s="50">
        <v>3.54929450309342</v>
      </c>
      <c r="T1615" s="50">
        <v>2.6228737783300318</v>
      </c>
      <c r="U1615" s="50">
        <v>3.54929450309342</v>
      </c>
      <c r="V1615" s="50">
        <v>1.048</v>
      </c>
      <c r="W1615" s="50">
        <v>1.0491546019013618</v>
      </c>
      <c r="X1615" s="50">
        <v>1.0152858359124364</v>
      </c>
      <c r="Y1615" s="50">
        <v>0.97004313621447558</v>
      </c>
      <c r="Z1615" s="50">
        <v>0.96</v>
      </c>
      <c r="AA1615" s="51">
        <v>0.95</v>
      </c>
      <c r="AB1615" s="51">
        <v>1</v>
      </c>
      <c r="AC1615" s="51">
        <v>1</v>
      </c>
      <c r="AD1615" s="51">
        <v>1</v>
      </c>
      <c r="AE1615" s="51">
        <v>1</v>
      </c>
      <c r="AF1615" s="51">
        <v>1</v>
      </c>
      <c r="AG1615" s="52">
        <v>1</v>
      </c>
      <c r="AH1615" s="52">
        <v>1</v>
      </c>
      <c r="AI1615" s="53">
        <v>1527</v>
      </c>
      <c r="AJ1615" s="53">
        <v>1449</v>
      </c>
      <c r="AK1615" s="51">
        <v>2.6998580196068418</v>
      </c>
      <c r="AL1615" s="51">
        <v>2.7069465918402971</v>
      </c>
      <c r="AM1615" s="51">
        <v>3.395</v>
      </c>
      <c r="AN1615" s="51">
        <v>3.39</v>
      </c>
      <c r="AO1615" s="51">
        <v>3.2909810229782552</v>
      </c>
      <c r="AP1615" s="51">
        <v>3.3084322779769697</v>
      </c>
      <c r="AQ1615" s="51">
        <v>3.2591999999999999</v>
      </c>
      <c r="AR1615" s="67">
        <v>-0.03</v>
      </c>
      <c r="AS1615" s="99" t="s">
        <v>1590</v>
      </c>
      <c r="AT1615" s="54">
        <v>2.6562202984902128</v>
      </c>
      <c r="AU1615" s="54">
        <v>3.0334863600727076</v>
      </c>
      <c r="AV1615" s="55">
        <v>2.6891797594292517</v>
      </c>
      <c r="AW1615" s="55">
        <v>3.0034863600727078</v>
      </c>
      <c r="AX1615" s="56">
        <v>-9.3779701509776991E-2</v>
      </c>
      <c r="AY1615" s="56">
        <v>-0.11651363992728259</v>
      </c>
      <c r="AZ1615" s="56">
        <v>-0.21029334143705958</v>
      </c>
      <c r="BA1615" s="56">
        <v>2.2733938417505595E-2</v>
      </c>
      <c r="BB1615" s="61">
        <v>131</v>
      </c>
      <c r="BC1615" s="57">
        <v>104</v>
      </c>
      <c r="BD1615" s="57">
        <v>-124</v>
      </c>
      <c r="BE1615" s="57">
        <v>-152</v>
      </c>
      <c r="BF1615" s="95">
        <v>0.43318779548240305</v>
      </c>
      <c r="BG1615" s="58">
        <v>0.49000757361641822</v>
      </c>
      <c r="BH1615" s="58">
        <v>0.5528583117949305</v>
      </c>
      <c r="BI1615" s="58">
        <v>0.60369226473255999</v>
      </c>
      <c r="BJ1615" s="57">
        <v>126</v>
      </c>
      <c r="BK1615" s="57">
        <v>105</v>
      </c>
      <c r="BL1615" s="57">
        <v>-123</v>
      </c>
      <c r="BM1615" s="57">
        <v>-151</v>
      </c>
      <c r="BN1615" s="58">
        <v>0.44293302233654308</v>
      </c>
      <c r="BO1615" s="58">
        <v>0.48772134950475288</v>
      </c>
      <c r="BP1615" s="58">
        <v>0.55065283063825887</v>
      </c>
      <c r="BQ1615" s="58">
        <v>0.60200988846270476</v>
      </c>
      <c r="BR1615" s="36">
        <v>3.75</v>
      </c>
      <c r="BS1615" s="36">
        <v>4.3499999999999996</v>
      </c>
      <c r="BT1615" s="36">
        <v>0.41309000000000001</v>
      </c>
      <c r="BU1615" s="36">
        <v>0.17668</v>
      </c>
      <c r="BV1615" s="36">
        <v>0.19220225403594199</v>
      </c>
      <c r="BW1615" s="36">
        <v>0.25744</v>
      </c>
    </row>
    <row r="1616" spans="1:75" s="36" customFormat="1" ht="16.75" customHeight="1" x14ac:dyDescent="0.2">
      <c r="A1616" s="36" t="s">
        <v>2001</v>
      </c>
      <c r="B1616" s="36">
        <v>2025020777</v>
      </c>
      <c r="C1616" s="35">
        <v>46041</v>
      </c>
      <c r="D1616" s="45" t="s">
        <v>6</v>
      </c>
      <c r="E1616" s="36" t="s">
        <v>4</v>
      </c>
      <c r="F1616" s="45">
        <v>1</v>
      </c>
      <c r="G1616" s="45">
        <v>1</v>
      </c>
      <c r="H1616" s="36" t="s">
        <v>46</v>
      </c>
      <c r="I1616" s="36" t="s">
        <v>330</v>
      </c>
      <c r="J1616" s="46" t="s">
        <v>173</v>
      </c>
      <c r="K1616" s="47">
        <v>2.96</v>
      </c>
      <c r="L1616" s="48">
        <v>0.15</v>
      </c>
      <c r="M1616" s="49">
        <v>0.1</v>
      </c>
      <c r="N1616" s="36">
        <v>3.0499999999999901</v>
      </c>
      <c r="O1616" s="36">
        <v>2.8499999999999899</v>
      </c>
      <c r="P1616" s="70">
        <v>3.0499999999999901</v>
      </c>
      <c r="Q1616" s="36">
        <v>2.8499999999999899</v>
      </c>
      <c r="R1616" s="50">
        <v>2.9121777089670218</v>
      </c>
      <c r="S1616" s="50">
        <v>2.9399181018022316</v>
      </c>
      <c r="T1616" s="50">
        <v>2.8830559318773514</v>
      </c>
      <c r="U1616" s="50">
        <v>2.9399181018022316</v>
      </c>
      <c r="V1616" s="50">
        <v>0.95</v>
      </c>
      <c r="W1616" s="50">
        <v>0.95302926576458757</v>
      </c>
      <c r="X1616" s="50">
        <v>1.0882792846906115</v>
      </c>
      <c r="Y1616" s="50">
        <v>0.93351798264070385</v>
      </c>
      <c r="Z1616" s="50">
        <v>1.01</v>
      </c>
      <c r="AA1616" s="51">
        <v>0.99</v>
      </c>
      <c r="AB1616" s="51">
        <v>1</v>
      </c>
      <c r="AC1616" s="51">
        <v>1</v>
      </c>
      <c r="AD1616" s="51">
        <v>1</v>
      </c>
      <c r="AE1616" s="51">
        <v>1</v>
      </c>
      <c r="AF1616" s="51">
        <v>1</v>
      </c>
      <c r="AG1616" s="52">
        <v>1</v>
      </c>
      <c r="AH1616" s="52">
        <v>1</v>
      </c>
      <c r="AI1616" s="53">
        <v>1517</v>
      </c>
      <c r="AJ1616" s="53">
        <v>1475</v>
      </c>
      <c r="AK1616" s="51">
        <v>2.9493390663816252</v>
      </c>
      <c r="AL1616" s="51">
        <v>2.9433280361130896</v>
      </c>
      <c r="AM1616" s="51">
        <v>2.95</v>
      </c>
      <c r="AN1616" s="51">
        <v>2.948487715270335</v>
      </c>
      <c r="AO1616" s="51">
        <v>2.9922768362945096</v>
      </c>
      <c r="AP1616" s="51">
        <v>2.9888329032733711</v>
      </c>
      <c r="AQ1616" s="51">
        <v>2.9795000000000003</v>
      </c>
      <c r="AR1616" s="67">
        <v>0.06</v>
      </c>
      <c r="AS1616" s="99" t="s">
        <v>1591</v>
      </c>
      <c r="AT1616" s="54">
        <v>3.1391017289124603</v>
      </c>
      <c r="AU1616" s="54">
        <v>2.7966263403416534</v>
      </c>
      <c r="AV1616" s="55">
        <v>3.0791017289124603</v>
      </c>
      <c r="AW1616" s="55">
        <v>2.8597735409180269</v>
      </c>
      <c r="AX1616" s="56">
        <v>8.9101728912470257E-2</v>
      </c>
      <c r="AY1616" s="56">
        <v>-5.3373659658336514E-2</v>
      </c>
      <c r="AZ1616" s="56">
        <v>3.5728069254133743E-2</v>
      </c>
      <c r="BA1616" s="56">
        <v>0.14247538857080677</v>
      </c>
      <c r="BB1616" s="61">
        <v>-125</v>
      </c>
      <c r="BC1616" s="57">
        <v>-122</v>
      </c>
      <c r="BD1616" s="57">
        <v>104</v>
      </c>
      <c r="BE1616" s="57">
        <v>130</v>
      </c>
      <c r="BF1616" s="95">
        <v>0.55641664525035517</v>
      </c>
      <c r="BG1616" s="58">
        <v>0.54906459167833921</v>
      </c>
      <c r="BH1616" s="58">
        <v>0.49093939259152308</v>
      </c>
      <c r="BI1616" s="58">
        <v>0.43488121135225366</v>
      </c>
      <c r="BJ1616" s="57">
        <v>-118</v>
      </c>
      <c r="BK1616" s="57">
        <v>-123</v>
      </c>
      <c r="BL1616" s="57">
        <v>102</v>
      </c>
      <c r="BM1616" s="57">
        <v>128</v>
      </c>
      <c r="BN1616" s="58">
        <v>0.54053944846158797</v>
      </c>
      <c r="BO1616" s="58">
        <v>0.55240850298078104</v>
      </c>
      <c r="BP1616" s="58">
        <v>0.49448939612311738</v>
      </c>
      <c r="BQ1616" s="58">
        <v>0.43782635818731253</v>
      </c>
      <c r="BR1616" s="36">
        <v>3.75</v>
      </c>
      <c r="BS1616" s="36">
        <v>4.4000000000000004</v>
      </c>
      <c r="BT1616" s="36">
        <v>0.40810000000000002</v>
      </c>
      <c r="BU1616" s="36">
        <v>0.17288000000000001</v>
      </c>
      <c r="BV1616" s="36">
        <v>0.18832859461638099</v>
      </c>
      <c r="BW1616" s="36">
        <v>0.25491000000000003</v>
      </c>
    </row>
    <row r="1617" spans="1:75" s="36" customFormat="1" ht="16.75" customHeight="1" x14ac:dyDescent="0.2">
      <c r="A1617" s="36" t="s">
        <v>2002</v>
      </c>
      <c r="B1617" s="36">
        <v>2025020777</v>
      </c>
      <c r="C1617" s="35">
        <v>46041</v>
      </c>
      <c r="D1617" s="45" t="s">
        <v>9</v>
      </c>
      <c r="E1617" s="36" t="s">
        <v>22</v>
      </c>
      <c r="F1617" s="45">
        <v>1</v>
      </c>
      <c r="G1617" s="45">
        <v>1</v>
      </c>
      <c r="H1617" s="36" t="s">
        <v>47</v>
      </c>
      <c r="I1617" s="36" t="s">
        <v>457</v>
      </c>
      <c r="J1617" s="46" t="s">
        <v>152</v>
      </c>
      <c r="K1617" s="47">
        <v>2.96</v>
      </c>
      <c r="L1617" s="48">
        <v>0.15</v>
      </c>
      <c r="M1617" s="49">
        <v>0.1</v>
      </c>
      <c r="N1617" s="36">
        <v>2.8499999999999899</v>
      </c>
      <c r="O1617" s="36">
        <v>3.0499999999999901</v>
      </c>
      <c r="P1617" s="70">
        <v>2.8499999999999899</v>
      </c>
      <c r="Q1617" s="36">
        <v>3.0499999999999901</v>
      </c>
      <c r="R1617" s="50">
        <v>2.7537696915081313</v>
      </c>
      <c r="S1617" s="50">
        <v>3.1807185623348797</v>
      </c>
      <c r="T1617" s="50">
        <v>2.6986942976779686</v>
      </c>
      <c r="U1617" s="50">
        <v>3.1807185623348797</v>
      </c>
      <c r="V1617" s="50">
        <v>1.048</v>
      </c>
      <c r="W1617" s="50">
        <v>1.0491546019013618</v>
      </c>
      <c r="X1617" s="50">
        <v>0.99662162162162171</v>
      </c>
      <c r="Y1617" s="50">
        <v>0.99639833323703553</v>
      </c>
      <c r="Z1617" s="50">
        <v>1.02</v>
      </c>
      <c r="AA1617" s="51">
        <v>0.98</v>
      </c>
      <c r="AB1617" s="51">
        <v>1</v>
      </c>
      <c r="AC1617" s="51">
        <v>1</v>
      </c>
      <c r="AD1617" s="51">
        <v>1</v>
      </c>
      <c r="AE1617" s="51">
        <v>1</v>
      </c>
      <c r="AF1617" s="51">
        <v>1</v>
      </c>
      <c r="AG1617" s="52">
        <v>1</v>
      </c>
      <c r="AH1617" s="52">
        <v>1</v>
      </c>
      <c r="AI1617" s="53">
        <v>1513</v>
      </c>
      <c r="AJ1617" s="53">
        <v>1448</v>
      </c>
      <c r="AK1617" s="51">
        <v>2.7632132286164834</v>
      </c>
      <c r="AL1617" s="51">
        <v>2.760970567142778</v>
      </c>
      <c r="AM1617" s="51">
        <v>3.2213066826842098</v>
      </c>
      <c r="AN1617" s="51">
        <v>3.2152184646318105</v>
      </c>
      <c r="AO1617" s="51">
        <v>3.2627223618475951</v>
      </c>
      <c r="AP1617" s="51">
        <v>3.2599639476076927</v>
      </c>
      <c r="AQ1617" s="51">
        <v>3.285732816337894</v>
      </c>
      <c r="AR1617" s="67">
        <v>-0.06</v>
      </c>
      <c r="AS1617" s="99" t="s">
        <v>1591</v>
      </c>
      <c r="AT1617" s="54">
        <v>2.7966263403416534</v>
      </c>
      <c r="AU1617" s="54">
        <v>3.1391017289124603</v>
      </c>
      <c r="AV1617" s="55">
        <v>2.8597735409180269</v>
      </c>
      <c r="AW1617" s="55">
        <v>3.0791017289124603</v>
      </c>
      <c r="AX1617" s="56">
        <v>-5.3373659658336514E-2</v>
      </c>
      <c r="AY1617" s="56">
        <v>8.9101728912470257E-2</v>
      </c>
      <c r="AZ1617" s="56">
        <v>3.5728069254133743E-2</v>
      </c>
      <c r="BA1617" s="56">
        <v>-0.14247538857080677</v>
      </c>
      <c r="BB1617" s="61">
        <v>125</v>
      </c>
      <c r="BC1617" s="57">
        <v>122</v>
      </c>
      <c r="BD1617" s="57">
        <v>-104</v>
      </c>
      <c r="BE1617" s="57">
        <v>-130</v>
      </c>
      <c r="BF1617" s="95">
        <v>0.44358335474964483</v>
      </c>
      <c r="BG1617" s="58">
        <v>0.45093540832166085</v>
      </c>
      <c r="BH1617" s="58">
        <v>0.50906060740847692</v>
      </c>
      <c r="BI1617" s="58">
        <v>0.56511878864774634</v>
      </c>
      <c r="BJ1617" s="57">
        <v>118</v>
      </c>
      <c r="BK1617" s="57">
        <v>123</v>
      </c>
      <c r="BL1617" s="57">
        <v>-102</v>
      </c>
      <c r="BM1617" s="57">
        <v>-128</v>
      </c>
      <c r="BN1617" s="58">
        <v>0.45946055153841203</v>
      </c>
      <c r="BO1617" s="58">
        <v>0.44759149701921896</v>
      </c>
      <c r="BP1617" s="58">
        <v>0.50551060387688262</v>
      </c>
      <c r="BQ1617" s="58">
        <v>0.56217364181268747</v>
      </c>
      <c r="BR1617" s="36">
        <v>3.75</v>
      </c>
      <c r="BS1617" s="36">
        <v>4.45</v>
      </c>
      <c r="BT1617" s="36">
        <v>0.40405999999999997</v>
      </c>
      <c r="BU1617" s="36">
        <v>0.17005999999999999</v>
      </c>
      <c r="BV1617" s="36">
        <v>0.18457697943235399</v>
      </c>
      <c r="BW1617" s="36">
        <v>0.24870999999999999</v>
      </c>
    </row>
    <row r="1618" spans="1:75" s="36" customFormat="1" ht="16.75" customHeight="1" x14ac:dyDescent="0.2">
      <c r="A1618" s="36" t="s">
        <v>2003</v>
      </c>
      <c r="B1618" s="36">
        <v>2025020778</v>
      </c>
      <c r="C1618" s="35">
        <v>46041</v>
      </c>
      <c r="D1618" s="45" t="s">
        <v>6</v>
      </c>
      <c r="E1618" s="36" t="s">
        <v>37</v>
      </c>
      <c r="F1618" s="45">
        <v>1</v>
      </c>
      <c r="G1618" s="45">
        <v>1</v>
      </c>
      <c r="H1618" s="36" t="s">
        <v>46</v>
      </c>
      <c r="I1618" s="36" t="s">
        <v>352</v>
      </c>
      <c r="J1618" s="46" t="s">
        <v>175</v>
      </c>
      <c r="K1618" s="47">
        <v>2.96</v>
      </c>
      <c r="L1618" s="48">
        <v>0.15</v>
      </c>
      <c r="M1618" s="49">
        <v>0.1</v>
      </c>
      <c r="N1618" s="36">
        <v>3.0999999999999899</v>
      </c>
      <c r="O1618" s="36">
        <v>2.5999999999999899</v>
      </c>
      <c r="P1618" s="70">
        <v>3.0999999999999899</v>
      </c>
      <c r="Q1618" s="36">
        <v>2.5999999999999899</v>
      </c>
      <c r="R1618" s="50">
        <v>3.0277920610068207</v>
      </c>
      <c r="S1618" s="50">
        <v>2.821450620541186</v>
      </c>
      <c r="T1618" s="50">
        <v>2.8461245373464115</v>
      </c>
      <c r="U1618" s="50">
        <v>2.849665126746598</v>
      </c>
      <c r="V1618" s="50">
        <v>0.95</v>
      </c>
      <c r="W1618" s="50">
        <v>0.95302926576458757</v>
      </c>
      <c r="X1618" s="50">
        <v>1.0878378378378379</v>
      </c>
      <c r="Y1618" s="50">
        <v>0.92905405405405406</v>
      </c>
      <c r="Z1618" s="50">
        <v>0.97</v>
      </c>
      <c r="AA1618" s="51">
        <v>0.94</v>
      </c>
      <c r="AB1618" s="51">
        <v>1.01</v>
      </c>
      <c r="AC1618" s="51">
        <v>1</v>
      </c>
      <c r="AD1618" s="51">
        <v>1</v>
      </c>
      <c r="AE1618" s="51">
        <v>1</v>
      </c>
      <c r="AF1618" s="51">
        <v>1</v>
      </c>
      <c r="AG1618" s="52">
        <v>1</v>
      </c>
      <c r="AH1618" s="52">
        <v>1</v>
      </c>
      <c r="AI1618" s="53">
        <v>1512</v>
      </c>
      <c r="AJ1618" s="53">
        <v>1452</v>
      </c>
      <c r="AK1618" s="51">
        <v>2.88</v>
      </c>
      <c r="AL1618" s="51">
        <v>2.8994437962961168</v>
      </c>
      <c r="AM1618" s="51">
        <v>2.95</v>
      </c>
      <c r="AN1618" s="51">
        <v>2.9307175930811784</v>
      </c>
      <c r="AO1618" s="51">
        <v>2.9471943921529959</v>
      </c>
      <c r="AP1618" s="51">
        <v>2.9156362986187889</v>
      </c>
      <c r="AQ1618" s="51">
        <v>2.8614999999999999</v>
      </c>
      <c r="AR1618" s="67">
        <v>0.05</v>
      </c>
      <c r="AS1618" s="99" t="s">
        <v>1590</v>
      </c>
      <c r="AT1618" s="54">
        <v>2.9893107550270268</v>
      </c>
      <c r="AU1618" s="54">
        <v>2.6654680844425678</v>
      </c>
      <c r="AV1618" s="55">
        <v>2.939310755027027</v>
      </c>
      <c r="AW1618" s="55">
        <v>2.7184597682339651</v>
      </c>
      <c r="AX1618" s="56">
        <v>-0.11068924497296306</v>
      </c>
      <c r="AY1618" s="56">
        <v>6.5468084442577901E-2</v>
      </c>
      <c r="AZ1618" s="56">
        <v>-4.5221160530385163E-2</v>
      </c>
      <c r="BA1618" s="56">
        <v>-0.17615732941554096</v>
      </c>
      <c r="BB1618" s="61">
        <v>-126</v>
      </c>
      <c r="BC1618" s="57">
        <v>-102</v>
      </c>
      <c r="BD1618" s="57">
        <v>126</v>
      </c>
      <c r="BE1618" s="57">
        <v>155</v>
      </c>
      <c r="BF1618" s="95">
        <v>0.55831309373202564</v>
      </c>
      <c r="BG1618" s="58">
        <v>0.50538998849507655</v>
      </c>
      <c r="BH1618" s="58">
        <v>0.44198498549022247</v>
      </c>
      <c r="BI1618" s="58">
        <v>0.39175983660957103</v>
      </c>
      <c r="BJ1618" s="57">
        <v>-117</v>
      </c>
      <c r="BK1618" s="57">
        <v>-102</v>
      </c>
      <c r="BL1618" s="57">
        <v>126</v>
      </c>
      <c r="BM1618" s="57">
        <v>155</v>
      </c>
      <c r="BN1618" s="58">
        <v>0.53997523064487629</v>
      </c>
      <c r="BO1618" s="58">
        <v>0.50525085797402169</v>
      </c>
      <c r="BP1618" s="58">
        <v>0.44197968045691016</v>
      </c>
      <c r="BQ1618" s="58">
        <v>0.39185930688961512</v>
      </c>
      <c r="BR1618" s="36">
        <v>3.75</v>
      </c>
      <c r="BS1618" s="36">
        <v>4.5</v>
      </c>
      <c r="BT1618" s="36">
        <v>0.39781</v>
      </c>
      <c r="BU1618" s="36">
        <v>0.16494</v>
      </c>
      <c r="BV1618" s="36">
        <v>0.17920469361147301</v>
      </c>
      <c r="BW1618" s="36">
        <v>0.24454000000000001</v>
      </c>
    </row>
    <row r="1619" spans="1:75" s="36" customFormat="1" ht="16.75" customHeight="1" x14ac:dyDescent="0.2">
      <c r="A1619" s="36" t="s">
        <v>2004</v>
      </c>
      <c r="B1619" s="36">
        <v>2025020778</v>
      </c>
      <c r="C1619" s="35">
        <v>46041</v>
      </c>
      <c r="D1619" s="45" t="s">
        <v>9</v>
      </c>
      <c r="E1619" s="36" t="s">
        <v>23</v>
      </c>
      <c r="F1619" s="45">
        <v>1</v>
      </c>
      <c r="G1619" s="45">
        <v>1</v>
      </c>
      <c r="H1619" s="36" t="s">
        <v>47</v>
      </c>
      <c r="I1619" s="36" t="s">
        <v>421</v>
      </c>
      <c r="J1619" s="46" t="s">
        <v>194</v>
      </c>
      <c r="K1619" s="47">
        <v>2.96</v>
      </c>
      <c r="L1619" s="48">
        <v>0.15</v>
      </c>
      <c r="M1619" s="49">
        <v>0.1</v>
      </c>
      <c r="N1619" s="36">
        <v>2.5999999999999899</v>
      </c>
      <c r="O1619" s="36">
        <v>3.0999999999999899</v>
      </c>
      <c r="P1619" s="70">
        <v>2.5999999999999899</v>
      </c>
      <c r="Q1619" s="36">
        <v>3.0999999999999899</v>
      </c>
      <c r="R1619" s="50">
        <v>2.6301658327078852</v>
      </c>
      <c r="S1619" s="50">
        <v>3.3852397348756815</v>
      </c>
      <c r="T1619" s="50">
        <v>2.5381100285631093</v>
      </c>
      <c r="U1619" s="50">
        <v>3.4529445295731951</v>
      </c>
      <c r="V1619" s="50">
        <v>1.048</v>
      </c>
      <c r="W1619" s="50">
        <v>1.0491546019013618</v>
      </c>
      <c r="X1619" s="50">
        <v>0.99662162162162171</v>
      </c>
      <c r="Y1619" s="50">
        <v>0.97297297297297292</v>
      </c>
      <c r="Z1619" s="50">
        <v>1.03</v>
      </c>
      <c r="AA1619" s="51">
        <v>0.96499999999999997</v>
      </c>
      <c r="AB1619" s="51">
        <v>1.02</v>
      </c>
      <c r="AC1619" s="51">
        <v>1</v>
      </c>
      <c r="AD1619" s="51">
        <v>1</v>
      </c>
      <c r="AE1619" s="51">
        <v>1</v>
      </c>
      <c r="AF1619" s="51">
        <v>1</v>
      </c>
      <c r="AG1619" s="52">
        <v>1</v>
      </c>
      <c r="AH1619" s="52">
        <v>1</v>
      </c>
      <c r="AI1619" s="53">
        <v>1529</v>
      </c>
      <c r="AJ1619" s="53">
        <v>1444</v>
      </c>
      <c r="AK1619" s="51">
        <v>2.75</v>
      </c>
      <c r="AL1619" s="51">
        <v>2.7306440378440109</v>
      </c>
      <c r="AM1619" s="51">
        <v>3.22</v>
      </c>
      <c r="AN1619" s="51">
        <v>3.2447859602313525</v>
      </c>
      <c r="AO1619" s="51">
        <v>3.2962113900276835</v>
      </c>
      <c r="AP1619" s="51">
        <v>3.3247992205618235</v>
      </c>
      <c r="AQ1619" s="51">
        <v>3.3166000000000002</v>
      </c>
      <c r="AR1619" s="67">
        <v>-0.05</v>
      </c>
      <c r="AS1619" s="99" t="s">
        <v>1590</v>
      </c>
      <c r="AT1619" s="54">
        <v>2.6654680844425678</v>
      </c>
      <c r="AU1619" s="54">
        <v>2.9893107550270268</v>
      </c>
      <c r="AV1619" s="55">
        <v>2.7184597682339651</v>
      </c>
      <c r="AW1619" s="55">
        <v>2.939310755027027</v>
      </c>
      <c r="AX1619" s="56">
        <v>6.5468084442577901E-2</v>
      </c>
      <c r="AY1619" s="56">
        <v>-0.11068924497296306</v>
      </c>
      <c r="AZ1619" s="56">
        <v>-4.5221160530385163E-2</v>
      </c>
      <c r="BA1619" s="56">
        <v>0.17615732941554096</v>
      </c>
      <c r="BB1619" s="61">
        <v>126</v>
      </c>
      <c r="BC1619" s="57">
        <v>102</v>
      </c>
      <c r="BD1619" s="57">
        <v>-126</v>
      </c>
      <c r="BE1619" s="57">
        <v>-155</v>
      </c>
      <c r="BF1619" s="95">
        <v>0.44168690626797436</v>
      </c>
      <c r="BG1619" s="58">
        <v>0.4946100115049234</v>
      </c>
      <c r="BH1619" s="58">
        <v>0.55801501450977753</v>
      </c>
      <c r="BI1619" s="58">
        <v>0.60824016339042897</v>
      </c>
      <c r="BJ1619" s="57">
        <v>117</v>
      </c>
      <c r="BK1619" s="57">
        <v>102</v>
      </c>
      <c r="BL1619" s="57">
        <v>-126</v>
      </c>
      <c r="BM1619" s="57">
        <v>-155</v>
      </c>
      <c r="BN1619" s="58">
        <v>0.46002476935512371</v>
      </c>
      <c r="BO1619" s="58">
        <v>0.49474914202597831</v>
      </c>
      <c r="BP1619" s="58">
        <v>0.55802031954308984</v>
      </c>
      <c r="BQ1619" s="58">
        <v>0.60814069311038488</v>
      </c>
      <c r="BR1619" s="36">
        <v>3.75</v>
      </c>
      <c r="BS1619" s="36">
        <v>4.55</v>
      </c>
      <c r="BT1619" s="36">
        <v>0.38932</v>
      </c>
      <c r="BU1619" s="36">
        <v>0.16047</v>
      </c>
      <c r="BV1619" s="36">
        <v>0.17416266903991801</v>
      </c>
      <c r="BW1619" s="36">
        <v>0.23909</v>
      </c>
    </row>
    <row r="1620" spans="1:75" s="36" customFormat="1" ht="16.75" customHeight="1" x14ac:dyDescent="0.2">
      <c r="A1620" s="36" t="s">
        <v>2005</v>
      </c>
      <c r="B1620" s="36">
        <v>2025020779</v>
      </c>
      <c r="C1620" s="35">
        <v>46041</v>
      </c>
      <c r="D1620" s="45" t="s">
        <v>6</v>
      </c>
      <c r="E1620" s="36" t="s">
        <v>20</v>
      </c>
      <c r="F1620" s="45">
        <v>1</v>
      </c>
      <c r="G1620" s="45">
        <v>1</v>
      </c>
      <c r="H1620" s="36" t="s">
        <v>46</v>
      </c>
      <c r="I1620" s="36" t="s">
        <v>1301</v>
      </c>
      <c r="J1620" s="46" t="s">
        <v>1168</v>
      </c>
      <c r="K1620" s="47">
        <v>2.96</v>
      </c>
      <c r="L1620" s="48">
        <v>0.15</v>
      </c>
      <c r="M1620" s="49">
        <v>0.1</v>
      </c>
      <c r="N1620" s="36">
        <v>3.0999999999999899</v>
      </c>
      <c r="O1620" s="36">
        <v>3.5499999999999901</v>
      </c>
      <c r="P1620" s="70">
        <v>3.0999999999999899</v>
      </c>
      <c r="Q1620" s="36">
        <v>3.5499999999999901</v>
      </c>
      <c r="R1620" s="50">
        <v>2.9462880746654356</v>
      </c>
      <c r="S1620" s="50">
        <v>3.1109443126185408</v>
      </c>
      <c r="T1620" s="50">
        <v>2.9168251939187813</v>
      </c>
      <c r="U1620" s="50">
        <v>3.2042726419970973</v>
      </c>
      <c r="V1620" s="50">
        <v>0.95</v>
      </c>
      <c r="W1620" s="50">
        <v>0.95302926576458757</v>
      </c>
      <c r="X1620" s="50">
        <v>1.1382874458223144</v>
      </c>
      <c r="Y1620" s="50">
        <v>1.048648477824683</v>
      </c>
      <c r="Z1620" s="50">
        <v>1.06</v>
      </c>
      <c r="AA1620" s="51">
        <v>0.99</v>
      </c>
      <c r="AB1620" s="51">
        <v>1.03</v>
      </c>
      <c r="AC1620" s="51">
        <v>1</v>
      </c>
      <c r="AD1620" s="51">
        <v>1</v>
      </c>
      <c r="AE1620" s="51">
        <v>1</v>
      </c>
      <c r="AF1620" s="51">
        <v>1</v>
      </c>
      <c r="AG1620" s="52">
        <v>1</v>
      </c>
      <c r="AH1620" s="52">
        <v>1</v>
      </c>
      <c r="AI1620" s="53">
        <v>1510</v>
      </c>
      <c r="AJ1620" s="53">
        <v>1468</v>
      </c>
      <c r="AK1620" s="51">
        <v>2.7892665602613942</v>
      </c>
      <c r="AL1620" s="51">
        <v>2.8123778442108005</v>
      </c>
      <c r="AM1620" s="51">
        <v>2.99</v>
      </c>
      <c r="AN1620" s="51">
        <v>3.03</v>
      </c>
      <c r="AO1620" s="51">
        <v>3.2683341650565167</v>
      </c>
      <c r="AP1620" s="51">
        <v>3.2727241860043872</v>
      </c>
      <c r="AQ1620" s="51">
        <v>3.1694000000000004</v>
      </c>
      <c r="AR1620" s="67">
        <v>0</v>
      </c>
      <c r="AS1620" s="99" t="s">
        <v>1589</v>
      </c>
      <c r="AT1620" s="54">
        <v>2.9254580455105712</v>
      </c>
      <c r="AU1620" s="54">
        <v>3.4082315862332586</v>
      </c>
      <c r="AV1620" s="55">
        <v>2.9254580455105712</v>
      </c>
      <c r="AW1620" s="55">
        <v>3.411986500994467</v>
      </c>
      <c r="AX1620" s="56">
        <v>-0.17454195448941867</v>
      </c>
      <c r="AY1620" s="56">
        <v>-0.14176841376673144</v>
      </c>
      <c r="AZ1620" s="56">
        <v>-0.31631036825615011</v>
      </c>
      <c r="BA1620" s="56">
        <v>-3.2773540722687233E-2</v>
      </c>
      <c r="BB1620" s="61">
        <v>137</v>
      </c>
      <c r="BC1620" s="57">
        <v>-159</v>
      </c>
      <c r="BD1620" s="57">
        <v>-130</v>
      </c>
      <c r="BE1620" s="57">
        <v>-100</v>
      </c>
      <c r="BF1620" s="95">
        <v>0.42191621415662939</v>
      </c>
      <c r="BG1620" s="58">
        <v>0.6140363763874982</v>
      </c>
      <c r="BH1620" s="58">
        <v>0.56466718448005371</v>
      </c>
      <c r="BI1620" s="58">
        <v>0.50063691656941689</v>
      </c>
      <c r="BJ1620" s="57">
        <v>137</v>
      </c>
      <c r="BK1620" s="57">
        <v>-159</v>
      </c>
      <c r="BL1620" s="57">
        <v>-130</v>
      </c>
      <c r="BM1620" s="57">
        <v>-100</v>
      </c>
      <c r="BN1620" s="58">
        <v>0.42124299672648613</v>
      </c>
      <c r="BO1620" s="58">
        <v>0.6145618406132447</v>
      </c>
      <c r="BP1620" s="58">
        <v>0.56529693266121828</v>
      </c>
      <c r="BQ1620" s="58">
        <v>0.50123965526565684</v>
      </c>
      <c r="BR1620" s="36">
        <v>3.75</v>
      </c>
      <c r="BS1620" s="36">
        <v>4.5999999999999996</v>
      </c>
      <c r="BT1620" s="36">
        <v>0.38694000000000001</v>
      </c>
      <c r="BU1620" s="36">
        <v>0.15873000000000001</v>
      </c>
      <c r="BV1620" s="36">
        <v>0.17191595364453499</v>
      </c>
      <c r="BW1620" s="36">
        <v>0.23543</v>
      </c>
    </row>
    <row r="1621" spans="1:75" s="36" customFormat="1" ht="16.75" customHeight="1" x14ac:dyDescent="0.2">
      <c r="A1621" s="36" t="s">
        <v>2006</v>
      </c>
      <c r="B1621" s="36">
        <v>2025020779</v>
      </c>
      <c r="C1621" s="35">
        <v>46041</v>
      </c>
      <c r="D1621" s="45" t="s">
        <v>9</v>
      </c>
      <c r="E1621" s="36" t="s">
        <v>48</v>
      </c>
      <c r="F1621" s="45">
        <v>1</v>
      </c>
      <c r="G1621" s="45">
        <v>1</v>
      </c>
      <c r="H1621" s="36" t="s">
        <v>47</v>
      </c>
      <c r="I1621" s="36" t="s">
        <v>449</v>
      </c>
      <c r="J1621" s="46" t="s">
        <v>146</v>
      </c>
      <c r="K1621" s="47">
        <v>2.96</v>
      </c>
      <c r="L1621" s="48">
        <v>0.15</v>
      </c>
      <c r="M1621" s="49">
        <v>0.1</v>
      </c>
      <c r="N1621" s="36">
        <v>3.5499999999999901</v>
      </c>
      <c r="O1621" s="36">
        <v>3.0999999999999899</v>
      </c>
      <c r="P1621" s="70">
        <v>3.5499999999999901</v>
      </c>
      <c r="Q1621" s="36">
        <v>3.0999999999999899</v>
      </c>
      <c r="R1621" s="50">
        <v>3.2295550412553076</v>
      </c>
      <c r="S1621" s="50">
        <v>3.5590070213604754</v>
      </c>
      <c r="T1621" s="50">
        <v>3.0680772891925421</v>
      </c>
      <c r="U1621" s="50">
        <v>3.5945970915740801</v>
      </c>
      <c r="V1621" s="50">
        <v>1.048</v>
      </c>
      <c r="W1621" s="50">
        <v>1.0491546019013618</v>
      </c>
      <c r="X1621" s="50">
        <v>1.0101351351351353</v>
      </c>
      <c r="Y1621" s="50">
        <v>0.9423197838720927</v>
      </c>
      <c r="Z1621" s="50">
        <v>0.97</v>
      </c>
      <c r="AA1621" s="51">
        <v>0.95</v>
      </c>
      <c r="AB1621" s="51">
        <v>1.01</v>
      </c>
      <c r="AC1621" s="51">
        <v>1</v>
      </c>
      <c r="AD1621" s="51">
        <v>1</v>
      </c>
      <c r="AE1621" s="51">
        <v>1</v>
      </c>
      <c r="AF1621" s="51">
        <v>1</v>
      </c>
      <c r="AG1621" s="52">
        <v>1</v>
      </c>
      <c r="AH1621" s="52">
        <v>1</v>
      </c>
      <c r="AI1621" s="53">
        <v>1531</v>
      </c>
      <c r="AJ1621" s="53">
        <v>1464</v>
      </c>
      <c r="AK1621" s="51">
        <v>3.1039994943610614</v>
      </c>
      <c r="AL1621" s="51">
        <v>3.1204106601142572</v>
      </c>
      <c r="AM1621" s="51">
        <v>3.3693308396340509</v>
      </c>
      <c r="AN1621" s="51">
        <v>3.37</v>
      </c>
      <c r="AO1621" s="51">
        <v>3.2853077780930979</v>
      </c>
      <c r="AP1621" s="51">
        <v>3.3103471329870824</v>
      </c>
      <c r="AQ1621" s="51">
        <v>3.2682509144450291</v>
      </c>
      <c r="AR1621" s="67">
        <v>0</v>
      </c>
      <c r="AS1621" s="99" t="s">
        <v>1589</v>
      </c>
      <c r="AT1621" s="54">
        <v>3.4082315862332586</v>
      </c>
      <c r="AU1621" s="54">
        <v>2.9254580455105712</v>
      </c>
      <c r="AV1621" s="55">
        <v>3.411986500994467</v>
      </c>
      <c r="AW1621" s="55">
        <v>2.9254580455105712</v>
      </c>
      <c r="AX1621" s="56">
        <v>-0.14176841376673144</v>
      </c>
      <c r="AY1621" s="56">
        <v>-0.17454195448941867</v>
      </c>
      <c r="AZ1621" s="56">
        <v>-0.31631036825615011</v>
      </c>
      <c r="BA1621" s="56">
        <v>3.2773540722687233E-2</v>
      </c>
      <c r="BB1621" s="61">
        <v>-137</v>
      </c>
      <c r="BC1621" s="57">
        <v>159</v>
      </c>
      <c r="BD1621" s="57">
        <v>130</v>
      </c>
      <c r="BE1621" s="57">
        <v>100</v>
      </c>
      <c r="BF1621" s="95">
        <v>0.57808378584337061</v>
      </c>
      <c r="BG1621" s="58">
        <v>0.3859636236125018</v>
      </c>
      <c r="BH1621" s="58">
        <v>0.43533281551994624</v>
      </c>
      <c r="BI1621" s="58">
        <v>0.49936308343058311</v>
      </c>
      <c r="BJ1621" s="57">
        <v>-137</v>
      </c>
      <c r="BK1621" s="57">
        <v>159</v>
      </c>
      <c r="BL1621" s="57">
        <v>130</v>
      </c>
      <c r="BM1621" s="57">
        <v>100</v>
      </c>
      <c r="BN1621" s="58">
        <v>0.57875700327351387</v>
      </c>
      <c r="BO1621" s="58">
        <v>0.3854381593867553</v>
      </c>
      <c r="BP1621" s="58">
        <v>0.43470306733878172</v>
      </c>
      <c r="BQ1621" s="58">
        <v>0.49876034473434311</v>
      </c>
      <c r="BR1621" s="36">
        <v>3.75</v>
      </c>
      <c r="BS1621" s="36">
        <v>4.6500000000000004</v>
      </c>
      <c r="BT1621" s="36">
        <v>0.37702000000000002</v>
      </c>
      <c r="BU1621" s="36">
        <v>0.15240000000000001</v>
      </c>
      <c r="BV1621" s="36">
        <v>0.16476922577924799</v>
      </c>
      <c r="BW1621" s="36">
        <v>0.22747000000000001</v>
      </c>
    </row>
    <row r="1622" spans="1:75" s="36" customFormat="1" ht="16.75" customHeight="1" x14ac:dyDescent="0.2">
      <c r="A1622" s="36" t="s">
        <v>2007</v>
      </c>
      <c r="B1622" s="36">
        <v>2025020780</v>
      </c>
      <c r="C1622" s="35">
        <v>46042</v>
      </c>
      <c r="D1622" s="45" t="s">
        <v>6</v>
      </c>
      <c r="E1622" s="36" t="s">
        <v>33</v>
      </c>
      <c r="F1622" s="45">
        <v>0</v>
      </c>
      <c r="G1622" s="45">
        <v>2</v>
      </c>
      <c r="H1622" s="36" t="s">
        <v>29</v>
      </c>
      <c r="I1622" s="36" t="s">
        <v>424</v>
      </c>
      <c r="J1622" s="46" t="s">
        <v>229</v>
      </c>
      <c r="K1622" s="47">
        <v>2.96</v>
      </c>
      <c r="L1622" s="48">
        <v>0.15</v>
      </c>
      <c r="M1622" s="49">
        <v>0.1</v>
      </c>
      <c r="N1622" s="36">
        <v>2.94999999999999</v>
      </c>
      <c r="O1622" s="36">
        <v>3.2999999999999901</v>
      </c>
      <c r="P1622" s="70">
        <v>2.94999999999999</v>
      </c>
      <c r="Q1622" s="36">
        <v>3.2999999999999901</v>
      </c>
      <c r="R1622" s="50">
        <v>3.2869112027542933</v>
      </c>
      <c r="S1622" s="50">
        <v>2.8352497144401929</v>
      </c>
      <c r="T1622" s="50">
        <v>3.0896965305890354</v>
      </c>
      <c r="U1622" s="50">
        <v>2.9486597030178006</v>
      </c>
      <c r="V1622" s="50">
        <v>0.90300000000000002</v>
      </c>
      <c r="W1622" s="50">
        <v>0.92051577291954856</v>
      </c>
      <c r="X1622" s="50">
        <v>1.0168918918918919</v>
      </c>
      <c r="Y1622" s="50">
        <v>1.0386878892149378</v>
      </c>
      <c r="Z1622" s="50">
        <v>1.0149999999999999</v>
      </c>
      <c r="AA1622" s="51">
        <v>0.94</v>
      </c>
      <c r="AB1622" s="51">
        <v>1.04</v>
      </c>
      <c r="AC1622" s="51">
        <v>1</v>
      </c>
      <c r="AD1622" s="51">
        <v>1</v>
      </c>
      <c r="AE1622" s="51">
        <v>1</v>
      </c>
      <c r="AF1622" s="51">
        <v>1</v>
      </c>
      <c r="AG1622" s="52">
        <v>1</v>
      </c>
      <c r="AH1622" s="52">
        <v>1</v>
      </c>
      <c r="AI1622" s="53">
        <v>1548</v>
      </c>
      <c r="AJ1622" s="53">
        <v>1447</v>
      </c>
      <c r="AK1622" s="51">
        <v>3.1631217689012718</v>
      </c>
      <c r="AL1622" s="51">
        <v>3.1787319638967459</v>
      </c>
      <c r="AM1622" s="51">
        <v>2.8489268250194968</v>
      </c>
      <c r="AN1622" s="51">
        <v>2.8468752584326014</v>
      </c>
      <c r="AO1622" s="51">
        <v>2.9340752336480072</v>
      </c>
      <c r="AP1622" s="51">
        <v>2.9256307176243252</v>
      </c>
      <c r="AQ1622" s="51">
        <v>2.8916607273947887</v>
      </c>
      <c r="AR1622" s="67">
        <v>7.0000000000000007E-2</v>
      </c>
      <c r="AS1622" s="99" t="s">
        <v>1591</v>
      </c>
      <c r="AT1622" s="54">
        <v>2.8548799037945343</v>
      </c>
      <c r="AU1622" s="54">
        <v>3.2514028793131686</v>
      </c>
      <c r="AV1622" s="55">
        <v>2.7848799037945344</v>
      </c>
      <c r="AW1622" s="55">
        <v>3.3159190439846622</v>
      </c>
      <c r="AX1622" s="56">
        <v>-9.5120096205455695E-2</v>
      </c>
      <c r="AY1622" s="56">
        <v>-4.8597120686821427E-2</v>
      </c>
      <c r="AZ1622" s="56">
        <v>-0.14371721689227712</v>
      </c>
      <c r="BA1622" s="56">
        <v>-4.6522975518634269E-2</v>
      </c>
      <c r="BB1622" s="61">
        <v>130</v>
      </c>
      <c r="BC1622" s="57">
        <v>-136</v>
      </c>
      <c r="BD1622" s="57">
        <v>-109</v>
      </c>
      <c r="BE1622" s="57">
        <v>116</v>
      </c>
      <c r="BF1622" s="95">
        <v>0.43495049573219485</v>
      </c>
      <c r="BG1622" s="58">
        <v>0.57704262381650973</v>
      </c>
      <c r="BH1622" s="58">
        <v>0.52251398970192175</v>
      </c>
      <c r="BI1622" s="58">
        <v>0.46284477886985831</v>
      </c>
      <c r="BJ1622" s="57">
        <v>141</v>
      </c>
      <c r="BK1622" s="57">
        <v>-137</v>
      </c>
      <c r="BL1622" s="57">
        <v>-110</v>
      </c>
      <c r="BM1622" s="57">
        <v>116</v>
      </c>
      <c r="BN1622" s="58">
        <v>0.41466879162877063</v>
      </c>
      <c r="BO1622" s="58">
        <v>0.57726018179118843</v>
      </c>
      <c r="BP1622" s="58">
        <v>0.52268783380424633</v>
      </c>
      <c r="BQ1622" s="58">
        <v>0.46291359792303544</v>
      </c>
      <c r="BR1622" s="36">
        <v>3.75</v>
      </c>
      <c r="BS1622" s="36">
        <v>4.7</v>
      </c>
      <c r="BT1622" s="36">
        <v>0.37196000000000001</v>
      </c>
      <c r="BU1622" s="36">
        <v>0.14763000000000001</v>
      </c>
      <c r="BV1622" s="36">
        <v>0.15947759017402799</v>
      </c>
      <c r="BW1622" s="36">
        <v>0.22192000000000001</v>
      </c>
    </row>
    <row r="1623" spans="1:75" s="36" customFormat="1" ht="16.75" customHeight="1" x14ac:dyDescent="0.2">
      <c r="A1623" s="36" t="s">
        <v>2008</v>
      </c>
      <c r="B1623" s="36">
        <v>2025020780</v>
      </c>
      <c r="C1623" s="35">
        <v>46042</v>
      </c>
      <c r="D1623" s="45" t="s">
        <v>9</v>
      </c>
      <c r="E1623" s="36" t="s">
        <v>19</v>
      </c>
      <c r="F1623" s="45">
        <v>2</v>
      </c>
      <c r="G1623" s="45">
        <v>0</v>
      </c>
      <c r="H1623" s="36" t="s">
        <v>31</v>
      </c>
      <c r="I1623" s="36" t="s">
        <v>468</v>
      </c>
      <c r="J1623" s="46" t="s">
        <v>171</v>
      </c>
      <c r="K1623" s="47">
        <v>2.96</v>
      </c>
      <c r="L1623" s="48">
        <v>0.15</v>
      </c>
      <c r="M1623" s="49">
        <v>0.1</v>
      </c>
      <c r="N1623" s="36">
        <v>3.2999999999999901</v>
      </c>
      <c r="O1623" s="36">
        <v>2.94999999999999</v>
      </c>
      <c r="P1623" s="70">
        <v>3.2999999999999901</v>
      </c>
      <c r="Q1623" s="36">
        <v>2.94999999999999</v>
      </c>
      <c r="R1623" s="50">
        <v>3.059756033627222</v>
      </c>
      <c r="S1623" s="50">
        <v>3.1277969813116049</v>
      </c>
      <c r="T1623" s="50">
        <v>2.9985609129546775</v>
      </c>
      <c r="U1623" s="50">
        <v>3.1277969813116049</v>
      </c>
      <c r="V1623" s="50">
        <v>1.085</v>
      </c>
      <c r="W1623" s="50">
        <v>1.0832085999357419</v>
      </c>
      <c r="X1623" s="50">
        <v>0.96247527872280303</v>
      </c>
      <c r="Y1623" s="50">
        <v>1.0686222192234027</v>
      </c>
      <c r="Z1623" s="50">
        <v>1.02</v>
      </c>
      <c r="AA1623" s="51">
        <v>0.98</v>
      </c>
      <c r="AB1623" s="51">
        <v>1</v>
      </c>
      <c r="AC1623" s="51">
        <v>1</v>
      </c>
      <c r="AD1623" s="51">
        <v>1</v>
      </c>
      <c r="AE1623" s="51">
        <v>1</v>
      </c>
      <c r="AF1623" s="51">
        <v>1</v>
      </c>
      <c r="AG1623" s="52">
        <v>1</v>
      </c>
      <c r="AH1623" s="52">
        <v>1</v>
      </c>
      <c r="AI1623" s="53">
        <v>1522</v>
      </c>
      <c r="AJ1623" s="53">
        <v>1399</v>
      </c>
      <c r="AK1623" s="51">
        <v>3.0745161520762161</v>
      </c>
      <c r="AL1623" s="51">
        <v>3.0713842074987783</v>
      </c>
      <c r="AM1623" s="51">
        <v>3.01</v>
      </c>
      <c r="AN1623" s="51">
        <v>3.0276695471967403</v>
      </c>
      <c r="AO1623" s="51">
        <v>3.0754556954326322</v>
      </c>
      <c r="AP1623" s="51">
        <v>3.0926902792584126</v>
      </c>
      <c r="AQ1623" s="51">
        <v>3.0701999999999998</v>
      </c>
      <c r="AR1623" s="67">
        <v>-7.0000000000000007E-2</v>
      </c>
      <c r="AS1623" s="99" t="s">
        <v>1591</v>
      </c>
      <c r="AT1623" s="54">
        <v>3.2514028793131686</v>
      </c>
      <c r="AU1623" s="54">
        <v>2.8548799037945343</v>
      </c>
      <c r="AV1623" s="55">
        <v>3.3159190439846622</v>
      </c>
      <c r="AW1623" s="55">
        <v>2.7848799037945344</v>
      </c>
      <c r="AX1623" s="56">
        <v>-4.8597120686821427E-2</v>
      </c>
      <c r="AY1623" s="56">
        <v>-9.5120096205455695E-2</v>
      </c>
      <c r="AZ1623" s="56">
        <v>-0.14371721689227712</v>
      </c>
      <c r="BA1623" s="56">
        <v>4.6522975518634269E-2</v>
      </c>
      <c r="BB1623" s="61">
        <v>-130</v>
      </c>
      <c r="BC1623" s="57">
        <v>136</v>
      </c>
      <c r="BD1623" s="57">
        <v>109</v>
      </c>
      <c r="BE1623" s="57">
        <v>-116</v>
      </c>
      <c r="BF1623" s="95">
        <v>0.5650495042678052</v>
      </c>
      <c r="BG1623" s="58">
        <v>0.42295737618349027</v>
      </c>
      <c r="BH1623" s="58">
        <v>0.47748601029807819</v>
      </c>
      <c r="BI1623" s="58">
        <v>0.53715522113014169</v>
      </c>
      <c r="BJ1623" s="57">
        <v>-141</v>
      </c>
      <c r="BK1623" s="57">
        <v>137</v>
      </c>
      <c r="BL1623" s="57">
        <v>110</v>
      </c>
      <c r="BM1623" s="57">
        <v>-116</v>
      </c>
      <c r="BN1623" s="58">
        <v>0.58533120837122943</v>
      </c>
      <c r="BO1623" s="58">
        <v>0.42273981820881151</v>
      </c>
      <c r="BP1623" s="58">
        <v>0.47731216619575367</v>
      </c>
      <c r="BQ1623" s="58">
        <v>0.53708640207696456</v>
      </c>
      <c r="BR1623" s="36">
        <v>3.75</v>
      </c>
      <c r="BS1623" s="36">
        <v>4.75</v>
      </c>
      <c r="BT1623" s="36">
        <v>0.36831999999999998</v>
      </c>
      <c r="BU1623" s="36">
        <v>0.14538000000000001</v>
      </c>
      <c r="BV1623" s="36">
        <v>0.15664260316776199</v>
      </c>
      <c r="BW1623" s="36">
        <v>0.21728</v>
      </c>
    </row>
    <row r="1624" spans="1:75" s="36" customFormat="1" ht="16.75" customHeight="1" x14ac:dyDescent="0.2">
      <c r="A1624" s="36" t="s">
        <v>2009</v>
      </c>
      <c r="B1624" s="36">
        <v>2025020782</v>
      </c>
      <c r="C1624" s="35">
        <v>46042</v>
      </c>
      <c r="D1624" s="45" t="s">
        <v>6</v>
      </c>
      <c r="E1624" s="36" t="s">
        <v>39</v>
      </c>
      <c r="F1624" s="45">
        <v>1</v>
      </c>
      <c r="G1624" s="45">
        <v>2</v>
      </c>
      <c r="H1624" s="36" t="s">
        <v>36</v>
      </c>
      <c r="I1624" s="36" t="s">
        <v>1983</v>
      </c>
      <c r="J1624" s="46" t="s">
        <v>1933</v>
      </c>
      <c r="K1624" s="47">
        <v>2.96</v>
      </c>
      <c r="L1624" s="48">
        <v>0.15</v>
      </c>
      <c r="M1624" s="49">
        <v>0.1</v>
      </c>
      <c r="N1624" s="36">
        <v>3.2999999999999901</v>
      </c>
      <c r="O1624" s="36">
        <v>3.2499999999999898</v>
      </c>
      <c r="P1624" s="70">
        <v>3.2999999999999901</v>
      </c>
      <c r="Q1624" s="36">
        <v>3.2499999999999898</v>
      </c>
      <c r="R1624" s="50">
        <v>3.0745795636894271</v>
      </c>
      <c r="S1624" s="50">
        <v>3.0656494305315496</v>
      </c>
      <c r="T1624" s="50">
        <v>3.0745795636894271</v>
      </c>
      <c r="U1624" s="50">
        <v>3.0656494305315496</v>
      </c>
      <c r="V1624" s="50">
        <v>0.97</v>
      </c>
      <c r="W1624" s="50">
        <v>0.95751047349149665</v>
      </c>
      <c r="X1624" s="50">
        <v>1.0675675675675675</v>
      </c>
      <c r="Y1624" s="50">
        <v>1.0304054054054053</v>
      </c>
      <c r="Z1624" s="50">
        <v>1.02</v>
      </c>
      <c r="AA1624" s="51">
        <v>1</v>
      </c>
      <c r="AB1624" s="51">
        <v>1</v>
      </c>
      <c r="AC1624" s="51">
        <v>1</v>
      </c>
      <c r="AD1624" s="51">
        <v>1</v>
      </c>
      <c r="AE1624" s="51">
        <v>1</v>
      </c>
      <c r="AF1624" s="51">
        <v>1</v>
      </c>
      <c r="AG1624" s="52">
        <v>1</v>
      </c>
      <c r="AH1624" s="52">
        <v>1</v>
      </c>
      <c r="AI1624" s="53">
        <v>1536</v>
      </c>
      <c r="AJ1624" s="53">
        <v>1494</v>
      </c>
      <c r="AK1624" s="51">
        <v>3.0660499328076183</v>
      </c>
      <c r="AL1624" s="51">
        <v>3.0673293774398895</v>
      </c>
      <c r="AM1624" s="51">
        <v>3.1</v>
      </c>
      <c r="AN1624" s="51">
        <v>3.094847414579732</v>
      </c>
      <c r="AO1624" s="51">
        <v>3.0660938129160424</v>
      </c>
      <c r="AP1624" s="51">
        <v>3.0752241038499628</v>
      </c>
      <c r="AQ1624" s="51">
        <v>3.1620000000000004</v>
      </c>
      <c r="AR1624" s="67">
        <v>0.03</v>
      </c>
      <c r="AS1624" s="99" t="s">
        <v>1591</v>
      </c>
      <c r="AT1624" s="54">
        <v>3.3637699549810836</v>
      </c>
      <c r="AU1624" s="54">
        <v>3.2726155287162162</v>
      </c>
      <c r="AV1624" s="55">
        <v>3.3337699549810837</v>
      </c>
      <c r="AW1624" s="55">
        <v>3.2864162156509447</v>
      </c>
      <c r="AX1624" s="56">
        <v>6.3769954981093502E-2</v>
      </c>
      <c r="AY1624" s="56">
        <v>2.2615528716226407E-2</v>
      </c>
      <c r="AZ1624" s="56">
        <v>8.6385483697319909E-2</v>
      </c>
      <c r="BA1624" s="56">
        <v>4.1154426264867094E-2</v>
      </c>
      <c r="BB1624" s="61">
        <v>-107</v>
      </c>
      <c r="BC1624" s="57">
        <v>-192</v>
      </c>
      <c r="BD1624" s="57">
        <v>-160</v>
      </c>
      <c r="BE1624" s="57">
        <v>-122</v>
      </c>
      <c r="BF1624" s="95">
        <v>0.51787213080236227</v>
      </c>
      <c r="BG1624" s="58">
        <v>0.6576873221144679</v>
      </c>
      <c r="BH1624" s="58">
        <v>0.61604464819296689</v>
      </c>
      <c r="BI1624" s="58">
        <v>0.54923266487203826</v>
      </c>
      <c r="BJ1624" s="57">
        <v>-105</v>
      </c>
      <c r="BK1624" s="57">
        <v>-190</v>
      </c>
      <c r="BL1624" s="57">
        <v>-158</v>
      </c>
      <c r="BM1624" s="57">
        <v>-121</v>
      </c>
      <c r="BN1624" s="58">
        <v>0.51132875445757253</v>
      </c>
      <c r="BO1624" s="58">
        <v>0.6548824645059409</v>
      </c>
      <c r="BP1624" s="58">
        <v>0.61307270179413731</v>
      </c>
      <c r="BQ1624" s="58">
        <v>0.54682626187360039</v>
      </c>
      <c r="BR1624" s="36">
        <v>3.75</v>
      </c>
      <c r="BS1624" s="36">
        <v>4.8</v>
      </c>
      <c r="BT1624" s="36">
        <v>0.36287000000000003</v>
      </c>
      <c r="BU1624" s="36">
        <v>0.14283000000000001</v>
      </c>
      <c r="BV1624" s="36">
        <v>0.15391993103076601</v>
      </c>
      <c r="BW1624" s="36">
        <v>0.21487999999999999</v>
      </c>
    </row>
    <row r="1625" spans="1:75" s="36" customFormat="1" ht="16.75" customHeight="1" x14ac:dyDescent="0.2">
      <c r="A1625" s="36" t="s">
        <v>2010</v>
      </c>
      <c r="B1625" s="36">
        <v>2025020782</v>
      </c>
      <c r="C1625" s="35">
        <v>46042</v>
      </c>
      <c r="D1625" s="45" t="s">
        <v>9</v>
      </c>
      <c r="E1625" s="36" t="s">
        <v>32</v>
      </c>
      <c r="F1625" s="45">
        <v>2</v>
      </c>
      <c r="G1625" s="45">
        <v>1</v>
      </c>
      <c r="H1625" s="36" t="s">
        <v>38</v>
      </c>
      <c r="I1625" s="36" t="s">
        <v>354</v>
      </c>
      <c r="J1625" s="46" t="s">
        <v>159</v>
      </c>
      <c r="K1625" s="47">
        <v>2.96</v>
      </c>
      <c r="L1625" s="48">
        <v>0.15</v>
      </c>
      <c r="M1625" s="49">
        <v>0.1</v>
      </c>
      <c r="N1625" s="36">
        <v>3.2499999999999898</v>
      </c>
      <c r="O1625" s="36">
        <v>3.2999999999999901</v>
      </c>
      <c r="P1625" s="70">
        <v>3.2499999999999898</v>
      </c>
      <c r="Q1625" s="36">
        <v>3.2999999999999901</v>
      </c>
      <c r="R1625" s="50">
        <v>3.0162034719745883</v>
      </c>
      <c r="S1625" s="50">
        <v>3.168790996290733</v>
      </c>
      <c r="T1625" s="50">
        <v>2.9257173678153507</v>
      </c>
      <c r="U1625" s="50">
        <v>3.168790996290733</v>
      </c>
      <c r="V1625" s="50">
        <v>1.0449999999999999</v>
      </c>
      <c r="W1625" s="50">
        <v>1.0398742800952707</v>
      </c>
      <c r="X1625" s="50">
        <v>1.0472972972972974</v>
      </c>
      <c r="Y1625" s="50">
        <v>1.0358276800025739</v>
      </c>
      <c r="Z1625" s="50">
        <v>1.05</v>
      </c>
      <c r="AA1625" s="51">
        <v>0.97</v>
      </c>
      <c r="AB1625" s="51">
        <v>1</v>
      </c>
      <c r="AC1625" s="51">
        <v>1</v>
      </c>
      <c r="AD1625" s="51">
        <v>1</v>
      </c>
      <c r="AE1625" s="51">
        <v>1</v>
      </c>
      <c r="AF1625" s="51">
        <v>1</v>
      </c>
      <c r="AG1625" s="52">
        <v>1</v>
      </c>
      <c r="AH1625" s="52">
        <v>1</v>
      </c>
      <c r="AI1625" s="53">
        <v>1518</v>
      </c>
      <c r="AJ1625" s="53">
        <v>1476</v>
      </c>
      <c r="AK1625" s="51">
        <v>3.05</v>
      </c>
      <c r="AL1625" s="51">
        <v>3.0435732292337994</v>
      </c>
      <c r="AM1625" s="51">
        <v>3.16</v>
      </c>
      <c r="AN1625" s="51">
        <v>3.1613186494436096</v>
      </c>
      <c r="AO1625" s="51">
        <v>3.2641541166700181</v>
      </c>
      <c r="AP1625" s="51">
        <v>3.273615581085306</v>
      </c>
      <c r="AQ1625" s="51">
        <v>3.3180000000000005</v>
      </c>
      <c r="AR1625" s="67">
        <v>-0.03</v>
      </c>
      <c r="AS1625" s="99" t="s">
        <v>1591</v>
      </c>
      <c r="AT1625" s="54">
        <v>3.2726155287162162</v>
      </c>
      <c r="AU1625" s="54">
        <v>3.3637699549810836</v>
      </c>
      <c r="AV1625" s="55">
        <v>3.2864162156509447</v>
      </c>
      <c r="AW1625" s="55">
        <v>3.3337699549810837</v>
      </c>
      <c r="AX1625" s="56">
        <v>2.2615528716226407E-2</v>
      </c>
      <c r="AY1625" s="56">
        <v>6.3769954981093502E-2</v>
      </c>
      <c r="AZ1625" s="56">
        <v>8.6385483697319909E-2</v>
      </c>
      <c r="BA1625" s="56">
        <v>-4.1154426264867094E-2</v>
      </c>
      <c r="BB1625" s="61">
        <v>107</v>
      </c>
      <c r="BC1625" s="57">
        <v>192</v>
      </c>
      <c r="BD1625" s="57">
        <v>160</v>
      </c>
      <c r="BE1625" s="57">
        <v>122</v>
      </c>
      <c r="BF1625" s="95">
        <v>0.48212786919763773</v>
      </c>
      <c r="BG1625" s="58">
        <v>0.34231267788553205</v>
      </c>
      <c r="BH1625" s="58">
        <v>0.38395535180703305</v>
      </c>
      <c r="BI1625" s="58">
        <v>0.45076733512796174</v>
      </c>
      <c r="BJ1625" s="57">
        <v>105</v>
      </c>
      <c r="BK1625" s="57">
        <v>190</v>
      </c>
      <c r="BL1625" s="57">
        <v>158</v>
      </c>
      <c r="BM1625" s="57">
        <v>121</v>
      </c>
      <c r="BN1625" s="58">
        <v>0.48867124554242747</v>
      </c>
      <c r="BO1625" s="58">
        <v>0.3451175354940591</v>
      </c>
      <c r="BP1625" s="58">
        <v>0.38692729820586264</v>
      </c>
      <c r="BQ1625" s="58">
        <v>0.45317373812639961</v>
      </c>
      <c r="BR1625" s="36">
        <v>3.75</v>
      </c>
      <c r="BS1625" s="36">
        <v>4.8499999999999996</v>
      </c>
      <c r="BT1625" s="36">
        <v>0.35321000000000002</v>
      </c>
      <c r="BU1625" s="36">
        <v>0.13933999999999999</v>
      </c>
      <c r="BV1625" s="36">
        <v>0.15007000538502899</v>
      </c>
      <c r="BW1625" s="36">
        <v>0.21084</v>
      </c>
    </row>
    <row r="1626" spans="1:75" s="36" customFormat="1" ht="16.75" customHeight="1" x14ac:dyDescent="0.2">
      <c r="A1626" s="36" t="s">
        <v>2011</v>
      </c>
      <c r="B1626" s="36">
        <v>2025020781</v>
      </c>
      <c r="C1626" s="35">
        <v>46042</v>
      </c>
      <c r="D1626" s="45" t="s">
        <v>6</v>
      </c>
      <c r="E1626" s="36" t="s">
        <v>40</v>
      </c>
      <c r="F1626" s="45">
        <v>0</v>
      </c>
      <c r="G1626" s="45">
        <v>1</v>
      </c>
      <c r="H1626" s="36" t="s">
        <v>26</v>
      </c>
      <c r="I1626" s="36" t="s">
        <v>368</v>
      </c>
      <c r="J1626" s="46" t="s">
        <v>183</v>
      </c>
      <c r="K1626" s="47">
        <v>2.96</v>
      </c>
      <c r="L1626" s="48">
        <v>0.15</v>
      </c>
      <c r="M1626" s="49">
        <v>0.1</v>
      </c>
      <c r="N1626" s="36">
        <v>2.3499999999999899</v>
      </c>
      <c r="O1626" s="36">
        <v>3.94999999999999</v>
      </c>
      <c r="P1626" s="70">
        <v>2.3499999999999899</v>
      </c>
      <c r="Q1626" s="36">
        <v>3.94999999999999</v>
      </c>
      <c r="R1626" s="50">
        <v>2.8769212817196741</v>
      </c>
      <c r="S1626" s="50">
        <v>3.4849825732428474</v>
      </c>
      <c r="T1626" s="50">
        <v>2.8337674624938791</v>
      </c>
      <c r="U1626" s="50">
        <v>3.4849825732428474</v>
      </c>
      <c r="V1626" s="50">
        <v>0.95</v>
      </c>
      <c r="W1626" s="50">
        <v>0.92554174501717079</v>
      </c>
      <c r="X1626" s="50">
        <v>0.88851351351351349</v>
      </c>
      <c r="Y1626" s="50">
        <v>1.1351351351351351</v>
      </c>
      <c r="Z1626" s="50">
        <v>0.98</v>
      </c>
      <c r="AA1626" s="51">
        <v>0.98499999999999999</v>
      </c>
      <c r="AB1626" s="51">
        <v>1</v>
      </c>
      <c r="AC1626" s="51">
        <v>1</v>
      </c>
      <c r="AD1626" s="51">
        <v>1</v>
      </c>
      <c r="AE1626" s="51">
        <v>1</v>
      </c>
      <c r="AF1626" s="51">
        <v>1</v>
      </c>
      <c r="AG1626" s="52">
        <v>1</v>
      </c>
      <c r="AH1626" s="52">
        <v>1</v>
      </c>
      <c r="AI1626" s="53">
        <v>1546</v>
      </c>
      <c r="AJ1626" s="53">
        <v>1458</v>
      </c>
      <c r="AK1626" s="51">
        <v>2.9750000000000001</v>
      </c>
      <c r="AL1626" s="51">
        <v>2.9596408849695641</v>
      </c>
      <c r="AM1626" s="51">
        <v>3.34</v>
      </c>
      <c r="AN1626" s="51">
        <v>3.3617473859864271</v>
      </c>
      <c r="AO1626" s="51">
        <v>3.4357135723684338</v>
      </c>
      <c r="AP1626" s="51">
        <v>3.432648974779867</v>
      </c>
      <c r="AQ1626" s="51">
        <v>3.2731999999999997</v>
      </c>
      <c r="AR1626" s="67">
        <v>-0.06</v>
      </c>
      <c r="AS1626" s="99" t="s">
        <v>1590</v>
      </c>
      <c r="AT1626" s="54">
        <v>2.4343330838930526</v>
      </c>
      <c r="AU1626" s="54">
        <v>3.766235513513513</v>
      </c>
      <c r="AV1626" s="55">
        <v>2.4943330838930526</v>
      </c>
      <c r="AW1626" s="55">
        <v>3.7856717279718297</v>
      </c>
      <c r="AX1626" s="56">
        <v>8.433308389306271E-2</v>
      </c>
      <c r="AY1626" s="56">
        <v>-0.18376448648647692</v>
      </c>
      <c r="AZ1626" s="56">
        <v>-9.9431402593414209E-2</v>
      </c>
      <c r="BA1626" s="56">
        <v>0.26809757037953963</v>
      </c>
      <c r="BB1626" s="61">
        <v>233</v>
      </c>
      <c r="BC1626" s="57">
        <v>-145</v>
      </c>
      <c r="BD1626" s="57">
        <v>-116</v>
      </c>
      <c r="BE1626" s="57">
        <v>111</v>
      </c>
      <c r="BF1626" s="95">
        <v>0.29999515905318652</v>
      </c>
      <c r="BG1626" s="58">
        <v>0.59142933965481648</v>
      </c>
      <c r="BH1626" s="58">
        <v>0.53663005006008746</v>
      </c>
      <c r="BI1626" s="58">
        <v>0.47317267150586584</v>
      </c>
      <c r="BJ1626" s="57">
        <v>227</v>
      </c>
      <c r="BK1626" s="57">
        <v>-153</v>
      </c>
      <c r="BL1626" s="57">
        <v>-124</v>
      </c>
      <c r="BM1626" s="57">
        <v>105</v>
      </c>
      <c r="BN1626" s="58">
        <v>0.30622821313315784</v>
      </c>
      <c r="BO1626" s="58">
        <v>0.60510387005731969</v>
      </c>
      <c r="BP1626" s="58">
        <v>0.5530132507098281</v>
      </c>
      <c r="BQ1626" s="58">
        <v>0.48857029153167608</v>
      </c>
      <c r="BR1626" s="36">
        <v>3.75</v>
      </c>
      <c r="BS1626" s="36">
        <v>4.9000000000000004</v>
      </c>
      <c r="BT1626" s="36">
        <v>0.34741</v>
      </c>
      <c r="BU1626" s="36">
        <v>0.13477</v>
      </c>
      <c r="BV1626" s="36">
        <v>0.144935796786613</v>
      </c>
      <c r="BW1626" s="36">
        <v>0.20491000000000001</v>
      </c>
    </row>
    <row r="1627" spans="1:75" s="36" customFormat="1" ht="16.75" customHeight="1" x14ac:dyDescent="0.2">
      <c r="A1627" s="36" t="s">
        <v>2012</v>
      </c>
      <c r="B1627" s="36">
        <v>2025020781</v>
      </c>
      <c r="C1627" s="35">
        <v>46042</v>
      </c>
      <c r="D1627" s="45" t="s">
        <v>9</v>
      </c>
      <c r="E1627" s="36" t="s">
        <v>41</v>
      </c>
      <c r="F1627" s="45">
        <v>1</v>
      </c>
      <c r="G1627" s="45">
        <v>0</v>
      </c>
      <c r="H1627" s="36" t="s">
        <v>27</v>
      </c>
      <c r="I1627" s="36" t="s">
        <v>332</v>
      </c>
      <c r="J1627" s="46" t="s">
        <v>187</v>
      </c>
      <c r="K1627" s="47">
        <v>2.96</v>
      </c>
      <c r="L1627" s="48">
        <v>0.15</v>
      </c>
      <c r="M1627" s="49">
        <v>0.1</v>
      </c>
      <c r="N1627" s="36">
        <v>3.94999999999999</v>
      </c>
      <c r="O1627" s="36">
        <v>2.3499999999999899</v>
      </c>
      <c r="P1627" s="70">
        <v>3.94999999999999</v>
      </c>
      <c r="Q1627" s="36">
        <v>2.3499999999999899</v>
      </c>
      <c r="R1627" s="50">
        <v>3.5058507323640629</v>
      </c>
      <c r="S1627" s="50">
        <v>2.5432951162765525</v>
      </c>
      <c r="T1627" s="50">
        <v>3.3305581957458594</v>
      </c>
      <c r="U1627" s="50">
        <v>2.6577433965089972</v>
      </c>
      <c r="V1627" s="50">
        <v>1.05</v>
      </c>
      <c r="W1627" s="50">
        <v>1.0725047827848808</v>
      </c>
      <c r="X1627" s="50">
        <v>1.1283783783783783</v>
      </c>
      <c r="Y1627" s="50">
        <v>1.0050675675675675</v>
      </c>
      <c r="Z1627" s="50">
        <v>0.96499999999999997</v>
      </c>
      <c r="AA1627" s="51">
        <v>0.95</v>
      </c>
      <c r="AB1627" s="51">
        <v>1.0449999999999999</v>
      </c>
      <c r="AC1627" s="51">
        <v>1</v>
      </c>
      <c r="AD1627" s="51">
        <v>1</v>
      </c>
      <c r="AE1627" s="51">
        <v>1</v>
      </c>
      <c r="AF1627" s="51">
        <v>1</v>
      </c>
      <c r="AG1627" s="52">
        <v>1</v>
      </c>
      <c r="AH1627" s="52">
        <v>1</v>
      </c>
      <c r="AI1627" s="53">
        <v>1534</v>
      </c>
      <c r="AJ1627" s="53">
        <v>1492</v>
      </c>
      <c r="AK1627" s="51">
        <v>3.36</v>
      </c>
      <c r="AL1627" s="51">
        <v>3.3792482218053363</v>
      </c>
      <c r="AM1627" s="51">
        <v>2.63</v>
      </c>
      <c r="AN1627" s="51">
        <v>2.6169942674414828</v>
      </c>
      <c r="AO1627" s="51">
        <v>2.6063345471988395</v>
      </c>
      <c r="AP1627" s="51">
        <v>2.5835263332000444</v>
      </c>
      <c r="AQ1627" s="51">
        <v>2.5379499999999999</v>
      </c>
      <c r="AR1627" s="67">
        <v>0.06</v>
      </c>
      <c r="AS1627" s="99" t="s">
        <v>1590</v>
      </c>
      <c r="AT1627" s="54">
        <v>3.766235513513513</v>
      </c>
      <c r="AU1627" s="54">
        <v>2.4343330838930526</v>
      </c>
      <c r="AV1627" s="55">
        <v>3.7856717279718297</v>
      </c>
      <c r="AW1627" s="55">
        <v>2.4943330838930526</v>
      </c>
      <c r="AX1627" s="56">
        <v>-0.18376448648647692</v>
      </c>
      <c r="AY1627" s="56">
        <v>8.433308389306271E-2</v>
      </c>
      <c r="AZ1627" s="56">
        <v>-9.9431402593414209E-2</v>
      </c>
      <c r="BA1627" s="56">
        <v>-0.26809757037953963</v>
      </c>
      <c r="BB1627" s="61">
        <v>-233</v>
      </c>
      <c r="BC1627" s="57">
        <v>145</v>
      </c>
      <c r="BD1627" s="57">
        <v>116</v>
      </c>
      <c r="BE1627" s="57">
        <v>-111</v>
      </c>
      <c r="BF1627" s="95">
        <v>0.70000484094681348</v>
      </c>
      <c r="BG1627" s="58">
        <v>0.40857066034518352</v>
      </c>
      <c r="BH1627" s="58">
        <v>0.46336994993991254</v>
      </c>
      <c r="BI1627" s="58">
        <v>0.52682732849413416</v>
      </c>
      <c r="BJ1627" s="57">
        <v>-227</v>
      </c>
      <c r="BK1627" s="57">
        <v>153</v>
      </c>
      <c r="BL1627" s="57">
        <v>124</v>
      </c>
      <c r="BM1627" s="57">
        <v>-105</v>
      </c>
      <c r="BN1627" s="58">
        <v>0.69377178686684216</v>
      </c>
      <c r="BO1627" s="58">
        <v>0.39489612994268025</v>
      </c>
      <c r="BP1627" s="58">
        <v>0.4469867492901719</v>
      </c>
      <c r="BQ1627" s="58">
        <v>0.51142970846832392</v>
      </c>
      <c r="BR1627" s="36">
        <v>3.75</v>
      </c>
      <c r="BS1627" s="36">
        <v>4.95</v>
      </c>
      <c r="BT1627" s="36">
        <v>0.34426000000000001</v>
      </c>
      <c r="BU1627" s="36">
        <v>0.13259000000000001</v>
      </c>
      <c r="BV1627" s="36">
        <v>0.14256376069846399</v>
      </c>
      <c r="BW1627" s="36">
        <v>0.20255000000000001</v>
      </c>
    </row>
    <row r="1628" spans="1:75" s="36" customFormat="1" ht="16.75" customHeight="1" x14ac:dyDescent="0.2">
      <c r="A1628" s="36" t="s">
        <v>2013</v>
      </c>
      <c r="B1628" s="36">
        <v>2025020783</v>
      </c>
      <c r="C1628" s="35">
        <v>46042</v>
      </c>
      <c r="D1628" s="45" t="s">
        <v>6</v>
      </c>
      <c r="E1628" s="36" t="s">
        <v>7</v>
      </c>
      <c r="F1628" s="45">
        <v>2</v>
      </c>
      <c r="G1628" s="45">
        <v>1</v>
      </c>
      <c r="H1628" s="36" t="s">
        <v>44</v>
      </c>
      <c r="I1628" s="36" t="s">
        <v>324</v>
      </c>
      <c r="J1628" s="46" t="s">
        <v>148</v>
      </c>
      <c r="K1628" s="47">
        <v>2.96</v>
      </c>
      <c r="L1628" s="48">
        <v>0.15</v>
      </c>
      <c r="M1628" s="49">
        <v>0.1</v>
      </c>
      <c r="N1628" s="36">
        <v>2.69999999999999</v>
      </c>
      <c r="O1628" s="36">
        <v>3.0499999999999901</v>
      </c>
      <c r="P1628" s="70">
        <v>2.69999999999999</v>
      </c>
      <c r="Q1628" s="36">
        <v>3.0499999999999901</v>
      </c>
      <c r="R1628" s="50">
        <v>2.8859175406128674</v>
      </c>
      <c r="S1628" s="50">
        <v>2.9737782593556243</v>
      </c>
      <c r="T1628" s="50">
        <v>2.8859175406128674</v>
      </c>
      <c r="U1628" s="50">
        <v>2.9737782593556243</v>
      </c>
      <c r="V1628" s="50">
        <v>0.96</v>
      </c>
      <c r="W1628" s="50">
        <v>0.96305398776725637</v>
      </c>
      <c r="X1628" s="50">
        <v>0.97635135135135143</v>
      </c>
      <c r="Y1628" s="50">
        <v>1.060810810810811</v>
      </c>
      <c r="Z1628" s="50">
        <v>0.97499999999999998</v>
      </c>
      <c r="AA1628" s="51">
        <v>1</v>
      </c>
      <c r="AB1628" s="51">
        <v>1</v>
      </c>
      <c r="AC1628" s="51">
        <v>1</v>
      </c>
      <c r="AD1628" s="51">
        <v>1</v>
      </c>
      <c r="AE1628" s="51">
        <v>1</v>
      </c>
      <c r="AF1628" s="51">
        <v>1</v>
      </c>
      <c r="AG1628" s="52">
        <v>1</v>
      </c>
      <c r="AH1628" s="52">
        <v>1</v>
      </c>
      <c r="AI1628" s="53">
        <v>1526</v>
      </c>
      <c r="AJ1628" s="53">
        <v>1443</v>
      </c>
      <c r="AK1628" s="51">
        <v>2.94</v>
      </c>
      <c r="AL1628" s="51">
        <v>2.9318876310919304</v>
      </c>
      <c r="AM1628" s="51">
        <v>3.08</v>
      </c>
      <c r="AN1628" s="51">
        <v>3.0640667389033434</v>
      </c>
      <c r="AO1628" s="51">
        <v>3.1297029277949844</v>
      </c>
      <c r="AP1628" s="51">
        <v>3.0951625590564968</v>
      </c>
      <c r="AQ1628" s="51">
        <v>3.0030000000000001</v>
      </c>
      <c r="AR1628" s="67">
        <v>0.03</v>
      </c>
      <c r="AS1628" s="99" t="s">
        <v>1590</v>
      </c>
      <c r="AT1628" s="54">
        <v>2.7718757837837837</v>
      </c>
      <c r="AU1628" s="54">
        <v>3.1352269297297295</v>
      </c>
      <c r="AV1628" s="55">
        <v>2.7418757837837839</v>
      </c>
      <c r="AW1628" s="55">
        <v>3.1589443397287855</v>
      </c>
      <c r="AX1628" s="56">
        <v>7.1875783783793779E-2</v>
      </c>
      <c r="AY1628" s="56">
        <v>8.5226929729739442E-2</v>
      </c>
      <c r="AZ1628" s="56">
        <v>0.15710271351353322</v>
      </c>
      <c r="BA1628" s="56">
        <v>-1.3351145945945664E-2</v>
      </c>
      <c r="BB1628" s="61">
        <v>128</v>
      </c>
      <c r="BC1628" s="57">
        <v>-120</v>
      </c>
      <c r="BD1628" s="57">
        <v>105</v>
      </c>
      <c r="BE1628" s="57">
        <v>131</v>
      </c>
      <c r="BF1628" s="95">
        <v>0.43857468049020765</v>
      </c>
      <c r="BG1628" s="58">
        <v>0.54580226025433787</v>
      </c>
      <c r="BH1628" s="58">
        <v>0.48772983956860017</v>
      </c>
      <c r="BI1628" s="58">
        <v>0.43243299364674281</v>
      </c>
      <c r="BJ1628" s="57">
        <v>133</v>
      </c>
      <c r="BK1628" s="57">
        <v>-120</v>
      </c>
      <c r="BL1628" s="57">
        <v>105</v>
      </c>
      <c r="BM1628" s="57">
        <v>131</v>
      </c>
      <c r="BN1628" s="58">
        <v>0.42856842851895594</v>
      </c>
      <c r="BO1628" s="58">
        <v>0.54557715118808114</v>
      </c>
      <c r="BP1628" s="58">
        <v>0.48756578782570703</v>
      </c>
      <c r="BQ1628" s="58">
        <v>0.4323739631569542</v>
      </c>
      <c r="BR1628" s="36">
        <v>3.75</v>
      </c>
      <c r="BS1628" s="36">
        <v>5</v>
      </c>
      <c r="BT1628" s="36">
        <v>0.33740999999999999</v>
      </c>
      <c r="BU1628" s="36">
        <v>0.13134999999999999</v>
      </c>
      <c r="BV1628" s="36">
        <v>0.14105000912771201</v>
      </c>
      <c r="BW1628" s="36">
        <v>0.20011999999999999</v>
      </c>
    </row>
    <row r="1629" spans="1:75" s="36" customFormat="1" ht="16.75" customHeight="1" x14ac:dyDescent="0.2">
      <c r="A1629" s="36" t="s">
        <v>2014</v>
      </c>
      <c r="B1629" s="36">
        <v>2025020783</v>
      </c>
      <c r="C1629" s="35">
        <v>46042</v>
      </c>
      <c r="D1629" s="45" t="s">
        <v>9</v>
      </c>
      <c r="E1629" s="36" t="s">
        <v>34</v>
      </c>
      <c r="F1629" s="45">
        <v>1</v>
      </c>
      <c r="G1629" s="45">
        <v>2</v>
      </c>
      <c r="H1629" s="36" t="s">
        <v>45</v>
      </c>
      <c r="I1629" s="36" t="s">
        <v>362</v>
      </c>
      <c r="J1629" s="46" t="s">
        <v>160</v>
      </c>
      <c r="K1629" s="47">
        <v>2.96</v>
      </c>
      <c r="L1629" s="48">
        <v>0.15</v>
      </c>
      <c r="M1629" s="49">
        <v>0.1</v>
      </c>
      <c r="N1629" s="36">
        <v>3.0499999999999901</v>
      </c>
      <c r="O1629" s="36">
        <v>2.69999999999999</v>
      </c>
      <c r="P1629" s="70">
        <v>3.0499999999999901</v>
      </c>
      <c r="Q1629" s="36">
        <v>2.69999999999999</v>
      </c>
      <c r="R1629" s="50">
        <v>3.0317090046677468</v>
      </c>
      <c r="S1629" s="50">
        <v>2.8368373103303361</v>
      </c>
      <c r="T1629" s="50">
        <v>2.9104406444810369</v>
      </c>
      <c r="U1629" s="50">
        <v>2.8368373103303361</v>
      </c>
      <c r="V1629" s="50">
        <v>1.0349999999999999</v>
      </c>
      <c r="W1629" s="50">
        <v>1.0329456510400874</v>
      </c>
      <c r="X1629" s="50">
        <v>1.0405405405405406</v>
      </c>
      <c r="Y1629" s="50">
        <v>0.9932432432432432</v>
      </c>
      <c r="Z1629" s="50">
        <v>0.995</v>
      </c>
      <c r="AA1629" s="51">
        <v>0.96</v>
      </c>
      <c r="AB1629" s="51">
        <v>1</v>
      </c>
      <c r="AC1629" s="51">
        <v>1</v>
      </c>
      <c r="AD1629" s="51">
        <v>1</v>
      </c>
      <c r="AE1629" s="51">
        <v>1</v>
      </c>
      <c r="AF1629" s="51">
        <v>1</v>
      </c>
      <c r="AG1629" s="52">
        <v>1</v>
      </c>
      <c r="AH1629" s="52">
        <v>1</v>
      </c>
      <c r="AI1629" s="53">
        <v>1535</v>
      </c>
      <c r="AJ1629" s="53">
        <v>1493</v>
      </c>
      <c r="AK1629" s="51">
        <v>3.14</v>
      </c>
      <c r="AL1629" s="51">
        <v>3.1219373252973615</v>
      </c>
      <c r="AM1629" s="51">
        <v>2.89</v>
      </c>
      <c r="AN1629" s="51">
        <v>2.8820255965495507</v>
      </c>
      <c r="AO1629" s="51">
        <v>2.8620533921821014</v>
      </c>
      <c r="AP1629" s="51">
        <v>2.8561433519215891</v>
      </c>
      <c r="AQ1629" s="51">
        <v>2.8755500000000001</v>
      </c>
      <c r="AR1629" s="67">
        <v>-0.03</v>
      </c>
      <c r="AS1629" s="99" t="s">
        <v>1590</v>
      </c>
      <c r="AT1629" s="54">
        <v>3.1352269297297295</v>
      </c>
      <c r="AU1629" s="54">
        <v>2.7718757837837837</v>
      </c>
      <c r="AV1629" s="55">
        <v>3.1589443397287855</v>
      </c>
      <c r="AW1629" s="55">
        <v>2.7418757837837839</v>
      </c>
      <c r="AX1629" s="56">
        <v>8.5226929729739442E-2</v>
      </c>
      <c r="AY1629" s="56">
        <v>7.1875783783793779E-2</v>
      </c>
      <c r="AZ1629" s="56">
        <v>0.15710271351353322</v>
      </c>
      <c r="BA1629" s="56">
        <v>1.3351145945945664E-2</v>
      </c>
      <c r="BB1629" s="61">
        <v>-128</v>
      </c>
      <c r="BC1629" s="57">
        <v>120</v>
      </c>
      <c r="BD1629" s="57">
        <v>-105</v>
      </c>
      <c r="BE1629" s="57">
        <v>-131</v>
      </c>
      <c r="BF1629" s="95">
        <v>0.56142531950979235</v>
      </c>
      <c r="BG1629" s="58">
        <v>0.45419773974566213</v>
      </c>
      <c r="BH1629" s="58">
        <v>0.51227016043139983</v>
      </c>
      <c r="BI1629" s="58">
        <v>0.56756700635325719</v>
      </c>
      <c r="BJ1629" s="57">
        <v>-133</v>
      </c>
      <c r="BK1629" s="57">
        <v>120</v>
      </c>
      <c r="BL1629" s="57">
        <v>-105</v>
      </c>
      <c r="BM1629" s="57">
        <v>-131</v>
      </c>
      <c r="BN1629" s="58">
        <v>0.57143157148104406</v>
      </c>
      <c r="BO1629" s="58">
        <v>0.4544228488119188</v>
      </c>
      <c r="BP1629" s="58">
        <v>0.51243421217429297</v>
      </c>
      <c r="BQ1629" s="58">
        <v>0.5676260368430458</v>
      </c>
      <c r="BR1629" s="36">
        <v>3.8</v>
      </c>
      <c r="BS1629" s="36">
        <v>3.8</v>
      </c>
      <c r="BT1629" s="36">
        <v>0.49556</v>
      </c>
      <c r="BU1629" s="36">
        <v>0.22383</v>
      </c>
      <c r="BV1629" s="36">
        <v>0.246443671276314</v>
      </c>
      <c r="BW1629" s="36">
        <v>0.31558999999999998</v>
      </c>
    </row>
    <row r="1630" spans="1:75" s="36" customFormat="1" ht="16.75" customHeight="1" x14ac:dyDescent="0.2">
      <c r="A1630" s="36" t="s">
        <v>2015</v>
      </c>
      <c r="B1630" s="36">
        <v>2025020784</v>
      </c>
      <c r="C1630" s="35">
        <v>46042</v>
      </c>
      <c r="D1630" s="45" t="s">
        <v>6</v>
      </c>
      <c r="E1630" s="36" t="s">
        <v>5</v>
      </c>
      <c r="F1630" s="45">
        <v>0</v>
      </c>
      <c r="G1630" s="45">
        <v>2</v>
      </c>
      <c r="H1630" s="36" t="s">
        <v>29</v>
      </c>
      <c r="I1630" s="36" t="s">
        <v>322</v>
      </c>
      <c r="J1630" s="46" t="s">
        <v>274</v>
      </c>
      <c r="K1630" s="47">
        <v>2.96</v>
      </c>
      <c r="L1630" s="48">
        <v>0.15</v>
      </c>
      <c r="M1630" s="49">
        <v>0.1</v>
      </c>
      <c r="N1630" s="36">
        <v>2.94999999999999</v>
      </c>
      <c r="O1630" s="36">
        <v>3.2499999999999898</v>
      </c>
      <c r="P1630" s="70">
        <v>2.94999999999999</v>
      </c>
      <c r="Q1630" s="36">
        <v>3.2499999999999898</v>
      </c>
      <c r="R1630" s="50">
        <v>3.1255725121878331</v>
      </c>
      <c r="S1630" s="50">
        <v>3.1780695769676064</v>
      </c>
      <c r="T1630" s="50">
        <v>3.0630610619440763</v>
      </c>
      <c r="U1630" s="50">
        <v>3.1780695769676064</v>
      </c>
      <c r="V1630" s="50">
        <v>0.90300000000000002</v>
      </c>
      <c r="W1630" s="50">
        <v>0.92051577291954856</v>
      </c>
      <c r="X1630" s="50">
        <v>1.0558135240607931</v>
      </c>
      <c r="Y1630" s="50">
        <v>0.95361410494366461</v>
      </c>
      <c r="Z1630" s="50">
        <v>0.99</v>
      </c>
      <c r="AA1630" s="51">
        <v>0.98</v>
      </c>
      <c r="AB1630" s="51">
        <v>1</v>
      </c>
      <c r="AC1630" s="51">
        <v>1</v>
      </c>
      <c r="AD1630" s="51">
        <v>1</v>
      </c>
      <c r="AE1630" s="51">
        <v>1</v>
      </c>
      <c r="AF1630" s="51">
        <v>1</v>
      </c>
      <c r="AG1630" s="52">
        <v>1</v>
      </c>
      <c r="AH1630" s="52">
        <v>1</v>
      </c>
      <c r="AI1630" s="53">
        <v>1540</v>
      </c>
      <c r="AJ1630" s="53">
        <v>1178</v>
      </c>
      <c r="AK1630" s="51">
        <v>3.091245633564522</v>
      </c>
      <c r="AL1630" s="51">
        <v>3.0954569936043623</v>
      </c>
      <c r="AM1630" s="51">
        <v>3.0367240681417416</v>
      </c>
      <c r="AN1630" s="51">
        <v>3.0579258944656216</v>
      </c>
      <c r="AO1630" s="51">
        <v>3.1954482578559116</v>
      </c>
      <c r="AP1630" s="51">
        <v>3.1880743513572143</v>
      </c>
      <c r="AQ1630" s="51">
        <v>3.0063568274603241</v>
      </c>
      <c r="AR1630" s="67">
        <v>0.02</v>
      </c>
      <c r="AS1630" s="99" t="s">
        <v>1591</v>
      </c>
      <c r="AT1630" s="54">
        <v>2.8820846133392948</v>
      </c>
      <c r="AU1630" s="54">
        <v>3.0905911385484397</v>
      </c>
      <c r="AV1630" s="55">
        <v>2.8620846133392948</v>
      </c>
      <c r="AW1630" s="55">
        <v>3.1054553660456969</v>
      </c>
      <c r="AX1630" s="56">
        <v>-6.7915386660695187E-2</v>
      </c>
      <c r="AY1630" s="56">
        <v>-0.15940886145155009</v>
      </c>
      <c r="AZ1630" s="56">
        <v>-0.22732424811224528</v>
      </c>
      <c r="BA1630" s="56">
        <v>9.1493474790854901E-2</v>
      </c>
      <c r="BB1630" s="61">
        <v>117</v>
      </c>
      <c r="BC1630" s="57">
        <v>-126</v>
      </c>
      <c r="BD1630" s="57">
        <v>-100</v>
      </c>
      <c r="BE1630" s="57">
        <v>126</v>
      </c>
      <c r="BF1630" s="95">
        <v>0.46178791108494155</v>
      </c>
      <c r="BG1630" s="58">
        <v>0.55827994631770461</v>
      </c>
      <c r="BH1630" s="58">
        <v>0.50078726537613849</v>
      </c>
      <c r="BI1630" s="58">
        <v>0.44310706550233603</v>
      </c>
      <c r="BJ1630" s="57">
        <v>118</v>
      </c>
      <c r="BK1630" s="57">
        <v>-126</v>
      </c>
      <c r="BL1630" s="57">
        <v>100</v>
      </c>
      <c r="BM1630" s="57">
        <v>126</v>
      </c>
      <c r="BN1630" s="58">
        <v>0.4578299191664339</v>
      </c>
      <c r="BO1630" s="58">
        <v>0.55689236136657849</v>
      </c>
      <c r="BP1630" s="58">
        <v>0.49932873668822175</v>
      </c>
      <c r="BQ1630" s="58">
        <v>0.44191870941639488</v>
      </c>
      <c r="BR1630" s="36">
        <v>3.8</v>
      </c>
      <c r="BS1630" s="36">
        <v>3.85</v>
      </c>
      <c r="BT1630" s="36">
        <v>0.48938999999999999</v>
      </c>
      <c r="BU1630" s="36">
        <v>0.22033</v>
      </c>
      <c r="BV1630" s="36">
        <v>0.24242190852377099</v>
      </c>
      <c r="BW1630" s="36">
        <v>0.31146000000000001</v>
      </c>
    </row>
    <row r="1631" spans="1:75" s="36" customFormat="1" ht="16.75" customHeight="1" x14ac:dyDescent="0.2">
      <c r="A1631" s="36" t="s">
        <v>2016</v>
      </c>
      <c r="B1631" s="36">
        <v>2025020784</v>
      </c>
      <c r="C1631" s="35">
        <v>46042</v>
      </c>
      <c r="D1631" s="45" t="s">
        <v>9</v>
      </c>
      <c r="E1631" s="36" t="s">
        <v>35</v>
      </c>
      <c r="F1631" s="45">
        <v>2</v>
      </c>
      <c r="G1631" s="45">
        <v>0</v>
      </c>
      <c r="H1631" s="36" t="s">
        <v>31</v>
      </c>
      <c r="I1631" s="36" t="s">
        <v>360</v>
      </c>
      <c r="J1631" s="46" t="s">
        <v>172</v>
      </c>
      <c r="K1631" s="47">
        <v>2.96</v>
      </c>
      <c r="L1631" s="48">
        <v>0.15</v>
      </c>
      <c r="M1631" s="49">
        <v>0.1</v>
      </c>
      <c r="N1631" s="36">
        <v>3.2499999999999898</v>
      </c>
      <c r="O1631" s="36">
        <v>2.94999999999999</v>
      </c>
      <c r="P1631" s="70">
        <v>3.2499999999999898</v>
      </c>
      <c r="Q1631" s="36">
        <v>2.94999999999999</v>
      </c>
      <c r="R1631" s="50">
        <v>2.9540813208464689</v>
      </c>
      <c r="S1631" s="50">
        <v>3.159912046842472</v>
      </c>
      <c r="T1631" s="50">
        <v>2.9540813208464689</v>
      </c>
      <c r="U1631" s="50">
        <v>3.159912046842472</v>
      </c>
      <c r="V1631" s="50">
        <v>1.085</v>
      </c>
      <c r="W1631" s="50">
        <v>1.0832085999357419</v>
      </c>
      <c r="X1631" s="50">
        <v>1.0259202932911289</v>
      </c>
      <c r="Y1631" s="50">
        <v>1.0443397410690953</v>
      </c>
      <c r="Z1631" s="50">
        <v>0.99094124800379646</v>
      </c>
      <c r="AA1631" s="51">
        <v>1</v>
      </c>
      <c r="AB1631" s="51">
        <v>1</v>
      </c>
      <c r="AC1631" s="51">
        <v>1</v>
      </c>
      <c r="AD1631" s="51">
        <v>1</v>
      </c>
      <c r="AE1631" s="51">
        <v>1</v>
      </c>
      <c r="AF1631" s="51">
        <v>1</v>
      </c>
      <c r="AG1631" s="52">
        <v>1</v>
      </c>
      <c r="AH1631" s="52">
        <v>1</v>
      </c>
      <c r="AI1631" s="53">
        <v>1532</v>
      </c>
      <c r="AJ1631" s="53">
        <v>1462</v>
      </c>
      <c r="AK1631" s="51">
        <v>2.8226977506332473</v>
      </c>
      <c r="AL1631" s="51">
        <v>2.8424052861652305</v>
      </c>
      <c r="AM1631" s="51">
        <v>3.1252080312199477</v>
      </c>
      <c r="AN1631" s="51">
        <v>3.1304136335633261</v>
      </c>
      <c r="AO1631" s="51">
        <v>3.13306191240203</v>
      </c>
      <c r="AP1631" s="51">
        <v>3.1327957036337719</v>
      </c>
      <c r="AQ1631" s="51">
        <v>3.0968975467285826</v>
      </c>
      <c r="AR1631" s="67">
        <v>-0.02</v>
      </c>
      <c r="AS1631" s="99" t="s">
        <v>1591</v>
      </c>
      <c r="AT1631" s="54">
        <v>3.0905911385484397</v>
      </c>
      <c r="AU1631" s="54">
        <v>2.8820846133392948</v>
      </c>
      <c r="AV1631" s="55">
        <v>3.1054553660456969</v>
      </c>
      <c r="AW1631" s="55">
        <v>2.8620846133392948</v>
      </c>
      <c r="AX1631" s="56">
        <v>-0.15940886145155009</v>
      </c>
      <c r="AY1631" s="56">
        <v>-6.7915386660695187E-2</v>
      </c>
      <c r="AZ1631" s="56">
        <v>-0.22732424811224528</v>
      </c>
      <c r="BA1631" s="56">
        <v>-9.1493474790854901E-2</v>
      </c>
      <c r="BB1631" s="61">
        <v>-117</v>
      </c>
      <c r="BC1631" s="57">
        <v>126</v>
      </c>
      <c r="BD1631" s="57">
        <v>100</v>
      </c>
      <c r="BE1631" s="57">
        <v>-126</v>
      </c>
      <c r="BF1631" s="95">
        <v>0.53821208891505845</v>
      </c>
      <c r="BG1631" s="58">
        <v>0.44172005368229539</v>
      </c>
      <c r="BH1631" s="58">
        <v>0.49921273462386145</v>
      </c>
      <c r="BI1631" s="58">
        <v>0.55689293449766397</v>
      </c>
      <c r="BJ1631" s="57">
        <v>-118</v>
      </c>
      <c r="BK1631" s="57">
        <v>126</v>
      </c>
      <c r="BL1631" s="57">
        <v>-100</v>
      </c>
      <c r="BM1631" s="57">
        <v>-126</v>
      </c>
      <c r="BN1631" s="58">
        <v>0.5421700808335661</v>
      </c>
      <c r="BO1631" s="58">
        <v>0.44310763863342151</v>
      </c>
      <c r="BP1631" s="58">
        <v>0.50067126331177825</v>
      </c>
      <c r="BQ1631" s="58">
        <v>0.55808129058360512</v>
      </c>
      <c r="BR1631" s="36">
        <v>3.8</v>
      </c>
      <c r="BS1631" s="36">
        <v>3.9</v>
      </c>
      <c r="BT1631" s="36">
        <v>0.48010000000000003</v>
      </c>
      <c r="BU1631" s="36">
        <v>0.21625</v>
      </c>
      <c r="BV1631" s="36">
        <v>0.237217669836882</v>
      </c>
      <c r="BW1631" s="36">
        <v>0.30464000000000002</v>
      </c>
    </row>
    <row r="1632" spans="1:75" s="36" customFormat="1" ht="16.75" customHeight="1" x14ac:dyDescent="0.2">
      <c r="A1632" s="36" t="s">
        <v>2017</v>
      </c>
      <c r="B1632" s="36">
        <v>2025020785</v>
      </c>
      <c r="C1632" s="35">
        <v>46042</v>
      </c>
      <c r="D1632" s="45" t="s">
        <v>6</v>
      </c>
      <c r="E1632" s="36" t="s">
        <v>12</v>
      </c>
      <c r="F1632" s="45">
        <v>1</v>
      </c>
      <c r="G1632" s="45">
        <v>0</v>
      </c>
      <c r="H1632" s="36" t="s">
        <v>52</v>
      </c>
      <c r="I1632" s="36" t="s">
        <v>318</v>
      </c>
      <c r="J1632" s="46" t="s">
        <v>233</v>
      </c>
      <c r="K1632" s="47">
        <v>2.96</v>
      </c>
      <c r="L1632" s="48">
        <v>0.15</v>
      </c>
      <c r="M1632" s="49">
        <v>0.1</v>
      </c>
      <c r="N1632" s="36">
        <v>2.8499999999999899</v>
      </c>
      <c r="O1632" s="36">
        <v>2.9999999999999898</v>
      </c>
      <c r="P1632" s="70">
        <v>2.8499999999999899</v>
      </c>
      <c r="Q1632" s="36">
        <v>2.9999999999999898</v>
      </c>
      <c r="R1632" s="50">
        <v>2.7034211558559438</v>
      </c>
      <c r="S1632" s="50">
        <v>3.1222297807852746</v>
      </c>
      <c r="T1632" s="50">
        <v>2.5682500980631464</v>
      </c>
      <c r="U1632" s="50">
        <v>3.1534520785931273</v>
      </c>
      <c r="V1632" s="50">
        <v>1.04</v>
      </c>
      <c r="W1632" s="50">
        <v>1.0074936850113505</v>
      </c>
      <c r="X1632" s="50">
        <v>1.0187301907517736</v>
      </c>
      <c r="Y1632" s="50">
        <v>0.96621621621621623</v>
      </c>
      <c r="Z1632" s="50">
        <v>0.98</v>
      </c>
      <c r="AA1632" s="51">
        <v>0.95</v>
      </c>
      <c r="AB1632" s="51">
        <v>1.01</v>
      </c>
      <c r="AC1632" s="51">
        <v>1</v>
      </c>
      <c r="AD1632" s="51">
        <v>1</v>
      </c>
      <c r="AE1632" s="51">
        <v>1</v>
      </c>
      <c r="AF1632" s="51">
        <v>1</v>
      </c>
      <c r="AG1632" s="52">
        <v>1</v>
      </c>
      <c r="AH1632" s="52">
        <v>1</v>
      </c>
      <c r="AI1632" s="53">
        <v>1538</v>
      </c>
      <c r="AJ1632" s="53">
        <v>1461</v>
      </c>
      <c r="AK1632" s="51">
        <v>2.72</v>
      </c>
      <c r="AL1632" s="51">
        <v>2.7154856075114999</v>
      </c>
      <c r="AM1632" s="51">
        <v>3.16</v>
      </c>
      <c r="AN1632" s="51">
        <v>3.1543344671177911</v>
      </c>
      <c r="AO1632" s="51">
        <v>3.1187132979462997</v>
      </c>
      <c r="AP1632" s="51">
        <v>3.1098740810297896</v>
      </c>
      <c r="AQ1632" s="51">
        <v>3.0968</v>
      </c>
      <c r="AR1632" s="67">
        <v>-0.05</v>
      </c>
      <c r="AS1632" s="99" t="s">
        <v>1591</v>
      </c>
      <c r="AT1632" s="54">
        <v>2.9099955803706838</v>
      </c>
      <c r="AU1632" s="54">
        <v>3.0721001621621618</v>
      </c>
      <c r="AV1632" s="55">
        <v>2.9599955803706837</v>
      </c>
      <c r="AW1632" s="55">
        <v>3.0362915818500862</v>
      </c>
      <c r="AX1632" s="56">
        <v>5.9995580370693968E-2</v>
      </c>
      <c r="AY1632" s="56">
        <v>7.2100162162171966E-2</v>
      </c>
      <c r="AZ1632" s="56">
        <v>0.13209574253286593</v>
      </c>
      <c r="BA1632" s="56">
        <v>-1.2104581791477997E-2</v>
      </c>
      <c r="BB1632" s="61">
        <v>113</v>
      </c>
      <c r="BC1632" s="57">
        <v>-127</v>
      </c>
      <c r="BD1632" s="57">
        <v>-101</v>
      </c>
      <c r="BE1632" s="57">
        <v>125</v>
      </c>
      <c r="BF1632" s="95">
        <v>0.46902521627125526</v>
      </c>
      <c r="BG1632" s="58">
        <v>0.55950516235131753</v>
      </c>
      <c r="BH1632" s="58">
        <v>0.50240914957796545</v>
      </c>
      <c r="BI1632" s="58">
        <v>0.44476235220064186</v>
      </c>
      <c r="BJ1632" s="57">
        <v>108</v>
      </c>
      <c r="BK1632" s="57">
        <v>-128</v>
      </c>
      <c r="BL1632" s="57">
        <v>-102</v>
      </c>
      <c r="BM1632" s="57">
        <v>124</v>
      </c>
      <c r="BN1632" s="58">
        <v>0.48140512561068621</v>
      </c>
      <c r="BO1632" s="58">
        <v>0.5612635080948335</v>
      </c>
      <c r="BP1632" s="58">
        <v>0.50474382534594686</v>
      </c>
      <c r="BQ1632" s="58">
        <v>0.44713872215899619</v>
      </c>
      <c r="BR1632" s="36">
        <v>3.8</v>
      </c>
      <c r="BS1632" s="36">
        <v>3.95</v>
      </c>
      <c r="BT1632" s="36">
        <v>0.47392000000000001</v>
      </c>
      <c r="BU1632" s="36">
        <v>0.21001</v>
      </c>
      <c r="BV1632" s="36">
        <v>0.23042824696342901</v>
      </c>
      <c r="BW1632" s="36">
        <v>0.29862</v>
      </c>
    </row>
    <row r="1633" spans="1:75" s="36" customFormat="1" ht="16.75" customHeight="1" x14ac:dyDescent="0.2">
      <c r="A1633" s="36" t="s">
        <v>2018</v>
      </c>
      <c r="B1633" s="36">
        <v>2025020785</v>
      </c>
      <c r="C1633" s="35">
        <v>46042</v>
      </c>
      <c r="D1633" s="45" t="s">
        <v>9</v>
      </c>
      <c r="E1633" s="36" t="s">
        <v>16</v>
      </c>
      <c r="F1633" s="45">
        <v>0</v>
      </c>
      <c r="G1633" s="45">
        <v>1</v>
      </c>
      <c r="H1633" s="36" t="s">
        <v>53</v>
      </c>
      <c r="I1633" s="36" t="s">
        <v>406</v>
      </c>
      <c r="J1633" s="46" t="s">
        <v>200</v>
      </c>
      <c r="K1633" s="47">
        <v>2.96</v>
      </c>
      <c r="L1633" s="48">
        <v>0.15</v>
      </c>
      <c r="M1633" s="49">
        <v>0.1</v>
      </c>
      <c r="N1633" s="36">
        <v>2.9999999999999898</v>
      </c>
      <c r="O1633" s="36">
        <v>2.8499999999999899</v>
      </c>
      <c r="P1633" s="70">
        <v>2.9999999999999898</v>
      </c>
      <c r="Q1633" s="36">
        <v>2.8499999999999899</v>
      </c>
      <c r="R1633" s="50">
        <v>2.8258155610904696</v>
      </c>
      <c r="S1633" s="50">
        <v>2.9970617571216973</v>
      </c>
      <c r="T1633" s="50">
        <v>2.8258155610904696</v>
      </c>
      <c r="U1633" s="50">
        <v>3.0570029922641315</v>
      </c>
      <c r="V1633" s="50">
        <v>1</v>
      </c>
      <c r="W1633" s="50">
        <v>1.0046958799928625</v>
      </c>
      <c r="X1633" s="50">
        <v>1.0675675675675675</v>
      </c>
      <c r="Y1633" s="50">
        <v>0.91891891891891897</v>
      </c>
      <c r="Z1633" s="50">
        <v>1.06</v>
      </c>
      <c r="AA1633" s="51">
        <v>1</v>
      </c>
      <c r="AB1633" s="51">
        <v>1.02</v>
      </c>
      <c r="AC1633" s="51">
        <v>1</v>
      </c>
      <c r="AD1633" s="51">
        <v>1</v>
      </c>
      <c r="AE1633" s="51">
        <v>1</v>
      </c>
      <c r="AF1633" s="51">
        <v>1</v>
      </c>
      <c r="AG1633" s="52">
        <v>1</v>
      </c>
      <c r="AH1633" s="52">
        <v>1</v>
      </c>
      <c r="AI1633" s="53">
        <v>1552</v>
      </c>
      <c r="AJ1633" s="53">
        <v>1347</v>
      </c>
      <c r="AK1633" s="51">
        <v>2.86</v>
      </c>
      <c r="AL1633" s="51">
        <v>2.8548723341635704</v>
      </c>
      <c r="AM1633" s="51">
        <v>3.01544136462525</v>
      </c>
      <c r="AN1633" s="51">
        <v>3.0126844234997172</v>
      </c>
      <c r="AO1633" s="51">
        <v>3.0963337510954476</v>
      </c>
      <c r="AP1633" s="51">
        <v>3.1084165078134802</v>
      </c>
      <c r="AQ1633" s="51">
        <v>3.1963678465027652</v>
      </c>
      <c r="AR1633" s="67">
        <v>0.05</v>
      </c>
      <c r="AS1633" s="99" t="s">
        <v>1591</v>
      </c>
      <c r="AT1633" s="54">
        <v>3.0721001621621618</v>
      </c>
      <c r="AU1633" s="54">
        <v>2.9099955803706838</v>
      </c>
      <c r="AV1633" s="55">
        <v>3.0362915818500862</v>
      </c>
      <c r="AW1633" s="55">
        <v>2.9599955803706837</v>
      </c>
      <c r="AX1633" s="56">
        <v>7.2100162162171966E-2</v>
      </c>
      <c r="AY1633" s="56">
        <v>5.9995580370693968E-2</v>
      </c>
      <c r="AZ1633" s="56">
        <v>0.13209574253286593</v>
      </c>
      <c r="BA1633" s="56">
        <v>1.2104581791477997E-2</v>
      </c>
      <c r="BB1633" s="61">
        <v>-113</v>
      </c>
      <c r="BC1633" s="57">
        <v>127</v>
      </c>
      <c r="BD1633" s="57">
        <v>101</v>
      </c>
      <c r="BE1633" s="57">
        <v>-125</v>
      </c>
      <c r="BF1633" s="95">
        <v>0.53097478372874474</v>
      </c>
      <c r="BG1633" s="58">
        <v>0.44049483764868247</v>
      </c>
      <c r="BH1633" s="58">
        <v>0.49759085042203449</v>
      </c>
      <c r="BI1633" s="58">
        <v>0.55523764779935814</v>
      </c>
      <c r="BJ1633" s="57">
        <v>-108</v>
      </c>
      <c r="BK1633" s="57">
        <v>128</v>
      </c>
      <c r="BL1633" s="57">
        <v>102</v>
      </c>
      <c r="BM1633" s="57">
        <v>-124</v>
      </c>
      <c r="BN1633" s="58">
        <v>0.51859487438931384</v>
      </c>
      <c r="BO1633" s="58">
        <v>0.4387364919051665</v>
      </c>
      <c r="BP1633" s="58">
        <v>0.49525617465405308</v>
      </c>
      <c r="BQ1633" s="58">
        <v>0.55286127784100381</v>
      </c>
      <c r="BR1633" s="36">
        <v>3.8</v>
      </c>
      <c r="BS1633" s="36">
        <v>4</v>
      </c>
      <c r="BT1633" s="36">
        <v>0.47008</v>
      </c>
      <c r="BU1633" s="36">
        <v>0.20455000000000001</v>
      </c>
      <c r="BV1633" s="36">
        <v>0.22438569548047299</v>
      </c>
      <c r="BW1633" s="36">
        <v>0.29294999999999999</v>
      </c>
    </row>
    <row r="1634" spans="1:75" s="36" customFormat="1" ht="16.75" customHeight="1" x14ac:dyDescent="0.2">
      <c r="A1634" s="36" t="s">
        <v>2019</v>
      </c>
      <c r="B1634" s="36">
        <v>2025020786</v>
      </c>
      <c r="C1634" s="35">
        <v>46042</v>
      </c>
      <c r="D1634" s="45" t="s">
        <v>6</v>
      </c>
      <c r="E1634" s="36" t="s">
        <v>4</v>
      </c>
      <c r="F1634" s="45">
        <v>0</v>
      </c>
      <c r="G1634" s="45">
        <v>1</v>
      </c>
      <c r="H1634" s="36" t="s">
        <v>26</v>
      </c>
      <c r="I1634" s="36" t="s">
        <v>415</v>
      </c>
      <c r="J1634" s="46" t="s">
        <v>174</v>
      </c>
      <c r="K1634" s="47">
        <v>2.96</v>
      </c>
      <c r="L1634" s="48">
        <v>0.15</v>
      </c>
      <c r="M1634" s="49">
        <v>0.1</v>
      </c>
      <c r="N1634" s="36">
        <v>2.69999999999999</v>
      </c>
      <c r="O1634" s="36">
        <v>3.3999999999999901</v>
      </c>
      <c r="P1634" s="70">
        <v>2.69999999999999</v>
      </c>
      <c r="Q1634" s="36">
        <v>3.3999999999999901</v>
      </c>
      <c r="R1634" s="50">
        <v>2.9493494213954023</v>
      </c>
      <c r="S1634" s="50">
        <v>2.9589561651948619</v>
      </c>
      <c r="T1634" s="50">
        <v>2.9198559271814482</v>
      </c>
      <c r="U1634" s="50">
        <v>3.0181352884987591</v>
      </c>
      <c r="V1634" s="50">
        <v>0.95</v>
      </c>
      <c r="W1634" s="50">
        <v>0.92554174501717079</v>
      </c>
      <c r="X1634" s="50">
        <v>1.0095682215816386</v>
      </c>
      <c r="Y1634" s="50">
        <v>1.1286984484754876</v>
      </c>
      <c r="Z1634" s="50">
        <v>0.99</v>
      </c>
      <c r="AA1634" s="51">
        <v>0.99</v>
      </c>
      <c r="AB1634" s="51">
        <v>1.02</v>
      </c>
      <c r="AC1634" s="51">
        <v>1</v>
      </c>
      <c r="AD1634" s="51">
        <v>1</v>
      </c>
      <c r="AE1634" s="51">
        <v>1</v>
      </c>
      <c r="AF1634" s="51">
        <v>1</v>
      </c>
      <c r="AG1634" s="52">
        <v>1</v>
      </c>
      <c r="AH1634" s="52">
        <v>1</v>
      </c>
      <c r="AI1634" s="53">
        <v>1554</v>
      </c>
      <c r="AJ1634" s="53">
        <v>1380</v>
      </c>
      <c r="AK1634" s="51">
        <v>2.9433280361130896</v>
      </c>
      <c r="AL1634" s="51">
        <v>2.9437888414922275</v>
      </c>
      <c r="AM1634" s="51">
        <v>2.948487715270335</v>
      </c>
      <c r="AN1634" s="51">
        <v>2.9500579827590139</v>
      </c>
      <c r="AO1634" s="51">
        <v>2.8997068844448668</v>
      </c>
      <c r="AP1634" s="51">
        <v>2.9041558423095739</v>
      </c>
      <c r="AQ1634" s="51">
        <v>2.9190028381176316</v>
      </c>
      <c r="AR1634" s="67">
        <v>-0.1</v>
      </c>
      <c r="AS1634" s="99" t="s">
        <v>1590</v>
      </c>
      <c r="AT1634" s="54">
        <v>2.6656918938889342</v>
      </c>
      <c r="AU1634" s="54">
        <v>3.4168800770669034</v>
      </c>
      <c r="AV1634" s="55">
        <v>2.7656918938889343</v>
      </c>
      <c r="AW1634" s="55">
        <v>3.387971187217274</v>
      </c>
      <c r="AX1634" s="56">
        <v>-3.4308106111055725E-2</v>
      </c>
      <c r="AY1634" s="56">
        <v>1.6880077066913302E-2</v>
      </c>
      <c r="AZ1634" s="56">
        <v>-1.7428029044142423E-2</v>
      </c>
      <c r="BA1634" s="56">
        <v>-5.1188183177969027E-2</v>
      </c>
      <c r="BB1634" s="61">
        <v>163</v>
      </c>
      <c r="BC1634" s="57">
        <v>-135</v>
      </c>
      <c r="BD1634" s="57">
        <v>-108</v>
      </c>
      <c r="BE1634" s="57">
        <v>118</v>
      </c>
      <c r="BF1634" s="95">
        <v>0.38089613968786235</v>
      </c>
      <c r="BG1634" s="58">
        <v>0.57362902993616283</v>
      </c>
      <c r="BH1634" s="58">
        <v>0.51812624597738655</v>
      </c>
      <c r="BI1634" s="58">
        <v>0.4584380179087113</v>
      </c>
      <c r="BJ1634" s="57">
        <v>149</v>
      </c>
      <c r="BK1634" s="57">
        <v>-141</v>
      </c>
      <c r="BL1634" s="57">
        <v>-114</v>
      </c>
      <c r="BM1634" s="57">
        <v>112</v>
      </c>
      <c r="BN1634" s="58">
        <v>0.40176040240027638</v>
      </c>
      <c r="BO1634" s="58">
        <v>0.58530075204813758</v>
      </c>
      <c r="BP1634" s="58">
        <v>0.53205880533303063</v>
      </c>
      <c r="BQ1634" s="58">
        <v>0.47152973557351996</v>
      </c>
      <c r="BR1634" s="36">
        <v>3.8</v>
      </c>
      <c r="BS1634" s="36">
        <v>4.05</v>
      </c>
      <c r="BT1634" s="36">
        <v>0.46364</v>
      </c>
      <c r="BU1634" s="36">
        <v>0.20102</v>
      </c>
      <c r="BV1634" s="36">
        <v>0.21980689534514899</v>
      </c>
      <c r="BW1634" s="36">
        <v>0.28649000000000002</v>
      </c>
    </row>
    <row r="1635" spans="1:75" s="36" customFormat="1" ht="16.75" customHeight="1" x14ac:dyDescent="0.2">
      <c r="A1635" s="36" t="s">
        <v>2020</v>
      </c>
      <c r="B1635" s="36">
        <v>2025020786</v>
      </c>
      <c r="C1635" s="35">
        <v>46042</v>
      </c>
      <c r="D1635" s="45" t="s">
        <v>9</v>
      </c>
      <c r="E1635" s="36" t="s">
        <v>17</v>
      </c>
      <c r="F1635" s="45">
        <v>1</v>
      </c>
      <c r="G1635" s="45">
        <v>0</v>
      </c>
      <c r="H1635" s="36" t="s">
        <v>27</v>
      </c>
      <c r="I1635" s="36" t="s">
        <v>1376</v>
      </c>
      <c r="J1635" s="46" t="s">
        <v>181</v>
      </c>
      <c r="K1635" s="47">
        <v>2.96</v>
      </c>
      <c r="L1635" s="48">
        <v>0.15</v>
      </c>
      <c r="M1635" s="49">
        <v>0.1</v>
      </c>
      <c r="N1635" s="36">
        <v>3.3999999999999901</v>
      </c>
      <c r="O1635" s="36">
        <v>2.69999999999999</v>
      </c>
      <c r="P1635" s="70">
        <v>3.3999999999999901</v>
      </c>
      <c r="Q1635" s="36">
        <v>2.69999999999999</v>
      </c>
      <c r="R1635" s="50">
        <v>3.3528092648235366</v>
      </c>
      <c r="S1635" s="50">
        <v>2.9944353685343335</v>
      </c>
      <c r="T1635" s="50">
        <v>3.1516407089341243</v>
      </c>
      <c r="U1635" s="50">
        <v>3.039351899062348</v>
      </c>
      <c r="V1635" s="50">
        <v>1.05</v>
      </c>
      <c r="W1635" s="50">
        <v>1.0725047827848808</v>
      </c>
      <c r="X1635" s="50">
        <v>0.99611071461835643</v>
      </c>
      <c r="Y1635" s="50">
        <v>0.99436757976793566</v>
      </c>
      <c r="Z1635" s="50">
        <v>0.97499999999999998</v>
      </c>
      <c r="AA1635" s="51">
        <v>0.94</v>
      </c>
      <c r="AB1635" s="51">
        <v>1.0149999999999999</v>
      </c>
      <c r="AC1635" s="51">
        <v>1</v>
      </c>
      <c r="AD1635" s="51">
        <v>1</v>
      </c>
      <c r="AE1635" s="51">
        <v>1</v>
      </c>
      <c r="AF1635" s="51">
        <v>1</v>
      </c>
      <c r="AG1635" s="52">
        <v>1</v>
      </c>
      <c r="AH1635" s="52">
        <v>1</v>
      </c>
      <c r="AI1635" s="53">
        <v>1539</v>
      </c>
      <c r="AJ1635" s="53">
        <v>1486</v>
      </c>
      <c r="AK1635" s="51">
        <v>3.3409474074874432</v>
      </c>
      <c r="AL1635" s="51">
        <v>3.3397091577495157</v>
      </c>
      <c r="AM1635" s="51">
        <v>2.9883219358816504</v>
      </c>
      <c r="AN1635" s="51">
        <v>2.9892389507795527</v>
      </c>
      <c r="AO1635" s="51">
        <v>3.0886148743558683</v>
      </c>
      <c r="AP1635" s="51">
        <v>3.063258815850634</v>
      </c>
      <c r="AQ1635" s="51">
        <v>2.9136138874846091</v>
      </c>
      <c r="AR1635" s="67">
        <v>0.1</v>
      </c>
      <c r="AS1635" s="99" t="s">
        <v>1590</v>
      </c>
      <c r="AT1635" s="54">
        <v>3.4168800770669034</v>
      </c>
      <c r="AU1635" s="54">
        <v>2.6656918938889342</v>
      </c>
      <c r="AV1635" s="55">
        <v>3.387971187217274</v>
      </c>
      <c r="AW1635" s="55">
        <v>2.7656918938889343</v>
      </c>
      <c r="AX1635" s="56">
        <v>1.6880077066913302E-2</v>
      </c>
      <c r="AY1635" s="56">
        <v>-3.4308106111055725E-2</v>
      </c>
      <c r="AZ1635" s="56">
        <v>-1.7428029044142423E-2</v>
      </c>
      <c r="BA1635" s="56">
        <v>5.1188183177969027E-2</v>
      </c>
      <c r="BB1635" s="61">
        <v>-163</v>
      </c>
      <c r="BC1635" s="57">
        <v>135</v>
      </c>
      <c r="BD1635" s="57">
        <v>108</v>
      </c>
      <c r="BE1635" s="57">
        <v>-118</v>
      </c>
      <c r="BF1635" s="95">
        <v>0.61910386031213771</v>
      </c>
      <c r="BG1635" s="58">
        <v>0.42637097006383723</v>
      </c>
      <c r="BH1635" s="58">
        <v>0.48187375402261351</v>
      </c>
      <c r="BI1635" s="58">
        <v>0.5415619820912887</v>
      </c>
      <c r="BJ1635" s="57">
        <v>-149</v>
      </c>
      <c r="BK1635" s="57">
        <v>141</v>
      </c>
      <c r="BL1635" s="57">
        <v>114</v>
      </c>
      <c r="BM1635" s="57">
        <v>-112</v>
      </c>
      <c r="BN1635" s="58">
        <v>0.59823959759972367</v>
      </c>
      <c r="BO1635" s="58">
        <v>0.41469924795186242</v>
      </c>
      <c r="BP1635" s="58">
        <v>0.46794119466696943</v>
      </c>
      <c r="BQ1635" s="58">
        <v>0.52847026442648004</v>
      </c>
      <c r="BR1635" s="36">
        <v>3.8</v>
      </c>
      <c r="BS1635" s="36">
        <v>4.0999999999999996</v>
      </c>
      <c r="BT1635" s="36">
        <v>0.45361000000000001</v>
      </c>
      <c r="BU1635" s="36">
        <v>0.19542000000000001</v>
      </c>
      <c r="BV1635" s="36">
        <v>0.21386827762820901</v>
      </c>
      <c r="BW1635" s="36">
        <v>0.28167999999999999</v>
      </c>
    </row>
    <row r="1636" spans="1:75" s="36" customFormat="1" ht="16.75" customHeight="1" x14ac:dyDescent="0.2">
      <c r="A1636" s="36" t="s">
        <v>2021</v>
      </c>
      <c r="B1636" s="36">
        <v>2025020787</v>
      </c>
      <c r="C1636" s="35">
        <v>46042</v>
      </c>
      <c r="D1636" s="45" t="s">
        <v>6</v>
      </c>
      <c r="E1636" s="36" t="s">
        <v>20</v>
      </c>
      <c r="F1636" s="45">
        <v>0</v>
      </c>
      <c r="G1636" s="45">
        <v>2</v>
      </c>
      <c r="H1636" s="36" t="s">
        <v>29</v>
      </c>
      <c r="I1636" s="36" t="s">
        <v>380</v>
      </c>
      <c r="J1636" s="46" t="s">
        <v>178</v>
      </c>
      <c r="K1636" s="47">
        <v>2.96</v>
      </c>
      <c r="L1636" s="48">
        <v>0.15</v>
      </c>
      <c r="M1636" s="49">
        <v>0.1</v>
      </c>
      <c r="N1636" s="36">
        <v>2.3999999999999901</v>
      </c>
      <c r="O1636" s="36">
        <v>3.2499999999999898</v>
      </c>
      <c r="P1636" s="70">
        <v>2.3999999999999901</v>
      </c>
      <c r="Q1636" s="36">
        <v>3.2499999999999898</v>
      </c>
      <c r="R1636" s="50">
        <v>2.765980759732058</v>
      </c>
      <c r="S1636" s="50">
        <v>3.026135184728719</v>
      </c>
      <c r="T1636" s="50">
        <v>2.7383209521347376</v>
      </c>
      <c r="U1636" s="50">
        <v>3.1169192402705805</v>
      </c>
      <c r="V1636" s="50">
        <v>0.90300000000000002</v>
      </c>
      <c r="W1636" s="50">
        <v>0.92051577291954856</v>
      </c>
      <c r="X1636" s="50">
        <v>0.93449020081292977</v>
      </c>
      <c r="Y1636" s="50">
        <v>0.96501220797494491</v>
      </c>
      <c r="Z1636" s="50">
        <v>1.05</v>
      </c>
      <c r="AA1636" s="51">
        <v>0.99</v>
      </c>
      <c r="AB1636" s="51">
        <v>1.03</v>
      </c>
      <c r="AC1636" s="51">
        <v>1</v>
      </c>
      <c r="AD1636" s="51">
        <v>1</v>
      </c>
      <c r="AE1636" s="51">
        <v>1</v>
      </c>
      <c r="AF1636" s="51">
        <v>1</v>
      </c>
      <c r="AG1636" s="52">
        <v>1</v>
      </c>
      <c r="AH1636" s="52">
        <v>1</v>
      </c>
      <c r="AI1636" s="53">
        <v>1558</v>
      </c>
      <c r="AJ1636" s="53">
        <v>1431</v>
      </c>
      <c r="AK1636" s="51">
        <v>2.8123778442108005</v>
      </c>
      <c r="AL1636" s="51">
        <v>2.8050033844250293</v>
      </c>
      <c r="AM1636" s="51">
        <v>3.03</v>
      </c>
      <c r="AN1636" s="51">
        <v>3.0294202777093076</v>
      </c>
      <c r="AO1636" s="51">
        <v>3.0540831364013497</v>
      </c>
      <c r="AP1636" s="51">
        <v>3.0725869575359201</v>
      </c>
      <c r="AQ1636" s="51">
        <v>3.1814999999999998</v>
      </c>
      <c r="AR1636" s="67">
        <v>0</v>
      </c>
      <c r="AS1636" s="99" t="s">
        <v>1589</v>
      </c>
      <c r="AT1636" s="54">
        <v>2.3938242967421224</v>
      </c>
      <c r="AU1636" s="54">
        <v>3.259532406705727</v>
      </c>
      <c r="AV1636" s="55">
        <v>2.3938242967421224</v>
      </c>
      <c r="AW1636" s="55">
        <v>3.2541507232376858</v>
      </c>
      <c r="AX1636" s="56">
        <v>-6.1757032578677595E-3</v>
      </c>
      <c r="AY1636" s="56">
        <v>9.5324067057371842E-3</v>
      </c>
      <c r="AZ1636" s="56">
        <v>3.3567034478694247E-3</v>
      </c>
      <c r="BA1636" s="56">
        <v>-1.5708109963604944E-2</v>
      </c>
      <c r="BB1636" s="61">
        <v>178</v>
      </c>
      <c r="BC1636" s="57">
        <v>-101</v>
      </c>
      <c r="BD1636" s="57">
        <v>129</v>
      </c>
      <c r="BE1636" s="57">
        <v>158</v>
      </c>
      <c r="BF1636" s="95">
        <v>0.36021515055393694</v>
      </c>
      <c r="BG1636" s="58">
        <v>0.50220654813007459</v>
      </c>
      <c r="BH1636" s="58">
        <v>0.43752359570541588</v>
      </c>
      <c r="BI1636" s="58">
        <v>0.38720660806247875</v>
      </c>
      <c r="BJ1636" s="57">
        <v>177</v>
      </c>
      <c r="BK1636" s="57">
        <v>-101</v>
      </c>
      <c r="BL1636" s="57">
        <v>129</v>
      </c>
      <c r="BM1636" s="57">
        <v>159</v>
      </c>
      <c r="BN1636" s="58">
        <v>0.36108770478523994</v>
      </c>
      <c r="BO1636" s="58">
        <v>0.50143712374137916</v>
      </c>
      <c r="BP1636" s="58">
        <v>0.43667960923459981</v>
      </c>
      <c r="BQ1636" s="58">
        <v>0.38647710986814876</v>
      </c>
      <c r="BR1636" s="36">
        <v>3.8</v>
      </c>
      <c r="BS1636" s="36">
        <v>4.1500000000000004</v>
      </c>
      <c r="BT1636" s="36">
        <v>0.44785000000000003</v>
      </c>
      <c r="BU1636" s="36">
        <v>0.19142000000000001</v>
      </c>
      <c r="BV1636" s="36">
        <v>0.20915646853146799</v>
      </c>
      <c r="BW1636" s="36">
        <v>0.27622000000000002</v>
      </c>
    </row>
    <row r="1637" spans="1:75" s="36" customFormat="1" ht="16.75" customHeight="1" x14ac:dyDescent="0.2">
      <c r="A1637" s="36" t="s">
        <v>2022</v>
      </c>
      <c r="B1637" s="36">
        <v>2025020787</v>
      </c>
      <c r="C1637" s="35">
        <v>46042</v>
      </c>
      <c r="D1637" s="45" t="s">
        <v>9</v>
      </c>
      <c r="E1637" s="36" t="s">
        <v>28</v>
      </c>
      <c r="F1637" s="45">
        <v>2</v>
      </c>
      <c r="G1637" s="45">
        <v>0</v>
      </c>
      <c r="H1637" s="36" t="s">
        <v>31</v>
      </c>
      <c r="I1637" s="36" t="s">
        <v>314</v>
      </c>
      <c r="J1637" s="46" t="s">
        <v>167</v>
      </c>
      <c r="K1637" s="47">
        <v>2.96</v>
      </c>
      <c r="L1637" s="48">
        <v>0.15</v>
      </c>
      <c r="M1637" s="49">
        <v>0.1</v>
      </c>
      <c r="N1637" s="36">
        <v>3.2499999999999898</v>
      </c>
      <c r="O1637" s="36">
        <v>2.3999999999999901</v>
      </c>
      <c r="P1637" s="70">
        <v>3.2499999999999898</v>
      </c>
      <c r="Q1637" s="36">
        <v>2.3999999999999901</v>
      </c>
      <c r="R1637" s="50">
        <v>2.8527927039232202</v>
      </c>
      <c r="S1637" s="50">
        <v>2.7204575252735461</v>
      </c>
      <c r="T1637" s="50">
        <v>2.7101530687270592</v>
      </c>
      <c r="U1637" s="50">
        <v>2.8428781139108557</v>
      </c>
      <c r="V1637" s="50">
        <v>1.085</v>
      </c>
      <c r="W1637" s="50">
        <v>1.0832085999357419</v>
      </c>
      <c r="X1637" s="50">
        <v>1.0236486486486487</v>
      </c>
      <c r="Y1637" s="50">
        <v>0.95012765007121636</v>
      </c>
      <c r="Z1637" s="50">
        <v>0.97499999999999998</v>
      </c>
      <c r="AA1637" s="51">
        <v>0.95</v>
      </c>
      <c r="AB1637" s="51">
        <v>1.0449999999999999</v>
      </c>
      <c r="AC1637" s="51">
        <v>1</v>
      </c>
      <c r="AD1637" s="51">
        <v>1</v>
      </c>
      <c r="AE1637" s="51">
        <v>1</v>
      </c>
      <c r="AF1637" s="51">
        <v>1</v>
      </c>
      <c r="AG1637" s="52">
        <v>1</v>
      </c>
      <c r="AH1637" s="52">
        <v>1</v>
      </c>
      <c r="AI1637" s="53">
        <v>1530</v>
      </c>
      <c r="AJ1637" s="53">
        <v>1465</v>
      </c>
      <c r="AK1637" s="51">
        <v>2.8564361356058368</v>
      </c>
      <c r="AL1637" s="51">
        <v>2.8537500263255016</v>
      </c>
      <c r="AM1637" s="51">
        <v>2.7660909944062722</v>
      </c>
      <c r="AN1637" s="51">
        <v>2.7592459740363631</v>
      </c>
      <c r="AO1637" s="51">
        <v>2.7665315239278705</v>
      </c>
      <c r="AP1637" s="51">
        <v>2.7494187084099457</v>
      </c>
      <c r="AQ1637" s="51">
        <v>2.6969387195461154</v>
      </c>
      <c r="AR1637" s="67">
        <v>0</v>
      </c>
      <c r="AS1637" s="99" t="s">
        <v>1589</v>
      </c>
      <c r="AT1637" s="54">
        <v>3.259532406705727</v>
      </c>
      <c r="AU1637" s="54">
        <v>2.3938242967421224</v>
      </c>
      <c r="AV1637" s="55">
        <v>3.2541507232376858</v>
      </c>
      <c r="AW1637" s="55">
        <v>2.3938242967421224</v>
      </c>
      <c r="AX1637" s="56">
        <v>9.5324067057371842E-3</v>
      </c>
      <c r="AY1637" s="56">
        <v>-6.1757032578677595E-3</v>
      </c>
      <c r="AZ1637" s="56">
        <v>3.3567034478694247E-3</v>
      </c>
      <c r="BA1637" s="56">
        <v>1.5708109963604944E-2</v>
      </c>
      <c r="BB1637" s="61">
        <v>-178</v>
      </c>
      <c r="BC1637" s="57">
        <v>101</v>
      </c>
      <c r="BD1637" s="57">
        <v>-129</v>
      </c>
      <c r="BE1637" s="57">
        <v>-158</v>
      </c>
      <c r="BF1637" s="95">
        <v>0.63978484944606306</v>
      </c>
      <c r="BG1637" s="58">
        <v>0.49779345186992546</v>
      </c>
      <c r="BH1637" s="58">
        <v>0.56247640429458412</v>
      </c>
      <c r="BI1637" s="58">
        <v>0.61279339193752125</v>
      </c>
      <c r="BJ1637" s="57">
        <v>-177</v>
      </c>
      <c r="BK1637" s="57">
        <v>101</v>
      </c>
      <c r="BL1637" s="57">
        <v>-129</v>
      </c>
      <c r="BM1637" s="57">
        <v>-159</v>
      </c>
      <c r="BN1637" s="58">
        <v>0.63891229521476012</v>
      </c>
      <c r="BO1637" s="58">
        <v>0.49856287625862084</v>
      </c>
      <c r="BP1637" s="58">
        <v>0.56332039076540019</v>
      </c>
      <c r="BQ1637" s="58">
        <v>0.61352289013185124</v>
      </c>
      <c r="BR1637" s="36">
        <v>3.8</v>
      </c>
      <c r="BS1637" s="36">
        <v>4.2</v>
      </c>
      <c r="BT1637" s="36">
        <v>0.44205</v>
      </c>
      <c r="BU1637" s="36">
        <v>0.18820000000000001</v>
      </c>
      <c r="BV1637" s="36">
        <v>0.205035461765571</v>
      </c>
      <c r="BW1637" s="36">
        <v>0.27030999999999999</v>
      </c>
    </row>
    <row r="1638" spans="1:75" s="36" customFormat="1" ht="16.75" customHeight="1" x14ac:dyDescent="0.2">
      <c r="A1638" s="36" t="s">
        <v>2023</v>
      </c>
      <c r="B1638" s="36">
        <v>2025020788</v>
      </c>
      <c r="C1638" s="35">
        <v>46043</v>
      </c>
      <c r="D1638" s="45" t="s">
        <v>6</v>
      </c>
      <c r="E1638" s="36" t="s">
        <v>30</v>
      </c>
      <c r="F1638" s="45">
        <v>2</v>
      </c>
      <c r="G1638" s="45">
        <v>1</v>
      </c>
      <c r="H1638" s="36" t="s">
        <v>44</v>
      </c>
      <c r="I1638" s="36" t="s">
        <v>495</v>
      </c>
      <c r="J1638" s="46" t="s">
        <v>161</v>
      </c>
      <c r="K1638" s="47">
        <v>2.96</v>
      </c>
      <c r="L1638" s="48">
        <v>0.15</v>
      </c>
      <c r="M1638" s="49">
        <v>0.1</v>
      </c>
      <c r="N1638" s="36">
        <v>2.94999999999999</v>
      </c>
      <c r="O1638" s="36">
        <v>3.1499999999999901</v>
      </c>
      <c r="P1638" s="70">
        <v>2.94999999999999</v>
      </c>
      <c r="Q1638" s="36">
        <v>3.1499999999999901</v>
      </c>
      <c r="R1638" s="50">
        <v>3.0483156661457649</v>
      </c>
      <c r="S1638" s="50">
        <v>3.1401019328105719</v>
      </c>
      <c r="T1638" s="50">
        <v>3.0483156661457649</v>
      </c>
      <c r="U1638" s="50">
        <v>3.1401019328105719</v>
      </c>
      <c r="V1638" s="50">
        <v>0.96</v>
      </c>
      <c r="W1638" s="50">
        <v>0.96305398776725637</v>
      </c>
      <c r="X1638" s="50">
        <v>1.0256952303763283</v>
      </c>
      <c r="Y1638" s="50">
        <v>1.027027027027027</v>
      </c>
      <c r="Z1638" s="50">
        <v>0.98499999999999999</v>
      </c>
      <c r="AA1638" s="51">
        <v>1</v>
      </c>
      <c r="AB1638" s="51">
        <v>1</v>
      </c>
      <c r="AC1638" s="51">
        <v>1</v>
      </c>
      <c r="AD1638" s="51">
        <v>1</v>
      </c>
      <c r="AE1638" s="51">
        <v>1</v>
      </c>
      <c r="AF1638" s="51">
        <v>1</v>
      </c>
      <c r="AG1638" s="52">
        <v>1</v>
      </c>
      <c r="AH1638" s="52">
        <v>1</v>
      </c>
      <c r="AI1638" s="53">
        <v>1537</v>
      </c>
      <c r="AJ1638" s="53">
        <v>1495</v>
      </c>
      <c r="AK1638" s="51">
        <v>2.93</v>
      </c>
      <c r="AL1638" s="51">
        <v>2.9477473499218645</v>
      </c>
      <c r="AM1638" s="51">
        <v>3.0960005053262432</v>
      </c>
      <c r="AN1638" s="51">
        <v>3.1026157194488926</v>
      </c>
      <c r="AO1638" s="51">
        <v>3.1142244731246937</v>
      </c>
      <c r="AP1638" s="51">
        <v>3.1110408627287516</v>
      </c>
      <c r="AQ1638" s="51">
        <v>3.0495604977463495</v>
      </c>
      <c r="AR1638" s="67">
        <v>0.05</v>
      </c>
      <c r="AS1638" s="99" t="s">
        <v>1590</v>
      </c>
      <c r="AT1638" s="54">
        <v>2.8765085104592849</v>
      </c>
      <c r="AU1638" s="54">
        <v>3.0619363730083613</v>
      </c>
      <c r="AV1638" s="55">
        <v>2.8265085104592851</v>
      </c>
      <c r="AW1638" s="55">
        <v>3.105759558272899</v>
      </c>
      <c r="AX1638" s="56">
        <v>-7.3491489540705057E-2</v>
      </c>
      <c r="AY1638" s="56">
        <v>-8.8063626991628841E-2</v>
      </c>
      <c r="AZ1638" s="56">
        <v>-0.1615551165323339</v>
      </c>
      <c r="BA1638" s="56">
        <v>1.4572137450923783E-2</v>
      </c>
      <c r="BB1638" s="61">
        <v>115</v>
      </c>
      <c r="BC1638" s="57">
        <v>-124</v>
      </c>
      <c r="BD1638" s="57">
        <v>102</v>
      </c>
      <c r="BE1638" s="57">
        <v>128</v>
      </c>
      <c r="BF1638" s="95">
        <v>0.46429560373739054</v>
      </c>
      <c r="BG1638" s="58">
        <v>0.55260627533075701</v>
      </c>
      <c r="BH1638" s="58">
        <v>0.49476337817882676</v>
      </c>
      <c r="BI1638" s="58">
        <v>0.43811245733213733</v>
      </c>
      <c r="BJ1638" s="57">
        <v>120</v>
      </c>
      <c r="BK1638" s="57">
        <v>-123</v>
      </c>
      <c r="BL1638" s="57">
        <v>103</v>
      </c>
      <c r="BM1638" s="57">
        <v>129</v>
      </c>
      <c r="BN1638" s="58">
        <v>0.45372250169108697</v>
      </c>
      <c r="BO1638" s="58">
        <v>0.55064104652112933</v>
      </c>
      <c r="BP1638" s="58">
        <v>0.49258886992734052</v>
      </c>
      <c r="BQ1638" s="58">
        <v>0.4362285782558295</v>
      </c>
      <c r="BR1638" s="36">
        <v>3.8</v>
      </c>
      <c r="BS1638" s="36">
        <v>4.25</v>
      </c>
      <c r="BT1638" s="36">
        <v>0.43561</v>
      </c>
      <c r="BU1638" s="36">
        <v>0.1825</v>
      </c>
      <c r="BV1638" s="36">
        <v>0.19906846864535199</v>
      </c>
      <c r="BW1638" s="36">
        <v>0.26573000000000002</v>
      </c>
    </row>
    <row r="1639" spans="1:75" s="36" customFormat="1" ht="16.75" customHeight="1" x14ac:dyDescent="0.2">
      <c r="A1639" s="36" t="s">
        <v>2024</v>
      </c>
      <c r="B1639" s="36">
        <v>2025020788</v>
      </c>
      <c r="C1639" s="35">
        <v>46043</v>
      </c>
      <c r="D1639" s="45" t="s">
        <v>9</v>
      </c>
      <c r="E1639" s="36" t="s">
        <v>18</v>
      </c>
      <c r="F1639" s="45">
        <v>1</v>
      </c>
      <c r="G1639" s="45">
        <v>2</v>
      </c>
      <c r="H1639" s="36" t="s">
        <v>45</v>
      </c>
      <c r="I1639" s="36" t="s">
        <v>930</v>
      </c>
      <c r="J1639" s="46" t="s">
        <v>190</v>
      </c>
      <c r="K1639" s="47">
        <v>2.96</v>
      </c>
      <c r="L1639" s="48">
        <v>0.15</v>
      </c>
      <c r="M1639" s="49">
        <v>0.1</v>
      </c>
      <c r="N1639" s="36">
        <v>3.1499999999999901</v>
      </c>
      <c r="O1639" s="36">
        <v>2.94999999999999</v>
      </c>
      <c r="P1639" s="70">
        <v>3.1499999999999901</v>
      </c>
      <c r="Q1639" s="36">
        <v>2.94999999999999</v>
      </c>
      <c r="R1639" s="50">
        <v>3.0833037201776006</v>
      </c>
      <c r="S1639" s="50">
        <v>3.1586562473595792</v>
      </c>
      <c r="T1639" s="50">
        <v>2.9599715713704966</v>
      </c>
      <c r="U1639" s="50">
        <v>3.1902428098331752</v>
      </c>
      <c r="V1639" s="50">
        <v>1.0349999999999999</v>
      </c>
      <c r="W1639" s="50">
        <v>1.0329456510400874</v>
      </c>
      <c r="X1639" s="50">
        <v>1.0459461166642714</v>
      </c>
      <c r="Y1639" s="50">
        <v>0.98986486486486491</v>
      </c>
      <c r="Z1639" s="50">
        <v>0.97</v>
      </c>
      <c r="AA1639" s="51">
        <v>0.96</v>
      </c>
      <c r="AB1639" s="51">
        <v>1.01</v>
      </c>
      <c r="AC1639" s="51">
        <v>1</v>
      </c>
      <c r="AD1639" s="51">
        <v>1</v>
      </c>
      <c r="AE1639" s="51">
        <v>1</v>
      </c>
      <c r="AF1639" s="51">
        <v>1</v>
      </c>
      <c r="AG1639" s="52">
        <v>1</v>
      </c>
      <c r="AH1639" s="52">
        <v>1</v>
      </c>
      <c r="AI1639" s="53">
        <v>1549</v>
      </c>
      <c r="AJ1639" s="53">
        <v>1507</v>
      </c>
      <c r="AK1639" s="51">
        <v>3.04</v>
      </c>
      <c r="AL1639" s="51">
        <v>3.0446455757945334</v>
      </c>
      <c r="AM1639" s="51">
        <v>3.0360578819139317</v>
      </c>
      <c r="AN1639" s="51">
        <v>3.0544476367307789</v>
      </c>
      <c r="AO1639" s="51">
        <v>3.030890874058159</v>
      </c>
      <c r="AP1639" s="51">
        <v>3.0358417269402542</v>
      </c>
      <c r="AQ1639" s="51">
        <v>2.9449761454565135</v>
      </c>
      <c r="AR1639" s="67">
        <v>-0.05</v>
      </c>
      <c r="AS1639" s="99" t="s">
        <v>1590</v>
      </c>
      <c r="AT1639" s="54">
        <v>3.0619363730083613</v>
      </c>
      <c r="AU1639" s="54">
        <v>2.8765085104592849</v>
      </c>
      <c r="AV1639" s="55">
        <v>3.105759558272899</v>
      </c>
      <c r="AW1639" s="55">
        <v>2.8265085104592851</v>
      </c>
      <c r="AX1639" s="56">
        <v>-8.8063626991628841E-2</v>
      </c>
      <c r="AY1639" s="56">
        <v>-7.3491489540705057E-2</v>
      </c>
      <c r="AZ1639" s="56">
        <v>-0.1615551165323339</v>
      </c>
      <c r="BA1639" s="56">
        <v>-1.4572137450923783E-2</v>
      </c>
      <c r="BB1639" s="61">
        <v>-115</v>
      </c>
      <c r="BC1639" s="57">
        <v>124</v>
      </c>
      <c r="BD1639" s="57">
        <v>-102</v>
      </c>
      <c r="BE1639" s="57">
        <v>-128</v>
      </c>
      <c r="BF1639" s="95">
        <v>0.53570439626260946</v>
      </c>
      <c r="BG1639" s="58">
        <v>0.44739372466924304</v>
      </c>
      <c r="BH1639" s="58">
        <v>0.50523662182117324</v>
      </c>
      <c r="BI1639" s="58">
        <v>0.56188754266786267</v>
      </c>
      <c r="BJ1639" s="57">
        <v>-120</v>
      </c>
      <c r="BK1639" s="57">
        <v>123</v>
      </c>
      <c r="BL1639" s="57">
        <v>-103</v>
      </c>
      <c r="BM1639" s="57">
        <v>-129</v>
      </c>
      <c r="BN1639" s="58">
        <v>0.54627749830891303</v>
      </c>
      <c r="BO1639" s="58">
        <v>0.44935895347887062</v>
      </c>
      <c r="BP1639" s="58">
        <v>0.50741113007265948</v>
      </c>
      <c r="BQ1639" s="58">
        <v>0.5637714217441705</v>
      </c>
      <c r="BR1639" s="36">
        <v>3.8</v>
      </c>
      <c r="BS1639" s="36">
        <v>4.3</v>
      </c>
      <c r="BT1639" s="36">
        <v>0.4284</v>
      </c>
      <c r="BU1639" s="36">
        <v>0.17759</v>
      </c>
      <c r="BV1639" s="36">
        <v>0.19325737542576599</v>
      </c>
      <c r="BW1639" s="36">
        <v>0.25866</v>
      </c>
    </row>
    <row r="1640" spans="1:75" s="36" customFormat="1" ht="16.75" customHeight="1" x14ac:dyDescent="0.2">
      <c r="A1640" s="36" t="s">
        <v>2025</v>
      </c>
      <c r="B1640" s="36">
        <v>2025020789</v>
      </c>
      <c r="C1640" s="35">
        <v>46043</v>
      </c>
      <c r="D1640" s="45" t="s">
        <v>6</v>
      </c>
      <c r="E1640" s="36" t="s">
        <v>48</v>
      </c>
      <c r="F1640" s="45">
        <v>1</v>
      </c>
      <c r="G1640" s="45">
        <v>1</v>
      </c>
      <c r="H1640" s="36" t="s">
        <v>46</v>
      </c>
      <c r="I1640" s="36" t="s">
        <v>449</v>
      </c>
      <c r="J1640" s="46" t="s">
        <v>146</v>
      </c>
      <c r="K1640" s="47">
        <v>2.96</v>
      </c>
      <c r="L1640" s="48">
        <v>0.15</v>
      </c>
      <c r="M1640" s="49">
        <v>0.1</v>
      </c>
      <c r="N1640" s="36">
        <v>2.44999999999999</v>
      </c>
      <c r="O1640" s="36">
        <v>4.1999999999999904</v>
      </c>
      <c r="P1640" s="70">
        <v>2.44999999999999</v>
      </c>
      <c r="Q1640" s="36">
        <v>4.1999999999999904</v>
      </c>
      <c r="R1640" s="50">
        <v>3.0515921109611015</v>
      </c>
      <c r="S1640" s="50">
        <v>3.4699861523451512</v>
      </c>
      <c r="T1640" s="50">
        <v>2.8227227026390191</v>
      </c>
      <c r="U1640" s="50">
        <v>3.5046860138686027</v>
      </c>
      <c r="V1640" s="50">
        <v>0.95</v>
      </c>
      <c r="W1640" s="50">
        <v>0.95302926576458757</v>
      </c>
      <c r="X1640" s="50">
        <v>0.8885211407889636</v>
      </c>
      <c r="Y1640" s="50">
        <v>1.2077702702702704</v>
      </c>
      <c r="Z1640" s="50">
        <v>0.97</v>
      </c>
      <c r="AA1640" s="51">
        <v>0.92500000000000004</v>
      </c>
      <c r="AB1640" s="51">
        <v>1.01</v>
      </c>
      <c r="AC1640" s="51">
        <v>1</v>
      </c>
      <c r="AD1640" s="51">
        <v>1</v>
      </c>
      <c r="AE1640" s="51">
        <v>1</v>
      </c>
      <c r="AF1640" s="51">
        <v>1</v>
      </c>
      <c r="AG1640" s="52">
        <v>1</v>
      </c>
      <c r="AH1640" s="52">
        <v>1</v>
      </c>
      <c r="AI1640" s="53">
        <v>1559</v>
      </c>
      <c r="AJ1640" s="53">
        <v>1517</v>
      </c>
      <c r="AK1640" s="51">
        <v>3.1204106601142572</v>
      </c>
      <c r="AL1640" s="51">
        <v>3.12</v>
      </c>
      <c r="AM1640" s="51">
        <v>3.37</v>
      </c>
      <c r="AN1640" s="51">
        <v>3.35</v>
      </c>
      <c r="AO1640" s="51">
        <v>3.3103471329870824</v>
      </c>
      <c r="AP1640" s="51">
        <v>3.3186780482052396</v>
      </c>
      <c r="AQ1640" s="51">
        <v>3.2688999999999999</v>
      </c>
      <c r="AR1640" s="67">
        <v>0</v>
      </c>
      <c r="AS1640" s="99" t="s">
        <v>1591</v>
      </c>
      <c r="AT1640" s="54">
        <v>2.4972885264251441</v>
      </c>
      <c r="AU1640" s="54">
        <v>4.0744898694983114</v>
      </c>
      <c r="AV1640" s="55">
        <v>2.4972885264251441</v>
      </c>
      <c r="AW1640" s="55">
        <v>4.0789788139166339</v>
      </c>
      <c r="AX1640" s="56">
        <v>4.7288526425154132E-2</v>
      </c>
      <c r="AY1640" s="56">
        <v>-0.12551013050167903</v>
      </c>
      <c r="AZ1640" s="56">
        <v>-7.8221604076524898E-2</v>
      </c>
      <c r="BA1640" s="56">
        <v>0.17279865692683316</v>
      </c>
      <c r="BB1640" s="61">
        <v>265</v>
      </c>
      <c r="BC1640" s="57">
        <v>-183</v>
      </c>
      <c r="BD1640" s="57">
        <v>-150</v>
      </c>
      <c r="BE1640" s="57">
        <v>-113</v>
      </c>
      <c r="BF1640" s="95">
        <v>0.2738479866831971</v>
      </c>
      <c r="BG1640" s="58">
        <v>0.64657008620285994</v>
      </c>
      <c r="BH1640" s="58">
        <v>0.60043853546167802</v>
      </c>
      <c r="BI1640" s="58">
        <v>0.5311049187730903</v>
      </c>
      <c r="BJ1640" s="57">
        <v>266</v>
      </c>
      <c r="BK1640" s="57">
        <v>-183</v>
      </c>
      <c r="BL1640" s="57">
        <v>-151</v>
      </c>
      <c r="BM1640" s="57">
        <v>-113</v>
      </c>
      <c r="BN1640" s="58">
        <v>0.27324374355902337</v>
      </c>
      <c r="BO1640" s="58">
        <v>0.64719840006704032</v>
      </c>
      <c r="BP1640" s="58">
        <v>0.60104610428074889</v>
      </c>
      <c r="BQ1640" s="58">
        <v>0.53150536550728411</v>
      </c>
      <c r="BR1640" s="36">
        <v>3.8</v>
      </c>
      <c r="BS1640" s="36">
        <v>4.3499999999999996</v>
      </c>
      <c r="BT1640" s="36">
        <v>0.42341000000000001</v>
      </c>
      <c r="BU1640" s="36">
        <v>0.17441000000000001</v>
      </c>
      <c r="BV1640" s="36">
        <v>0.18952870478032599</v>
      </c>
      <c r="BW1640" s="36">
        <v>0.25418000000000002</v>
      </c>
    </row>
    <row r="1641" spans="1:75" s="36" customFormat="1" ht="16.75" customHeight="1" x14ac:dyDescent="0.2">
      <c r="A1641" s="36" t="s">
        <v>2026</v>
      </c>
      <c r="B1641" s="36">
        <v>2025020789</v>
      </c>
      <c r="C1641" s="35">
        <v>46043</v>
      </c>
      <c r="D1641" s="45" t="s">
        <v>9</v>
      </c>
      <c r="E1641" s="36" t="s">
        <v>24</v>
      </c>
      <c r="F1641" s="45">
        <v>1</v>
      </c>
      <c r="G1641" s="45">
        <v>1</v>
      </c>
      <c r="H1641" s="36" t="s">
        <v>47</v>
      </c>
      <c r="I1641" s="36" t="s">
        <v>364</v>
      </c>
      <c r="J1641" s="46" t="s">
        <v>158</v>
      </c>
      <c r="K1641" s="47">
        <v>2.96</v>
      </c>
      <c r="L1641" s="48">
        <v>0.15</v>
      </c>
      <c r="M1641" s="49">
        <v>0.1</v>
      </c>
      <c r="N1641" s="36">
        <v>4.1999999999999904</v>
      </c>
      <c r="O1641" s="36">
        <v>2.44999999999999</v>
      </c>
      <c r="P1641" s="70">
        <v>4.1999999999999904</v>
      </c>
      <c r="Q1641" s="36">
        <v>2.44999999999999</v>
      </c>
      <c r="R1641" s="50">
        <v>3.6810683960338024</v>
      </c>
      <c r="S1641" s="50">
        <v>2.5720192054853634</v>
      </c>
      <c r="T1641" s="50">
        <v>3.5890416861329575</v>
      </c>
      <c r="U1641" s="50">
        <v>2.6363196856224973</v>
      </c>
      <c r="V1641" s="50">
        <v>1.048</v>
      </c>
      <c r="W1641" s="50">
        <v>1.0491546019013618</v>
      </c>
      <c r="X1641" s="50">
        <v>1.1385135135135136</v>
      </c>
      <c r="Y1641" s="50">
        <v>1.0541927905791408</v>
      </c>
      <c r="Z1641" s="50">
        <v>1</v>
      </c>
      <c r="AA1641" s="51">
        <v>0.97499999999999998</v>
      </c>
      <c r="AB1641" s="51">
        <v>1.0249999999999999</v>
      </c>
      <c r="AC1641" s="51">
        <v>1</v>
      </c>
      <c r="AD1641" s="51">
        <v>1</v>
      </c>
      <c r="AE1641" s="51">
        <v>1</v>
      </c>
      <c r="AF1641" s="51">
        <v>1</v>
      </c>
      <c r="AG1641" s="52">
        <v>1</v>
      </c>
      <c r="AH1641" s="52">
        <v>1</v>
      </c>
      <c r="AI1641" s="53">
        <v>1543</v>
      </c>
      <c r="AJ1641" s="53">
        <v>1501</v>
      </c>
      <c r="AK1641" s="51">
        <v>3.5750000000000002</v>
      </c>
      <c r="AL1641" s="51">
        <v>3.58</v>
      </c>
      <c r="AM1641" s="51">
        <v>2.6300225767353322</v>
      </c>
      <c r="AN1641" s="51">
        <v>2.62</v>
      </c>
      <c r="AO1641" s="51">
        <v>2.6723900477170841</v>
      </c>
      <c r="AP1641" s="51">
        <v>2.657334421382326</v>
      </c>
      <c r="AQ1641" s="51">
        <v>2.6300225767353322</v>
      </c>
      <c r="AR1641" s="67">
        <v>0</v>
      </c>
      <c r="AS1641" s="99" t="s">
        <v>1591</v>
      </c>
      <c r="AT1641" s="54">
        <v>4.0744898694983114</v>
      </c>
      <c r="AU1641" s="54">
        <v>2.4972885264251441</v>
      </c>
      <c r="AV1641" s="55">
        <v>4.0789788139166339</v>
      </c>
      <c r="AW1641" s="55">
        <v>2.4972885264251441</v>
      </c>
      <c r="AX1641" s="56">
        <v>-0.12551013050167903</v>
      </c>
      <c r="AY1641" s="56">
        <v>4.7288526425154132E-2</v>
      </c>
      <c r="AZ1641" s="56">
        <v>-7.8221604076524898E-2</v>
      </c>
      <c r="BA1641" s="56">
        <v>-0.17279865692683316</v>
      </c>
      <c r="BB1641" s="61">
        <v>-265</v>
      </c>
      <c r="BC1641" s="57">
        <v>183</v>
      </c>
      <c r="BD1641" s="57">
        <v>150</v>
      </c>
      <c r="BE1641" s="57">
        <v>113</v>
      </c>
      <c r="BF1641" s="95">
        <v>0.7261520133168029</v>
      </c>
      <c r="BG1641" s="58">
        <v>0.35342991379714006</v>
      </c>
      <c r="BH1641" s="58">
        <v>0.39956146453832198</v>
      </c>
      <c r="BI1641" s="58">
        <v>0.46889508122690965</v>
      </c>
      <c r="BJ1641" s="57">
        <v>-266</v>
      </c>
      <c r="BK1641" s="57">
        <v>183</v>
      </c>
      <c r="BL1641" s="57">
        <v>151</v>
      </c>
      <c r="BM1641" s="57">
        <v>113</v>
      </c>
      <c r="BN1641" s="58">
        <v>0.72675625644097663</v>
      </c>
      <c r="BO1641" s="58">
        <v>0.35280159993295973</v>
      </c>
      <c r="BP1641" s="58">
        <v>0.39895389571925116</v>
      </c>
      <c r="BQ1641" s="58">
        <v>0.46849463449271589</v>
      </c>
      <c r="BR1641" s="36">
        <v>3.8</v>
      </c>
      <c r="BS1641" s="36">
        <v>4.4000000000000004</v>
      </c>
      <c r="BT1641" s="36">
        <v>0.41953000000000001</v>
      </c>
      <c r="BU1641" s="36">
        <v>0.16736000000000001</v>
      </c>
      <c r="BV1641" s="36">
        <v>0.181911066184063</v>
      </c>
      <c r="BW1641" s="36">
        <v>0.24734999999999999</v>
      </c>
    </row>
    <row r="1642" spans="1:75" s="36" customFormat="1" ht="16.75" customHeight="1" x14ac:dyDescent="0.2">
      <c r="A1642" s="36" t="s">
        <v>2027</v>
      </c>
      <c r="B1642" s="36">
        <v>2025020790</v>
      </c>
      <c r="C1642" s="35">
        <v>46043</v>
      </c>
      <c r="D1642" s="45" t="s">
        <v>6</v>
      </c>
      <c r="E1642" s="36" t="s">
        <v>43</v>
      </c>
      <c r="F1642" s="45">
        <v>1</v>
      </c>
      <c r="G1642" s="45">
        <v>2</v>
      </c>
      <c r="H1642" s="36" t="s">
        <v>36</v>
      </c>
      <c r="I1642" s="36" t="s">
        <v>342</v>
      </c>
      <c r="J1642" s="46" t="s">
        <v>231</v>
      </c>
      <c r="K1642" s="47">
        <v>2.96</v>
      </c>
      <c r="L1642" s="48">
        <v>0.15</v>
      </c>
      <c r="M1642" s="49">
        <v>0.1</v>
      </c>
      <c r="N1642" s="36">
        <v>2.5999999999999899</v>
      </c>
      <c r="O1642" s="36">
        <v>3.3999999999999901</v>
      </c>
      <c r="P1642" s="70">
        <v>2.5999999999999899</v>
      </c>
      <c r="Q1642" s="36">
        <v>3.3999999999999901</v>
      </c>
      <c r="R1642" s="50">
        <v>2.8572912332886586</v>
      </c>
      <c r="S1642" s="50">
        <v>3.1008655310922979</v>
      </c>
      <c r="T1642" s="50">
        <v>2.828718320955772</v>
      </c>
      <c r="U1642" s="50">
        <v>3.1938914970250671</v>
      </c>
      <c r="V1642" s="50">
        <v>0.97</v>
      </c>
      <c r="W1642" s="50">
        <v>0.95751047349149665</v>
      </c>
      <c r="X1642" s="50">
        <v>0.98961980316591125</v>
      </c>
      <c r="Y1642" s="50">
        <v>1.0253528664789515</v>
      </c>
      <c r="Z1642" s="50">
        <v>1.04</v>
      </c>
      <c r="AA1642" s="51">
        <v>0.99</v>
      </c>
      <c r="AB1642" s="51">
        <v>1.03</v>
      </c>
      <c r="AC1642" s="51">
        <v>1</v>
      </c>
      <c r="AD1642" s="51">
        <v>1</v>
      </c>
      <c r="AE1642" s="51">
        <v>1</v>
      </c>
      <c r="AF1642" s="51">
        <v>1</v>
      </c>
      <c r="AG1642" s="52">
        <v>1</v>
      </c>
      <c r="AH1642" s="52">
        <v>1</v>
      </c>
      <c r="AI1642" s="53">
        <v>1550</v>
      </c>
      <c r="AJ1642" s="53">
        <v>1508</v>
      </c>
      <c r="AK1642" s="51">
        <v>2.7978253633115058</v>
      </c>
      <c r="AL1642" s="51">
        <v>2.8063166501230854</v>
      </c>
      <c r="AM1642" s="51">
        <v>3.01</v>
      </c>
      <c r="AN1642" s="51">
        <v>3.04</v>
      </c>
      <c r="AO1642" s="51">
        <v>3.112599637829796</v>
      </c>
      <c r="AP1642" s="51">
        <v>3.1294447150057247</v>
      </c>
      <c r="AQ1642" s="51">
        <v>3.1303999999999998</v>
      </c>
      <c r="AR1642" s="67">
        <v>-0.02</v>
      </c>
      <c r="AS1642" s="99" t="s">
        <v>1591</v>
      </c>
      <c r="AT1642" s="54">
        <v>2.5590968043871531</v>
      </c>
      <c r="AU1642" s="54">
        <v>3.3366369357876722</v>
      </c>
      <c r="AV1642" s="55">
        <v>2.5790968043871532</v>
      </c>
      <c r="AW1642" s="55">
        <v>3.3003688477890822</v>
      </c>
      <c r="AX1642" s="56">
        <v>-4.0903195612836729E-2</v>
      </c>
      <c r="AY1642" s="56">
        <v>-6.3363064212317965E-2</v>
      </c>
      <c r="AZ1642" s="56">
        <v>-0.10426625982515469</v>
      </c>
      <c r="BA1642" s="56">
        <v>2.2459868599481236E-2</v>
      </c>
      <c r="BB1642" s="61">
        <v>166</v>
      </c>
      <c r="BC1642" s="57">
        <v>-119</v>
      </c>
      <c r="BD1642" s="57">
        <v>107</v>
      </c>
      <c r="BE1642" s="57">
        <v>134</v>
      </c>
      <c r="BF1642" s="95">
        <v>0.37625199774063722</v>
      </c>
      <c r="BG1642" s="58">
        <v>0.54357908808781097</v>
      </c>
      <c r="BH1642" s="58">
        <v>0.4837923154493794</v>
      </c>
      <c r="BI1642" s="58">
        <v>0.42776342462093153</v>
      </c>
      <c r="BJ1642" s="57">
        <v>160</v>
      </c>
      <c r="BK1642" s="57">
        <v>-118</v>
      </c>
      <c r="BL1642" s="57">
        <v>108</v>
      </c>
      <c r="BM1642" s="57">
        <v>135</v>
      </c>
      <c r="BN1642" s="58">
        <v>0.38420483079303547</v>
      </c>
      <c r="BO1642" s="58">
        <v>0.54086952626076135</v>
      </c>
      <c r="BP1642" s="58">
        <v>0.48092233249104943</v>
      </c>
      <c r="BQ1642" s="58">
        <v>0.42538634820100485</v>
      </c>
      <c r="BR1642" s="36">
        <v>3.8</v>
      </c>
      <c r="BS1642" s="36">
        <v>4.45</v>
      </c>
      <c r="BT1642" s="36">
        <v>0.41171000000000002</v>
      </c>
      <c r="BU1642" s="36">
        <v>0.16464999999999999</v>
      </c>
      <c r="BV1642" s="36">
        <v>0.17842629417310499</v>
      </c>
      <c r="BW1642" s="36">
        <v>0.24185999999999999</v>
      </c>
    </row>
    <row r="1643" spans="1:75" s="36" customFormat="1" ht="16.75" customHeight="1" x14ac:dyDescent="0.2">
      <c r="A1643" s="36" t="s">
        <v>2028</v>
      </c>
      <c r="B1643" s="36">
        <v>2025020790</v>
      </c>
      <c r="C1643" s="35">
        <v>46043</v>
      </c>
      <c r="D1643" s="45" t="s">
        <v>9</v>
      </c>
      <c r="E1643" s="36" t="s">
        <v>15</v>
      </c>
      <c r="F1643" s="45">
        <v>2</v>
      </c>
      <c r="G1643" s="45">
        <v>1</v>
      </c>
      <c r="H1643" s="36" t="s">
        <v>38</v>
      </c>
      <c r="I1643" s="36" t="s">
        <v>358</v>
      </c>
      <c r="J1643" s="46" t="s">
        <v>191</v>
      </c>
      <c r="K1643" s="47">
        <v>2.96</v>
      </c>
      <c r="L1643" s="48">
        <v>0.15</v>
      </c>
      <c r="M1643" s="49">
        <v>0.1</v>
      </c>
      <c r="N1643" s="36">
        <v>3.3999999999999901</v>
      </c>
      <c r="O1643" s="36">
        <v>2.5999999999999899</v>
      </c>
      <c r="P1643" s="70">
        <v>3.3999999999999901</v>
      </c>
      <c r="Q1643" s="36">
        <v>2.5999999999999899</v>
      </c>
      <c r="R1643" s="50">
        <v>3.126666055873403</v>
      </c>
      <c r="S1643" s="50">
        <v>2.9915343515947477</v>
      </c>
      <c r="T1643" s="50">
        <v>3.0015994136384667</v>
      </c>
      <c r="U1643" s="50">
        <v>2.9915343515947477</v>
      </c>
      <c r="V1643" s="50">
        <v>1.0449999999999999</v>
      </c>
      <c r="W1643" s="50">
        <v>1.0398742800952707</v>
      </c>
      <c r="X1643" s="50">
        <v>1.0168918918918919</v>
      </c>
      <c r="Y1643" s="50">
        <v>0.94521127138902228</v>
      </c>
      <c r="Z1643" s="50">
        <v>0.97</v>
      </c>
      <c r="AA1643" s="51">
        <v>0.96</v>
      </c>
      <c r="AB1643" s="51">
        <v>1</v>
      </c>
      <c r="AC1643" s="51">
        <v>1</v>
      </c>
      <c r="AD1643" s="51">
        <v>1</v>
      </c>
      <c r="AE1643" s="51">
        <v>1</v>
      </c>
      <c r="AF1643" s="51">
        <v>1</v>
      </c>
      <c r="AG1643" s="52">
        <v>1</v>
      </c>
      <c r="AH1643" s="52">
        <v>1</v>
      </c>
      <c r="AI1643" s="53">
        <v>1515</v>
      </c>
      <c r="AJ1643" s="53">
        <v>1473</v>
      </c>
      <c r="AK1643" s="51">
        <v>3.0350444847776963</v>
      </c>
      <c r="AL1643" s="51">
        <v>3.06</v>
      </c>
      <c r="AM1643" s="51">
        <v>2.9292746173710973</v>
      </c>
      <c r="AN1643" s="51">
        <v>2.95</v>
      </c>
      <c r="AO1643" s="51">
        <v>2.894978476738594</v>
      </c>
      <c r="AP1643" s="51">
        <v>2.8959999533848406</v>
      </c>
      <c r="AQ1643" s="51">
        <v>2.8413963788499643</v>
      </c>
      <c r="AR1643" s="67">
        <v>0.02</v>
      </c>
      <c r="AS1643" s="99" t="s">
        <v>1591</v>
      </c>
      <c r="AT1643" s="54">
        <v>3.3366369357876722</v>
      </c>
      <c r="AU1643" s="54">
        <v>2.5590968043871531</v>
      </c>
      <c r="AV1643" s="55">
        <v>3.3003688477890822</v>
      </c>
      <c r="AW1643" s="55">
        <v>2.5790968043871532</v>
      </c>
      <c r="AX1643" s="56">
        <v>-6.3363064212317965E-2</v>
      </c>
      <c r="AY1643" s="56">
        <v>-4.0903195612836729E-2</v>
      </c>
      <c r="AZ1643" s="56">
        <v>-0.10426625982515469</v>
      </c>
      <c r="BA1643" s="56">
        <v>-2.2459868599481236E-2</v>
      </c>
      <c r="BB1643" s="61">
        <v>-166</v>
      </c>
      <c r="BC1643" s="57">
        <v>119</v>
      </c>
      <c r="BD1643" s="57">
        <v>-107</v>
      </c>
      <c r="BE1643" s="57">
        <v>-134</v>
      </c>
      <c r="BF1643" s="95">
        <v>0.62374800225936278</v>
      </c>
      <c r="BG1643" s="58">
        <v>0.45642091191218903</v>
      </c>
      <c r="BH1643" s="58">
        <v>0.5162076845506206</v>
      </c>
      <c r="BI1643" s="58">
        <v>0.57223657537906847</v>
      </c>
      <c r="BJ1643" s="57">
        <v>-160</v>
      </c>
      <c r="BK1643" s="57">
        <v>118</v>
      </c>
      <c r="BL1643" s="57">
        <v>-108</v>
      </c>
      <c r="BM1643" s="57">
        <v>-135</v>
      </c>
      <c r="BN1643" s="58">
        <v>0.61579516920696453</v>
      </c>
      <c r="BO1643" s="58">
        <v>0.45913047373923865</v>
      </c>
      <c r="BP1643" s="58">
        <v>0.51907766750895057</v>
      </c>
      <c r="BQ1643" s="58">
        <v>0.57461365179899515</v>
      </c>
      <c r="BR1643" s="36">
        <v>3.8</v>
      </c>
      <c r="BS1643" s="36">
        <v>4.5</v>
      </c>
      <c r="BT1643" s="36">
        <v>0.40217999999999998</v>
      </c>
      <c r="BU1643" s="36">
        <v>0.15989</v>
      </c>
      <c r="BV1643" s="36">
        <v>0.17324924963971799</v>
      </c>
      <c r="BW1643" s="36">
        <v>0.23699999999999999</v>
      </c>
    </row>
    <row r="1644" spans="1:75" s="36" customFormat="1" ht="16.75" customHeight="1" x14ac:dyDescent="0.2">
      <c r="A1644" s="36" t="s">
        <v>2029</v>
      </c>
      <c r="B1644" s="36">
        <v>2025020793</v>
      </c>
      <c r="C1644" s="35">
        <v>46043</v>
      </c>
      <c r="D1644" s="45" t="s">
        <v>6</v>
      </c>
      <c r="E1644" s="36" t="s">
        <v>37</v>
      </c>
      <c r="F1644" s="45">
        <v>1</v>
      </c>
      <c r="G1644" s="45">
        <v>1</v>
      </c>
      <c r="H1644" s="36" t="s">
        <v>46</v>
      </c>
      <c r="I1644" s="36" t="s">
        <v>352</v>
      </c>
      <c r="J1644" s="46" t="s">
        <v>175</v>
      </c>
      <c r="K1644" s="47">
        <v>2.96</v>
      </c>
      <c r="L1644" s="48">
        <v>0.15</v>
      </c>
      <c r="M1644" s="49">
        <v>0.1</v>
      </c>
      <c r="N1644" s="36">
        <v>2.8499999999999899</v>
      </c>
      <c r="O1644" s="36">
        <v>2.69999999999999</v>
      </c>
      <c r="P1644" s="70">
        <v>2.8499999999999899</v>
      </c>
      <c r="Q1644" s="36">
        <v>2.69999999999999</v>
      </c>
      <c r="R1644" s="50">
        <v>2.9799940546854722</v>
      </c>
      <c r="S1644" s="50">
        <v>2.9012695719726134</v>
      </c>
      <c r="T1644" s="50">
        <v>2.8011944114043437</v>
      </c>
      <c r="U1644" s="50">
        <v>2.9302822676923395</v>
      </c>
      <c r="V1644" s="50">
        <v>0.95</v>
      </c>
      <c r="W1644" s="50">
        <v>0.95302926576458757</v>
      </c>
      <c r="X1644" s="50">
        <v>1.0675675675675675</v>
      </c>
      <c r="Y1644" s="50">
        <v>0.90540540540540548</v>
      </c>
      <c r="Z1644" s="50">
        <v>0.97</v>
      </c>
      <c r="AA1644" s="51">
        <v>0.94</v>
      </c>
      <c r="AB1644" s="51">
        <v>1.01</v>
      </c>
      <c r="AC1644" s="51">
        <v>1</v>
      </c>
      <c r="AD1644" s="51">
        <v>1</v>
      </c>
      <c r="AE1644" s="51">
        <v>1</v>
      </c>
      <c r="AF1644" s="51">
        <v>1</v>
      </c>
      <c r="AG1644" s="52">
        <v>1</v>
      </c>
      <c r="AH1644" s="52">
        <v>1</v>
      </c>
      <c r="AI1644" s="53">
        <v>1556</v>
      </c>
      <c r="AJ1644" s="53">
        <v>1514</v>
      </c>
      <c r="AK1644" s="51">
        <v>2.8994437962961168</v>
      </c>
      <c r="AL1644" s="51">
        <v>2.9088443404053028</v>
      </c>
      <c r="AM1644" s="51">
        <v>2.9307175930811784</v>
      </c>
      <c r="AN1644" s="51">
        <v>2.9263003899148936</v>
      </c>
      <c r="AO1644" s="51">
        <v>2.9156362986187889</v>
      </c>
      <c r="AP1644" s="51">
        <v>2.9004255765479861</v>
      </c>
      <c r="AQ1644" s="51">
        <v>2.8427960652887432</v>
      </c>
      <c r="AR1644" s="67">
        <v>0.03</v>
      </c>
      <c r="AS1644" s="99" t="s">
        <v>1591</v>
      </c>
      <c r="AT1644" s="54">
        <v>2.7941494796932718</v>
      </c>
      <c r="AU1644" s="54">
        <v>2.6944035973718594</v>
      </c>
      <c r="AV1644" s="55">
        <v>2.764149479693272</v>
      </c>
      <c r="AW1644" s="55">
        <v>2.7274051255909444</v>
      </c>
      <c r="AX1644" s="56">
        <v>-5.585052030671811E-2</v>
      </c>
      <c r="AY1644" s="56">
        <v>-5.5964026281305479E-3</v>
      </c>
      <c r="AZ1644" s="56">
        <v>-6.1446922934848658E-2</v>
      </c>
      <c r="BA1644" s="56">
        <v>-5.0254117678587562E-2</v>
      </c>
      <c r="BB1644" s="61">
        <v>-110</v>
      </c>
      <c r="BC1644" s="57">
        <v>109</v>
      </c>
      <c r="BD1644" s="57">
        <v>143</v>
      </c>
      <c r="BE1644" s="57">
        <v>173</v>
      </c>
      <c r="BF1644" s="95">
        <v>0.52299585936442616</v>
      </c>
      <c r="BG1644" s="58">
        <v>0.47770376844766638</v>
      </c>
      <c r="BH1644" s="58">
        <v>0.41216236436304865</v>
      </c>
      <c r="BI1644" s="58">
        <v>0.36620748020488647</v>
      </c>
      <c r="BJ1644" s="57">
        <v>-104</v>
      </c>
      <c r="BK1644" s="57">
        <v>109</v>
      </c>
      <c r="BL1644" s="57">
        <v>143</v>
      </c>
      <c r="BM1644" s="57">
        <v>173</v>
      </c>
      <c r="BN1644" s="58">
        <v>0.51074012653764989</v>
      </c>
      <c r="BO1644" s="58">
        <v>0.47764590733316603</v>
      </c>
      <c r="BP1644" s="58">
        <v>0.41183178039076185</v>
      </c>
      <c r="BQ1644" s="58">
        <v>0.36574130627505397</v>
      </c>
      <c r="BR1644" s="36">
        <v>3.8</v>
      </c>
      <c r="BS1644" s="36">
        <v>4.55</v>
      </c>
      <c r="BT1644" s="36">
        <v>0.39628000000000002</v>
      </c>
      <c r="BU1644" s="36">
        <v>0.15579999999999999</v>
      </c>
      <c r="BV1644" s="36">
        <v>0.168611069024479</v>
      </c>
      <c r="BW1644" s="36">
        <v>0.23178000000000001</v>
      </c>
    </row>
    <row r="1645" spans="1:75" s="36" customFormat="1" ht="16.75" customHeight="1" x14ac:dyDescent="0.2">
      <c r="A1645" s="36" t="s">
        <v>2030</v>
      </c>
      <c r="B1645" s="36">
        <v>2025020793</v>
      </c>
      <c r="C1645" s="35">
        <v>46043</v>
      </c>
      <c r="D1645" s="45" t="s">
        <v>9</v>
      </c>
      <c r="E1645" s="36" t="s">
        <v>13</v>
      </c>
      <c r="F1645" s="45">
        <v>1</v>
      </c>
      <c r="G1645" s="45">
        <v>1</v>
      </c>
      <c r="H1645" s="36" t="s">
        <v>47</v>
      </c>
      <c r="I1645" s="36" t="s">
        <v>472</v>
      </c>
      <c r="J1645" s="46" t="s">
        <v>185</v>
      </c>
      <c r="K1645" s="47">
        <v>2.96</v>
      </c>
      <c r="L1645" s="48">
        <v>0.15</v>
      </c>
      <c r="M1645" s="49">
        <v>0.1</v>
      </c>
      <c r="N1645" s="36">
        <v>2.69999999999999</v>
      </c>
      <c r="O1645" s="36">
        <v>2.8499999999999899</v>
      </c>
      <c r="P1645" s="70">
        <v>2.69999999999999</v>
      </c>
      <c r="Q1645" s="36">
        <v>2.8499999999999899</v>
      </c>
      <c r="R1645" s="50">
        <v>2.653071203872639</v>
      </c>
      <c r="S1645" s="50">
        <v>3.2477888431000186</v>
      </c>
      <c r="T1645" s="50">
        <v>2.653071203872639</v>
      </c>
      <c r="U1645" s="50">
        <v>3.2477888431000186</v>
      </c>
      <c r="V1645" s="50">
        <v>1.048</v>
      </c>
      <c r="W1645" s="50">
        <v>1.0491546019013618</v>
      </c>
      <c r="X1645" s="50">
        <v>0.99010729495985761</v>
      </c>
      <c r="Y1645" s="50">
        <v>0.97954182307301241</v>
      </c>
      <c r="Z1645" s="50">
        <v>1</v>
      </c>
      <c r="AA1645" s="51">
        <v>1</v>
      </c>
      <c r="AB1645" s="51">
        <v>1</v>
      </c>
      <c r="AC1645" s="51">
        <v>1</v>
      </c>
      <c r="AD1645" s="51">
        <v>1</v>
      </c>
      <c r="AE1645" s="51">
        <v>1</v>
      </c>
      <c r="AF1645" s="51">
        <v>1</v>
      </c>
      <c r="AG1645" s="52">
        <v>1</v>
      </c>
      <c r="AH1645" s="52">
        <v>1</v>
      </c>
      <c r="AI1645" s="53">
        <v>1545</v>
      </c>
      <c r="AJ1645" s="53">
        <v>1472</v>
      </c>
      <c r="AK1645" s="51">
        <v>2.68</v>
      </c>
      <c r="AL1645" s="51">
        <v>2.675960680580896</v>
      </c>
      <c r="AM1645" s="51">
        <v>3.16</v>
      </c>
      <c r="AN1645" s="51">
        <v>3.1731683264650026</v>
      </c>
      <c r="AO1645" s="51">
        <v>3.2075714190171021</v>
      </c>
      <c r="AP1645" s="51">
        <v>3.2136040326295392</v>
      </c>
      <c r="AQ1645" s="51">
        <v>3.16</v>
      </c>
      <c r="AR1645" s="67">
        <v>-0.03</v>
      </c>
      <c r="AS1645" s="99" t="s">
        <v>1591</v>
      </c>
      <c r="AT1645" s="54">
        <v>2.6944035973718594</v>
      </c>
      <c r="AU1645" s="54">
        <v>2.7941494796932718</v>
      </c>
      <c r="AV1645" s="55">
        <v>2.7274051255909444</v>
      </c>
      <c r="AW1645" s="55">
        <v>2.764149479693272</v>
      </c>
      <c r="AX1645" s="56">
        <v>-5.5964026281305479E-3</v>
      </c>
      <c r="AY1645" s="56">
        <v>-5.585052030671811E-2</v>
      </c>
      <c r="AZ1645" s="56">
        <v>-6.1446922934848658E-2</v>
      </c>
      <c r="BA1645" s="56">
        <v>5.0254117678587562E-2</v>
      </c>
      <c r="BB1645" s="61">
        <v>110</v>
      </c>
      <c r="BC1645" s="57">
        <v>-109</v>
      </c>
      <c r="BD1645" s="57">
        <v>-143</v>
      </c>
      <c r="BE1645" s="57">
        <v>-173</v>
      </c>
      <c r="BF1645" s="95">
        <v>0.47700414063557384</v>
      </c>
      <c r="BG1645" s="58">
        <v>0.52229623155233362</v>
      </c>
      <c r="BH1645" s="58">
        <v>0.58783763563695135</v>
      </c>
      <c r="BI1645" s="58">
        <v>0.63379251979511353</v>
      </c>
      <c r="BJ1645" s="57">
        <v>104</v>
      </c>
      <c r="BK1645" s="57">
        <v>-109</v>
      </c>
      <c r="BL1645" s="57">
        <v>-143</v>
      </c>
      <c r="BM1645" s="57">
        <v>-173</v>
      </c>
      <c r="BN1645" s="58">
        <v>0.48925987346235011</v>
      </c>
      <c r="BO1645" s="58">
        <v>0.52235409266683397</v>
      </c>
      <c r="BP1645" s="58">
        <v>0.58816821960923815</v>
      </c>
      <c r="BQ1645" s="58">
        <v>0.63425869372494603</v>
      </c>
      <c r="BR1645" s="36">
        <v>3.8</v>
      </c>
      <c r="BS1645" s="36">
        <v>4.5999999999999996</v>
      </c>
      <c r="BT1645" s="36">
        <v>0.38973999999999998</v>
      </c>
      <c r="BU1645" s="36">
        <v>0.15379999999999999</v>
      </c>
      <c r="BV1645" s="36">
        <v>0.166173261015191</v>
      </c>
      <c r="BW1645" s="36">
        <v>0.22825999999999999</v>
      </c>
    </row>
    <row r="1646" spans="1:75" s="36" customFormat="1" ht="16.75" customHeight="1" x14ac:dyDescent="0.2">
      <c r="A1646" s="36" t="s">
        <v>2031</v>
      </c>
      <c r="B1646" s="36">
        <v>2025020791</v>
      </c>
      <c r="C1646" s="35">
        <v>46043</v>
      </c>
      <c r="D1646" s="45" t="s">
        <v>6</v>
      </c>
      <c r="E1646" s="36" t="s">
        <v>21</v>
      </c>
      <c r="F1646" s="45">
        <v>1</v>
      </c>
      <c r="G1646" s="45">
        <v>1</v>
      </c>
      <c r="H1646" s="36" t="s">
        <v>46</v>
      </c>
      <c r="I1646" s="36" t="s">
        <v>1430</v>
      </c>
      <c r="J1646" s="46" t="s">
        <v>163</v>
      </c>
      <c r="K1646" s="47">
        <v>2.96</v>
      </c>
      <c r="L1646" s="48">
        <v>0.15</v>
      </c>
      <c r="M1646" s="49">
        <v>0.1</v>
      </c>
      <c r="N1646" s="36">
        <v>3.0999999999999899</v>
      </c>
      <c r="O1646" s="36">
        <v>2.8499999999999899</v>
      </c>
      <c r="P1646" s="70">
        <v>3.0999999999999899</v>
      </c>
      <c r="Q1646" s="36">
        <v>2.8499999999999899</v>
      </c>
      <c r="R1646" s="50">
        <v>2.9892565154300348</v>
      </c>
      <c r="S1646" s="50">
        <v>3.0125700055781168</v>
      </c>
      <c r="T1646" s="50">
        <v>2.9892565154300348</v>
      </c>
      <c r="U1646" s="50">
        <v>3.1631985058570229</v>
      </c>
      <c r="V1646" s="50">
        <v>0.95</v>
      </c>
      <c r="W1646" s="50">
        <v>0.95302926576458757</v>
      </c>
      <c r="X1646" s="50">
        <v>1.1047297297297298</v>
      </c>
      <c r="Y1646" s="50">
        <v>0.92229729729729726</v>
      </c>
      <c r="Z1646" s="50">
        <v>0.97499999999999998</v>
      </c>
      <c r="AA1646" s="51">
        <v>1</v>
      </c>
      <c r="AB1646" s="51">
        <v>1.05</v>
      </c>
      <c r="AC1646" s="51">
        <v>1</v>
      </c>
      <c r="AD1646" s="51">
        <v>1</v>
      </c>
      <c r="AE1646" s="51">
        <v>1</v>
      </c>
      <c r="AF1646" s="51">
        <v>1</v>
      </c>
      <c r="AG1646" s="52">
        <v>1</v>
      </c>
      <c r="AH1646" s="52">
        <v>1</v>
      </c>
      <c r="AI1646" s="53">
        <v>1544</v>
      </c>
      <c r="AJ1646" s="53">
        <v>1502</v>
      </c>
      <c r="AK1646" s="51">
        <v>3</v>
      </c>
      <c r="AL1646" s="51">
        <v>2.9983884773145051</v>
      </c>
      <c r="AM1646" s="51">
        <v>3.18</v>
      </c>
      <c r="AN1646" s="51">
        <v>3.1548855008367171</v>
      </c>
      <c r="AO1646" s="51">
        <v>3.065558047703167</v>
      </c>
      <c r="AP1646" s="51">
        <v>3.0463127038634914</v>
      </c>
      <c r="AQ1646" s="51">
        <v>3.1005000000000003</v>
      </c>
      <c r="AR1646" s="67">
        <v>0.03</v>
      </c>
      <c r="AS1646" s="99" t="s">
        <v>1591</v>
      </c>
      <c r="AT1646" s="54">
        <v>3.1312525337837833</v>
      </c>
      <c r="AU1646" s="54">
        <v>2.9750840607871623</v>
      </c>
      <c r="AV1646" s="55">
        <v>3.1012525337837835</v>
      </c>
      <c r="AW1646" s="55">
        <v>3.0083948201100026</v>
      </c>
      <c r="AX1646" s="56">
        <v>3.1252533783793446E-2</v>
      </c>
      <c r="AY1646" s="56">
        <v>0.12508406078717238</v>
      </c>
      <c r="AZ1646" s="56">
        <v>0.15633659457096583</v>
      </c>
      <c r="BA1646" s="56">
        <v>-9.3831527003378934E-2</v>
      </c>
      <c r="BB1646" s="61">
        <v>-112</v>
      </c>
      <c r="BC1646" s="57">
        <v>-137</v>
      </c>
      <c r="BD1646" s="57">
        <v>-110</v>
      </c>
      <c r="BE1646" s="57">
        <v>115</v>
      </c>
      <c r="BF1646" s="95">
        <v>0.52853336008074614</v>
      </c>
      <c r="BG1646" s="58">
        <v>0.57819329879665315</v>
      </c>
      <c r="BH1646" s="58">
        <v>0.52464266842550134</v>
      </c>
      <c r="BI1646" s="58">
        <v>0.46553992735568317</v>
      </c>
      <c r="BJ1646" s="57">
        <v>-108</v>
      </c>
      <c r="BK1646" s="57">
        <v>-137</v>
      </c>
      <c r="BL1646" s="57">
        <v>-110</v>
      </c>
      <c r="BM1646" s="57">
        <v>115</v>
      </c>
      <c r="BN1646" s="58">
        <v>0.51876099576448476</v>
      </c>
      <c r="BO1646" s="58">
        <v>0.57857739841034683</v>
      </c>
      <c r="BP1646" s="58">
        <v>0.52479054564904515</v>
      </c>
      <c r="BQ1646" s="58">
        <v>0.46539545910528557</v>
      </c>
      <c r="BR1646" s="36">
        <v>3.8</v>
      </c>
      <c r="BS1646" s="36">
        <v>4.6500000000000004</v>
      </c>
      <c r="BT1646" s="36">
        <v>0.38307000000000002</v>
      </c>
      <c r="BU1646" s="36">
        <v>0.14965000000000001</v>
      </c>
      <c r="BV1646" s="36">
        <v>0.16161430715897901</v>
      </c>
      <c r="BW1646" s="36">
        <v>0.22367999999999999</v>
      </c>
    </row>
    <row r="1647" spans="1:75" s="36" customFormat="1" ht="16.75" customHeight="1" x14ac:dyDescent="0.2">
      <c r="A1647" s="36" t="s">
        <v>2032</v>
      </c>
      <c r="B1647" s="36">
        <v>2025020791</v>
      </c>
      <c r="C1647" s="35">
        <v>46043</v>
      </c>
      <c r="D1647" s="45" t="s">
        <v>9</v>
      </c>
      <c r="E1647" s="36" t="s">
        <v>22</v>
      </c>
      <c r="F1647" s="45">
        <v>1</v>
      </c>
      <c r="G1647" s="45">
        <v>1</v>
      </c>
      <c r="H1647" s="36" t="s">
        <v>47</v>
      </c>
      <c r="I1647" s="36" t="s">
        <v>320</v>
      </c>
      <c r="J1647" s="46" t="s">
        <v>151</v>
      </c>
      <c r="K1647" s="47">
        <v>2.96</v>
      </c>
      <c r="L1647" s="48">
        <v>0.15</v>
      </c>
      <c r="M1647" s="49">
        <v>0.1</v>
      </c>
      <c r="N1647" s="36">
        <v>2.8499999999999899</v>
      </c>
      <c r="O1647" s="36">
        <v>3.0999999999999899</v>
      </c>
      <c r="P1647" s="70">
        <v>2.8499999999999899</v>
      </c>
      <c r="Q1647" s="36">
        <v>3.0999999999999899</v>
      </c>
      <c r="R1647" s="50">
        <v>2.586262929317062</v>
      </c>
      <c r="S1647" s="50">
        <v>3.2582896018187375</v>
      </c>
      <c r="T1647" s="50">
        <v>2.4698810974977943</v>
      </c>
      <c r="U1647" s="50">
        <v>3.2582896018187375</v>
      </c>
      <c r="V1647" s="50">
        <v>1.048</v>
      </c>
      <c r="W1647" s="50">
        <v>1.0491546019013618</v>
      </c>
      <c r="X1647" s="50">
        <v>1.0743243243243243</v>
      </c>
      <c r="Y1647" s="50">
        <v>1.0135135135135136</v>
      </c>
      <c r="Z1647" s="50">
        <v>0.98499999999999999</v>
      </c>
      <c r="AA1647" s="51">
        <v>0.95499999999999996</v>
      </c>
      <c r="AB1647" s="51">
        <v>1</v>
      </c>
      <c r="AC1647" s="51">
        <v>1</v>
      </c>
      <c r="AD1647" s="51">
        <v>1</v>
      </c>
      <c r="AE1647" s="51">
        <v>1</v>
      </c>
      <c r="AF1647" s="51">
        <v>1</v>
      </c>
      <c r="AG1647" s="52">
        <v>1</v>
      </c>
      <c r="AH1647" s="52">
        <v>1</v>
      </c>
      <c r="AI1647" s="53">
        <v>1555</v>
      </c>
      <c r="AJ1647" s="53">
        <v>1471</v>
      </c>
      <c r="AK1647" s="51">
        <v>2.73</v>
      </c>
      <c r="AL1647" s="51">
        <v>2.69</v>
      </c>
      <c r="AM1647" s="51">
        <v>3.27</v>
      </c>
      <c r="AN1647" s="51">
        <v>3.2682434402728107</v>
      </c>
      <c r="AO1647" s="51">
        <v>3.1696136408700748</v>
      </c>
      <c r="AP1647" s="51">
        <v>3.1755838834082821</v>
      </c>
      <c r="AQ1647" s="51">
        <v>3.2209499999999998</v>
      </c>
      <c r="AR1647" s="67">
        <v>-0.03</v>
      </c>
      <c r="AS1647" s="99" t="s">
        <v>1591</v>
      </c>
      <c r="AT1647" s="54">
        <v>2.9750840607871623</v>
      </c>
      <c r="AU1647" s="54">
        <v>3.1312525337837833</v>
      </c>
      <c r="AV1647" s="55">
        <v>3.0083948201100026</v>
      </c>
      <c r="AW1647" s="55">
        <v>3.1012525337837835</v>
      </c>
      <c r="AX1647" s="56">
        <v>0.12508406078717238</v>
      </c>
      <c r="AY1647" s="56">
        <v>3.1252533783793446E-2</v>
      </c>
      <c r="AZ1647" s="56">
        <v>0.15633659457096583</v>
      </c>
      <c r="BA1647" s="56">
        <v>9.3831527003378934E-2</v>
      </c>
      <c r="BB1647" s="61">
        <v>112</v>
      </c>
      <c r="BC1647" s="57">
        <v>137</v>
      </c>
      <c r="BD1647" s="57">
        <v>110</v>
      </c>
      <c r="BE1647" s="57">
        <v>-115</v>
      </c>
      <c r="BF1647" s="95">
        <v>0.47146663991925386</v>
      </c>
      <c r="BG1647" s="58">
        <v>0.42180670120334685</v>
      </c>
      <c r="BH1647" s="58">
        <v>0.47535733157449866</v>
      </c>
      <c r="BI1647" s="58">
        <v>0.53446007264431683</v>
      </c>
      <c r="BJ1647" s="57">
        <v>108</v>
      </c>
      <c r="BK1647" s="57">
        <v>137</v>
      </c>
      <c r="BL1647" s="57">
        <v>110</v>
      </c>
      <c r="BM1647" s="57">
        <v>-115</v>
      </c>
      <c r="BN1647" s="58">
        <v>0.48123900423551524</v>
      </c>
      <c r="BO1647" s="58">
        <v>0.42142260158965317</v>
      </c>
      <c r="BP1647" s="58">
        <v>0.4752094543509548</v>
      </c>
      <c r="BQ1647" s="58">
        <v>0.53460454089471443</v>
      </c>
      <c r="BR1647" s="36">
        <v>3.8</v>
      </c>
      <c r="BS1647" s="36">
        <v>4.7</v>
      </c>
      <c r="BT1647" s="36">
        <v>0.37956000000000001</v>
      </c>
      <c r="BU1647" s="36">
        <v>0.14541000000000001</v>
      </c>
      <c r="BV1647" s="36">
        <v>0.156926862434033</v>
      </c>
      <c r="BW1647" s="36">
        <v>0.21879999999999999</v>
      </c>
    </row>
    <row r="1648" spans="1:75" s="36" customFormat="1" ht="16.75" customHeight="1" x14ac:dyDescent="0.2">
      <c r="A1648" s="36" t="s">
        <v>2033</v>
      </c>
      <c r="B1648" s="36">
        <v>2025020792</v>
      </c>
      <c r="C1648" s="35">
        <v>46043</v>
      </c>
      <c r="D1648" s="45" t="s">
        <v>6</v>
      </c>
      <c r="E1648" s="36" t="s">
        <v>49</v>
      </c>
      <c r="F1648" s="45">
        <v>1</v>
      </c>
      <c r="G1648" s="45">
        <v>1</v>
      </c>
      <c r="H1648" s="36" t="s">
        <v>46</v>
      </c>
      <c r="I1648" s="36" t="s">
        <v>350</v>
      </c>
      <c r="J1648" s="46" t="s">
        <v>197</v>
      </c>
      <c r="K1648" s="47">
        <v>2.96</v>
      </c>
      <c r="L1648" s="48">
        <v>0.15</v>
      </c>
      <c r="M1648" s="49">
        <v>0.1</v>
      </c>
      <c r="N1648" s="36">
        <v>3.4999999999999898</v>
      </c>
      <c r="O1648" s="36">
        <v>2.7499999999999898</v>
      </c>
      <c r="P1648" s="70">
        <v>3.4999999999999898</v>
      </c>
      <c r="Q1648" s="36">
        <v>2.7499999999999898</v>
      </c>
      <c r="R1648" s="50">
        <v>3.2210307651807435</v>
      </c>
      <c r="S1648" s="50">
        <v>3.0198675540389361</v>
      </c>
      <c r="T1648" s="50">
        <v>3.1888204575289358</v>
      </c>
      <c r="U1648" s="50">
        <v>3.0198675540389361</v>
      </c>
      <c r="V1648" s="50">
        <v>0.95</v>
      </c>
      <c r="W1648" s="50">
        <v>0.95302926576458757</v>
      </c>
      <c r="X1648" s="50">
        <v>1.0962114730511325</v>
      </c>
      <c r="Y1648" s="50">
        <v>0.92251487765000373</v>
      </c>
      <c r="Z1648" s="50">
        <v>0.97499999999999998</v>
      </c>
      <c r="AA1648" s="51">
        <v>0.99</v>
      </c>
      <c r="AB1648" s="51">
        <v>1</v>
      </c>
      <c r="AC1648" s="51">
        <v>1</v>
      </c>
      <c r="AD1648" s="51">
        <v>1</v>
      </c>
      <c r="AE1648" s="51">
        <v>1</v>
      </c>
      <c r="AF1648" s="51">
        <v>1</v>
      </c>
      <c r="AG1648" s="52">
        <v>1</v>
      </c>
      <c r="AH1648" s="52">
        <v>1</v>
      </c>
      <c r="AI1648" s="53">
        <v>1542</v>
      </c>
      <c r="AJ1648" s="53">
        <v>1479</v>
      </c>
      <c r="AK1648" s="51">
        <v>3.0449999999999999</v>
      </c>
      <c r="AL1648" s="51">
        <v>3.0709214601623342</v>
      </c>
      <c r="AM1648" s="51">
        <v>3.0275070377221338</v>
      </c>
      <c r="AN1648" s="51">
        <v>3.0263611151696539</v>
      </c>
      <c r="AO1648" s="51">
        <v>2.9884523540502164</v>
      </c>
      <c r="AP1648" s="51">
        <v>2.9818401307208782</v>
      </c>
      <c r="AQ1648" s="51">
        <v>2.9518193617790804</v>
      </c>
      <c r="AR1648" s="67">
        <v>0.1</v>
      </c>
      <c r="AS1648" s="99" t="s">
        <v>1589</v>
      </c>
      <c r="AT1648" s="54">
        <v>3.3982064483948453</v>
      </c>
      <c r="AU1648" s="54">
        <v>2.6539227385564428</v>
      </c>
      <c r="AV1648" s="55">
        <v>3.2982064483948452</v>
      </c>
      <c r="AW1648" s="55">
        <v>2.7569567885852027</v>
      </c>
      <c r="AX1648" s="56">
        <v>-0.10179355160514447</v>
      </c>
      <c r="AY1648" s="56">
        <v>-9.6077261443547002E-2</v>
      </c>
      <c r="AZ1648" s="56">
        <v>-0.19787081304869147</v>
      </c>
      <c r="BA1648" s="56">
        <v>-5.7162901615974704E-3</v>
      </c>
      <c r="BB1648" s="61">
        <v>-162</v>
      </c>
      <c r="BC1648" s="57">
        <v>-132</v>
      </c>
      <c r="BD1648" s="57">
        <v>-105</v>
      </c>
      <c r="BE1648" s="57">
        <v>120</v>
      </c>
      <c r="BF1648" s="95">
        <v>0.61870866151689907</v>
      </c>
      <c r="BG1648" s="58">
        <v>0.56824786174720865</v>
      </c>
      <c r="BH1648" s="58">
        <v>0.51248408951080282</v>
      </c>
      <c r="BI1648" s="58">
        <v>0.45386085925449993</v>
      </c>
      <c r="BJ1648" s="57">
        <v>-142</v>
      </c>
      <c r="BK1648" s="57">
        <v>-131</v>
      </c>
      <c r="BL1648" s="57">
        <v>-105</v>
      </c>
      <c r="BM1648" s="57">
        <v>120</v>
      </c>
      <c r="BN1648" s="58">
        <v>0.58702965172257326</v>
      </c>
      <c r="BO1648" s="58">
        <v>0.56775529779301803</v>
      </c>
      <c r="BP1648" s="58">
        <v>0.51271262606620827</v>
      </c>
      <c r="BQ1648" s="58">
        <v>0.45479433679227332</v>
      </c>
      <c r="BR1648" s="36">
        <v>3.8</v>
      </c>
      <c r="BS1648" s="36">
        <v>4.75</v>
      </c>
      <c r="BT1648" s="36">
        <v>0.37212000000000001</v>
      </c>
      <c r="BU1648" s="36">
        <v>0.14151</v>
      </c>
      <c r="BV1648" s="36">
        <v>0.15250072742556001</v>
      </c>
      <c r="BW1648" s="36">
        <v>0.21357999999999999</v>
      </c>
    </row>
    <row r="1649" spans="1:75" s="36" customFormat="1" ht="16.75" customHeight="1" x14ac:dyDescent="0.2">
      <c r="A1649" s="36" t="s">
        <v>2034</v>
      </c>
      <c r="B1649" s="36">
        <v>2025020792</v>
      </c>
      <c r="C1649" s="35">
        <v>46043</v>
      </c>
      <c r="D1649" s="45" t="s">
        <v>9</v>
      </c>
      <c r="E1649" s="36" t="s">
        <v>23</v>
      </c>
      <c r="F1649" s="45">
        <v>1</v>
      </c>
      <c r="G1649" s="45">
        <v>1</v>
      </c>
      <c r="H1649" s="36" t="s">
        <v>47</v>
      </c>
      <c r="I1649" s="36" t="s">
        <v>421</v>
      </c>
      <c r="J1649" s="46" t="s">
        <v>194</v>
      </c>
      <c r="K1649" s="47">
        <v>2.96</v>
      </c>
      <c r="L1649" s="48">
        <v>0.15</v>
      </c>
      <c r="M1649" s="49">
        <v>0.1</v>
      </c>
      <c r="N1649" s="36">
        <v>2.7499999999999898</v>
      </c>
      <c r="O1649" s="36">
        <v>3.4999999999999898</v>
      </c>
      <c r="P1649" s="70">
        <v>2.7499999999999898</v>
      </c>
      <c r="Q1649" s="36">
        <v>3.4999999999999898</v>
      </c>
      <c r="R1649" s="50">
        <v>2.7237536457452283</v>
      </c>
      <c r="S1649" s="50">
        <v>3.4323663068412893</v>
      </c>
      <c r="T1649" s="50">
        <v>2.6284222681441451</v>
      </c>
      <c r="U1649" s="50">
        <v>3.5010136329781152</v>
      </c>
      <c r="V1649" s="50">
        <v>1.048</v>
      </c>
      <c r="W1649" s="50">
        <v>1.0491546019013618</v>
      </c>
      <c r="X1649" s="50">
        <v>1.0228064316628831</v>
      </c>
      <c r="Y1649" s="50">
        <v>1.0287162162162162</v>
      </c>
      <c r="Z1649" s="50">
        <v>1.03</v>
      </c>
      <c r="AA1649" s="51">
        <v>0.96499999999999997</v>
      </c>
      <c r="AB1649" s="51">
        <v>1.02</v>
      </c>
      <c r="AC1649" s="51">
        <v>1</v>
      </c>
      <c r="AD1649" s="51">
        <v>1</v>
      </c>
      <c r="AE1649" s="51">
        <v>1</v>
      </c>
      <c r="AF1649" s="51">
        <v>1</v>
      </c>
      <c r="AG1649" s="52">
        <v>1</v>
      </c>
      <c r="AH1649" s="52">
        <v>1</v>
      </c>
      <c r="AI1649" s="53">
        <v>1557</v>
      </c>
      <c r="AJ1649" s="53">
        <v>1515</v>
      </c>
      <c r="AK1649" s="51">
        <v>2.7306440378440109</v>
      </c>
      <c r="AL1649" s="51">
        <v>2.7281805083651771</v>
      </c>
      <c r="AM1649" s="51">
        <v>3.2447859602313525</v>
      </c>
      <c r="AN1649" s="51">
        <v>3.26</v>
      </c>
      <c r="AO1649" s="51">
        <v>3.3247992205618235</v>
      </c>
      <c r="AP1649" s="51">
        <v>3.3563799318845291</v>
      </c>
      <c r="AQ1649" s="51">
        <v>3.342129539038293</v>
      </c>
      <c r="AR1649" s="67">
        <v>-0.1</v>
      </c>
      <c r="AS1649" s="99" t="s">
        <v>1589</v>
      </c>
      <c r="AT1649" s="54">
        <v>2.6539227385564428</v>
      </c>
      <c r="AU1649" s="54">
        <v>3.3982064483948453</v>
      </c>
      <c r="AV1649" s="55">
        <v>2.7569567885852027</v>
      </c>
      <c r="AW1649" s="55">
        <v>3.2982064483948452</v>
      </c>
      <c r="AX1649" s="56">
        <v>-9.6077261443547002E-2</v>
      </c>
      <c r="AY1649" s="56">
        <v>-0.10179355160514447</v>
      </c>
      <c r="AZ1649" s="56">
        <v>-0.19787081304869147</v>
      </c>
      <c r="BA1649" s="56">
        <v>5.7162901615974704E-3</v>
      </c>
      <c r="BB1649" s="61">
        <v>162</v>
      </c>
      <c r="BC1649" s="57">
        <v>132</v>
      </c>
      <c r="BD1649" s="57">
        <v>105</v>
      </c>
      <c r="BE1649" s="57">
        <v>-120</v>
      </c>
      <c r="BF1649" s="95">
        <v>0.38129133848310093</v>
      </c>
      <c r="BG1649" s="58">
        <v>0.4317521382527913</v>
      </c>
      <c r="BH1649" s="58">
        <v>0.48751591048919718</v>
      </c>
      <c r="BI1649" s="58">
        <v>0.54613914074550007</v>
      </c>
      <c r="BJ1649" s="57">
        <v>142</v>
      </c>
      <c r="BK1649" s="57">
        <v>131</v>
      </c>
      <c r="BL1649" s="57">
        <v>105</v>
      </c>
      <c r="BM1649" s="57">
        <v>-120</v>
      </c>
      <c r="BN1649" s="58">
        <v>0.41297034827742674</v>
      </c>
      <c r="BO1649" s="58">
        <v>0.43224470220698197</v>
      </c>
      <c r="BP1649" s="58">
        <v>0.48728737393379173</v>
      </c>
      <c r="BQ1649" s="58">
        <v>0.54520566320772668</v>
      </c>
      <c r="BR1649" s="36">
        <v>3.8</v>
      </c>
      <c r="BS1649" s="36">
        <v>4.8</v>
      </c>
      <c r="BT1649" s="36">
        <v>0.36554999999999999</v>
      </c>
      <c r="BU1649" s="36">
        <v>0.13954</v>
      </c>
      <c r="BV1649" s="36">
        <v>0.15029026247482399</v>
      </c>
      <c r="BW1649" s="36">
        <v>0.21107000000000001</v>
      </c>
    </row>
    <row r="1650" spans="1:75" s="36" customFormat="1" ht="16.75" customHeight="1" x14ac:dyDescent="0.2">
      <c r="A1650" s="36" t="s">
        <v>2035</v>
      </c>
      <c r="B1650" s="36">
        <v>2025020795</v>
      </c>
      <c r="C1650" s="35">
        <v>46044</v>
      </c>
      <c r="D1650" s="45" t="s">
        <v>6</v>
      </c>
      <c r="E1650" s="36" t="s">
        <v>5</v>
      </c>
      <c r="F1650" s="45">
        <v>1</v>
      </c>
      <c r="G1650" s="45">
        <v>1</v>
      </c>
      <c r="H1650" s="36" t="s">
        <v>46</v>
      </c>
      <c r="I1650" s="36" t="s">
        <v>597</v>
      </c>
      <c r="J1650" s="46" t="s">
        <v>225</v>
      </c>
      <c r="K1650" s="47">
        <v>2.96</v>
      </c>
      <c r="L1650" s="48">
        <v>0.15</v>
      </c>
      <c r="M1650" s="49">
        <v>0.1</v>
      </c>
      <c r="N1650" s="36">
        <v>3.1499999999999901</v>
      </c>
      <c r="O1650" s="36">
        <v>3.3499999999999899</v>
      </c>
      <c r="P1650" s="70">
        <v>3.1499999999999901</v>
      </c>
      <c r="Q1650" s="36">
        <v>3.3499999999999899</v>
      </c>
      <c r="R1650" s="50">
        <v>3.297322903730675</v>
      </c>
      <c r="S1650" s="50">
        <v>3.0936470446059507</v>
      </c>
      <c r="T1650" s="50">
        <v>3.2313764456560614</v>
      </c>
      <c r="U1650" s="50">
        <v>3.0936470446059507</v>
      </c>
      <c r="V1650" s="50">
        <v>0.95</v>
      </c>
      <c r="W1650" s="50">
        <v>0.95302926576458757</v>
      </c>
      <c r="X1650" s="50">
        <v>1.0228613335124124</v>
      </c>
      <c r="Y1650" s="50">
        <v>1.0376297998306683</v>
      </c>
      <c r="Z1650" s="50">
        <v>1.0149999999999999</v>
      </c>
      <c r="AA1650" s="51">
        <v>0.98</v>
      </c>
      <c r="AB1650" s="51">
        <v>1</v>
      </c>
      <c r="AC1650" s="51">
        <v>1</v>
      </c>
      <c r="AD1650" s="51">
        <v>1</v>
      </c>
      <c r="AE1650" s="51">
        <v>1</v>
      </c>
      <c r="AF1650" s="51">
        <v>1</v>
      </c>
      <c r="AG1650" s="52">
        <v>1</v>
      </c>
      <c r="AH1650" s="52">
        <v>1</v>
      </c>
      <c r="AI1650" s="53">
        <v>1568</v>
      </c>
      <c r="AJ1650" s="53">
        <v>1498</v>
      </c>
      <c r="AK1650" s="51">
        <v>3.0954569936043623</v>
      </c>
      <c r="AL1650" s="51">
        <v>3.13</v>
      </c>
      <c r="AM1650" s="51">
        <v>3.0579258944656216</v>
      </c>
      <c r="AN1650" s="51">
        <v>3.05</v>
      </c>
      <c r="AO1650" s="51">
        <v>3.1326508467280041</v>
      </c>
      <c r="AP1650" s="51">
        <v>3.1337609822600596</v>
      </c>
      <c r="AQ1650" s="51">
        <v>3.1037947828826056</v>
      </c>
      <c r="AR1650" s="67">
        <v>0</v>
      </c>
      <c r="AS1650" s="99" t="s">
        <v>1591</v>
      </c>
      <c r="AT1650" s="54">
        <v>2.9477538627951958</v>
      </c>
      <c r="AU1650" s="54">
        <v>3.3076747117768264</v>
      </c>
      <c r="AV1650" s="55">
        <v>2.9477538627951958</v>
      </c>
      <c r="AW1650" s="55">
        <v>3.3113188410815058</v>
      </c>
      <c r="AX1650" s="56">
        <v>-0.20224613720479434</v>
      </c>
      <c r="AY1650" s="56">
        <v>-4.2325288223163504E-2</v>
      </c>
      <c r="AZ1650" s="56">
        <v>-0.24457142542795784</v>
      </c>
      <c r="BA1650" s="56">
        <v>-0.15992084898163084</v>
      </c>
      <c r="BB1650" s="61">
        <v>127</v>
      </c>
      <c r="BC1650" s="57">
        <v>-152</v>
      </c>
      <c r="BD1650" s="57">
        <v>-124</v>
      </c>
      <c r="BE1650" s="57">
        <v>103</v>
      </c>
      <c r="BF1650" s="95">
        <v>0.44056810917719713</v>
      </c>
      <c r="BG1650" s="58">
        <v>0.60319967405847696</v>
      </c>
      <c r="BH1650" s="58">
        <v>0.55357880713187546</v>
      </c>
      <c r="BI1650" s="58">
        <v>0.49204480189690591</v>
      </c>
      <c r="BJ1650" s="57">
        <v>127</v>
      </c>
      <c r="BK1650" s="57">
        <v>-152</v>
      </c>
      <c r="BL1650" s="57">
        <v>-124</v>
      </c>
      <c r="BM1650" s="57">
        <v>103</v>
      </c>
      <c r="BN1650" s="58">
        <v>0.4399954883963843</v>
      </c>
      <c r="BO1650" s="58">
        <v>0.603643861884818</v>
      </c>
      <c r="BP1650" s="58">
        <v>0.55394800103385822</v>
      </c>
      <c r="BQ1650" s="58">
        <v>0.49222671232730741</v>
      </c>
      <c r="BR1650" s="36">
        <v>3.8</v>
      </c>
      <c r="BS1650" s="36">
        <v>4.8499999999999996</v>
      </c>
      <c r="BT1650" s="36">
        <v>0.36076999999999998</v>
      </c>
      <c r="BU1650" s="36">
        <v>0.13619000000000001</v>
      </c>
      <c r="BV1650" s="36">
        <v>0.14635430659287499</v>
      </c>
      <c r="BW1650" s="36">
        <v>0.20563999999999999</v>
      </c>
    </row>
    <row r="1651" spans="1:75" s="36" customFormat="1" ht="16.75" customHeight="1" x14ac:dyDescent="0.2">
      <c r="A1651" s="36" t="s">
        <v>2036</v>
      </c>
      <c r="B1651" s="36">
        <v>2025020795</v>
      </c>
      <c r="C1651" s="35">
        <v>46044</v>
      </c>
      <c r="D1651" s="45" t="s">
        <v>9</v>
      </c>
      <c r="E1651" s="36" t="s">
        <v>19</v>
      </c>
      <c r="F1651" s="45">
        <v>1</v>
      </c>
      <c r="G1651" s="45">
        <v>1</v>
      </c>
      <c r="H1651" s="36" t="s">
        <v>47</v>
      </c>
      <c r="I1651" s="36" t="s">
        <v>326</v>
      </c>
      <c r="J1651" s="46" t="s">
        <v>170</v>
      </c>
      <c r="K1651" s="47">
        <v>2.96</v>
      </c>
      <c r="L1651" s="48">
        <v>0.15</v>
      </c>
      <c r="M1651" s="49">
        <v>0.1</v>
      </c>
      <c r="N1651" s="36">
        <v>3.3499999999999899</v>
      </c>
      <c r="O1651" s="36">
        <v>3.1499999999999901</v>
      </c>
      <c r="P1651" s="70">
        <v>3.3499999999999899</v>
      </c>
      <c r="Q1651" s="36">
        <v>3.1499999999999901</v>
      </c>
      <c r="R1651" s="50">
        <v>3.1072625708735298</v>
      </c>
      <c r="S1651" s="50">
        <v>3.2251147935591935</v>
      </c>
      <c r="T1651" s="50">
        <v>3.0451173194560592</v>
      </c>
      <c r="U1651" s="50">
        <v>3.2251147935591935</v>
      </c>
      <c r="V1651" s="50">
        <v>1.048</v>
      </c>
      <c r="W1651" s="50">
        <v>1.0491546019013618</v>
      </c>
      <c r="X1651" s="50">
        <v>1.0330830724546018</v>
      </c>
      <c r="Y1651" s="50">
        <v>1.0457624978393116</v>
      </c>
      <c r="Z1651" s="50">
        <v>1</v>
      </c>
      <c r="AA1651" s="51">
        <v>0.98</v>
      </c>
      <c r="AB1651" s="51">
        <v>1</v>
      </c>
      <c r="AC1651" s="51">
        <v>1</v>
      </c>
      <c r="AD1651" s="51">
        <v>1</v>
      </c>
      <c r="AE1651" s="51">
        <v>1</v>
      </c>
      <c r="AF1651" s="51">
        <v>1</v>
      </c>
      <c r="AG1651" s="52">
        <v>1</v>
      </c>
      <c r="AH1651" s="52">
        <v>1</v>
      </c>
      <c r="AI1651" s="53">
        <v>1561</v>
      </c>
      <c r="AJ1651" s="53">
        <v>1480</v>
      </c>
      <c r="AK1651" s="51">
        <v>3.0713842074987783</v>
      </c>
      <c r="AL1651" s="51">
        <v>3.07</v>
      </c>
      <c r="AM1651" s="51">
        <v>3.0276695471967403</v>
      </c>
      <c r="AN1651" s="51">
        <v>3.07</v>
      </c>
      <c r="AO1651" s="51">
        <v>3.0380974006538217</v>
      </c>
      <c r="AP1651" s="51">
        <v>3.0661500095896272</v>
      </c>
      <c r="AQ1651" s="51">
        <v>3.0276695471967403</v>
      </c>
      <c r="AR1651" s="67">
        <v>0</v>
      </c>
      <c r="AS1651" s="99" t="s">
        <v>1591</v>
      </c>
      <c r="AT1651" s="54">
        <v>3.3076747117768264</v>
      </c>
      <c r="AU1651" s="54">
        <v>2.9477538627951958</v>
      </c>
      <c r="AV1651" s="55">
        <v>3.3113188410815058</v>
      </c>
      <c r="AW1651" s="55">
        <v>2.9477538627951958</v>
      </c>
      <c r="AX1651" s="56">
        <v>-4.2325288223163504E-2</v>
      </c>
      <c r="AY1651" s="56">
        <v>-0.20224613720479434</v>
      </c>
      <c r="AZ1651" s="56">
        <v>-0.24457142542795784</v>
      </c>
      <c r="BA1651" s="56">
        <v>0.15992084898163084</v>
      </c>
      <c r="BB1651" s="61">
        <v>-127</v>
      </c>
      <c r="BC1651" s="57">
        <v>152</v>
      </c>
      <c r="BD1651" s="57">
        <v>124</v>
      </c>
      <c r="BE1651" s="57">
        <v>-103</v>
      </c>
      <c r="BF1651" s="95">
        <v>0.55943189082280287</v>
      </c>
      <c r="BG1651" s="58">
        <v>0.39680032594152304</v>
      </c>
      <c r="BH1651" s="58">
        <v>0.44642119286812459</v>
      </c>
      <c r="BI1651" s="58">
        <v>0.50795519810309409</v>
      </c>
      <c r="BJ1651" s="57">
        <v>-127</v>
      </c>
      <c r="BK1651" s="57">
        <v>152</v>
      </c>
      <c r="BL1651" s="57">
        <v>124</v>
      </c>
      <c r="BM1651" s="57">
        <v>-103</v>
      </c>
      <c r="BN1651" s="58">
        <v>0.56000451160361564</v>
      </c>
      <c r="BO1651" s="58">
        <v>0.396356138115182</v>
      </c>
      <c r="BP1651" s="58">
        <v>0.44605199896614178</v>
      </c>
      <c r="BQ1651" s="58">
        <v>0.50777328767269259</v>
      </c>
      <c r="BR1651" s="36">
        <v>3.8</v>
      </c>
      <c r="BS1651" s="36">
        <v>4.9000000000000004</v>
      </c>
      <c r="BT1651" s="36">
        <v>0.35372999999999999</v>
      </c>
      <c r="BU1651" s="36">
        <v>0.13317999999999999</v>
      </c>
      <c r="BV1651" s="36">
        <v>0.143242807206238</v>
      </c>
      <c r="BW1651" s="36">
        <v>0.20343</v>
      </c>
    </row>
    <row r="1652" spans="1:75" s="36" customFormat="1" ht="16.75" customHeight="1" x14ac:dyDescent="0.2">
      <c r="A1652" s="36" t="s">
        <v>2037</v>
      </c>
      <c r="B1652" s="36">
        <v>2025020796</v>
      </c>
      <c r="C1652" s="35">
        <v>46044</v>
      </c>
      <c r="D1652" s="45" t="s">
        <v>6</v>
      </c>
      <c r="E1652" s="36" t="s">
        <v>14</v>
      </c>
      <c r="F1652" s="45">
        <v>2</v>
      </c>
      <c r="G1652" s="45">
        <v>2</v>
      </c>
      <c r="H1652" s="36" t="s">
        <v>8</v>
      </c>
      <c r="I1652" s="36" t="s">
        <v>328</v>
      </c>
      <c r="J1652" s="46" t="s">
        <v>155</v>
      </c>
      <c r="K1652" s="47">
        <v>2.96</v>
      </c>
      <c r="L1652" s="48">
        <v>0.15</v>
      </c>
      <c r="M1652" s="49">
        <v>0.1</v>
      </c>
      <c r="N1652" s="36">
        <v>2.3499999999999899</v>
      </c>
      <c r="O1652" s="36">
        <v>3.7999999999999901</v>
      </c>
      <c r="P1652" s="70">
        <v>2.3499999999999899</v>
      </c>
      <c r="Q1652" s="36">
        <v>3.7999999999999901</v>
      </c>
      <c r="R1652" s="50">
        <v>2.5334531496480164</v>
      </c>
      <c r="S1652" s="50">
        <v>3.3718361315886547</v>
      </c>
      <c r="T1652" s="50">
        <v>2.495451352403296</v>
      </c>
      <c r="U1652" s="50">
        <v>3.3718361315886547</v>
      </c>
      <c r="V1652" s="50">
        <v>0.96</v>
      </c>
      <c r="W1652" s="50">
        <v>0.95702751457800772</v>
      </c>
      <c r="X1652" s="50">
        <v>0.92770948674239717</v>
      </c>
      <c r="Y1652" s="50">
        <v>1.1365580827891226</v>
      </c>
      <c r="Z1652" s="50">
        <v>0.96</v>
      </c>
      <c r="AA1652" s="51">
        <v>0.98499999999999999</v>
      </c>
      <c r="AB1652" s="51">
        <v>1</v>
      </c>
      <c r="AC1652" s="51">
        <v>1</v>
      </c>
      <c r="AD1652" s="51">
        <v>1</v>
      </c>
      <c r="AE1652" s="51">
        <v>1</v>
      </c>
      <c r="AF1652" s="51">
        <v>1</v>
      </c>
      <c r="AG1652" s="52">
        <v>1</v>
      </c>
      <c r="AH1652" s="52">
        <v>1</v>
      </c>
      <c r="AI1652" s="53">
        <v>1553</v>
      </c>
      <c r="AJ1652" s="53">
        <v>1511</v>
      </c>
      <c r="AK1652" s="51">
        <v>2.7069465918402971</v>
      </c>
      <c r="AL1652" s="51">
        <v>2.71</v>
      </c>
      <c r="AM1652" s="51">
        <v>3.39</v>
      </c>
      <c r="AN1652" s="51">
        <v>3.3872754197382982</v>
      </c>
      <c r="AO1652" s="51">
        <v>3.3084322779769697</v>
      </c>
      <c r="AP1652" s="51">
        <v>3.2977118392291906</v>
      </c>
      <c r="AQ1652" s="51">
        <v>3.2544</v>
      </c>
      <c r="AR1652" s="67">
        <v>-0.04</v>
      </c>
      <c r="AS1652" s="99" t="s">
        <v>1590</v>
      </c>
      <c r="AT1652" s="54">
        <v>2.4787292238472509</v>
      </c>
      <c r="AU1652" s="54">
        <v>3.8405320268062164</v>
      </c>
      <c r="AV1652" s="55">
        <v>2.518729223847251</v>
      </c>
      <c r="AW1652" s="55">
        <v>3.8204703601448631</v>
      </c>
      <c r="AX1652" s="56">
        <v>0.12872922384726104</v>
      </c>
      <c r="AY1652" s="56">
        <v>4.0532026806226362E-2</v>
      </c>
      <c r="AZ1652" s="56">
        <v>0.16926125065348741</v>
      </c>
      <c r="BA1652" s="56">
        <v>8.8197197041034681E-2</v>
      </c>
      <c r="BB1652" s="61">
        <v>235</v>
      </c>
      <c r="BC1652" s="57">
        <v>-157</v>
      </c>
      <c r="BD1652" s="57">
        <v>-126</v>
      </c>
      <c r="BE1652" s="57">
        <v>103</v>
      </c>
      <c r="BF1652" s="95">
        <v>0.29851299148021759</v>
      </c>
      <c r="BG1652" s="58">
        <v>0.61036011653301991</v>
      </c>
      <c r="BH1652" s="58">
        <v>0.55845535401683521</v>
      </c>
      <c r="BI1652" s="58">
        <v>0.4928114678610418</v>
      </c>
      <c r="BJ1652" s="57">
        <v>226</v>
      </c>
      <c r="BK1652" s="57">
        <v>-158</v>
      </c>
      <c r="BL1652" s="57">
        <v>-128</v>
      </c>
      <c r="BM1652" s="57">
        <v>101</v>
      </c>
      <c r="BN1652" s="58">
        <v>0.30673980566027648</v>
      </c>
      <c r="BO1652" s="58">
        <v>0.61284342703970285</v>
      </c>
      <c r="BP1652" s="58">
        <v>0.56178382217800182</v>
      </c>
      <c r="BQ1652" s="58">
        <v>0.49632892596681999</v>
      </c>
      <c r="BR1652" s="36">
        <v>3.8</v>
      </c>
      <c r="BS1652" s="36">
        <v>4.95</v>
      </c>
      <c r="BT1652" s="36">
        <v>0.34943999999999997</v>
      </c>
      <c r="BU1652" s="36">
        <v>0.1283</v>
      </c>
      <c r="BV1652" s="36">
        <v>0.13763436246218499</v>
      </c>
      <c r="BW1652" s="36">
        <v>0.19611999999999999</v>
      </c>
    </row>
    <row r="1653" spans="1:75" s="36" customFormat="1" ht="16.75" customHeight="1" x14ac:dyDescent="0.2">
      <c r="A1653" s="36" t="s">
        <v>2038</v>
      </c>
      <c r="B1653" s="36">
        <v>2025020796</v>
      </c>
      <c r="C1653" s="35">
        <v>46044</v>
      </c>
      <c r="D1653" s="45" t="s">
        <v>9</v>
      </c>
      <c r="E1653" s="36" t="s">
        <v>42</v>
      </c>
      <c r="F1653" s="45">
        <v>2</v>
      </c>
      <c r="G1653" s="45">
        <v>2</v>
      </c>
      <c r="H1653" s="36" t="s">
        <v>11</v>
      </c>
      <c r="I1653" s="36" t="s">
        <v>344</v>
      </c>
      <c r="J1653" s="46" t="s">
        <v>153</v>
      </c>
      <c r="K1653" s="47">
        <v>2.96</v>
      </c>
      <c r="L1653" s="48">
        <v>0.15</v>
      </c>
      <c r="M1653" s="49">
        <v>0.1</v>
      </c>
      <c r="N1653" s="36">
        <v>3.7999999999999901</v>
      </c>
      <c r="O1653" s="36">
        <v>2.3499999999999899</v>
      </c>
      <c r="P1653" s="70">
        <v>3.7999999999999901</v>
      </c>
      <c r="Q1653" s="36">
        <v>2.3499999999999899</v>
      </c>
      <c r="R1653" s="50">
        <v>3.3461862310396988</v>
      </c>
      <c r="S1653" s="50">
        <v>2.5700223430940223</v>
      </c>
      <c r="T1653" s="50">
        <v>3.3461862310396988</v>
      </c>
      <c r="U1653" s="50">
        <v>2.6085726782404324</v>
      </c>
      <c r="V1653" s="50">
        <v>1.0275000000000001</v>
      </c>
      <c r="W1653" s="50">
        <v>1.0328904656929507</v>
      </c>
      <c r="X1653" s="50">
        <v>1.1452702702702704</v>
      </c>
      <c r="Y1653" s="50">
        <v>0.91450898372983014</v>
      </c>
      <c r="Z1653" s="50">
        <v>1.0449999999999999</v>
      </c>
      <c r="AA1653" s="51">
        <v>1</v>
      </c>
      <c r="AB1653" s="51">
        <v>1.0149999999999999</v>
      </c>
      <c r="AC1653" s="51">
        <v>1</v>
      </c>
      <c r="AD1653" s="51">
        <v>1</v>
      </c>
      <c r="AE1653" s="51">
        <v>1</v>
      </c>
      <c r="AF1653" s="51">
        <v>1</v>
      </c>
      <c r="AG1653" s="52">
        <v>1</v>
      </c>
      <c r="AH1653" s="52">
        <v>1</v>
      </c>
      <c r="AI1653" s="53">
        <v>1541</v>
      </c>
      <c r="AJ1653" s="53">
        <v>1474</v>
      </c>
      <c r="AK1653" s="51">
        <v>3.3642119250558031</v>
      </c>
      <c r="AL1653" s="51">
        <v>3.3615080709533873</v>
      </c>
      <c r="AM1653" s="51">
        <v>2.7460200807574955</v>
      </c>
      <c r="AN1653" s="51">
        <v>2.75</v>
      </c>
      <c r="AO1653" s="51">
        <v>2.7557745382940673</v>
      </c>
      <c r="AP1653" s="51">
        <v>2.7452593598299448</v>
      </c>
      <c r="AQ1653" s="51">
        <v>2.8695909843915826</v>
      </c>
      <c r="AR1653" s="67">
        <v>0.04</v>
      </c>
      <c r="AS1653" s="99" t="s">
        <v>1590</v>
      </c>
      <c r="AT1653" s="54">
        <v>3.8405320268062164</v>
      </c>
      <c r="AU1653" s="54">
        <v>2.4787292238472509</v>
      </c>
      <c r="AV1653" s="55">
        <v>3.8204703601448631</v>
      </c>
      <c r="AW1653" s="55">
        <v>2.518729223847251</v>
      </c>
      <c r="AX1653" s="56">
        <v>4.0532026806226362E-2</v>
      </c>
      <c r="AY1653" s="56">
        <v>0.12872922384726104</v>
      </c>
      <c r="AZ1653" s="56">
        <v>0.16926125065348741</v>
      </c>
      <c r="BA1653" s="56">
        <v>-8.8197197041034681E-2</v>
      </c>
      <c r="BB1653" s="61">
        <v>-235</v>
      </c>
      <c r="BC1653" s="57">
        <v>157</v>
      </c>
      <c r="BD1653" s="57">
        <v>126</v>
      </c>
      <c r="BE1653" s="57">
        <v>-103</v>
      </c>
      <c r="BF1653" s="95">
        <v>0.70148700851978241</v>
      </c>
      <c r="BG1653" s="58">
        <v>0.38963988346698014</v>
      </c>
      <c r="BH1653" s="58">
        <v>0.44154464598316479</v>
      </c>
      <c r="BI1653" s="58">
        <v>0.5071885321389582</v>
      </c>
      <c r="BJ1653" s="57">
        <v>-226</v>
      </c>
      <c r="BK1653" s="57">
        <v>158</v>
      </c>
      <c r="BL1653" s="57">
        <v>128</v>
      </c>
      <c r="BM1653" s="57">
        <v>-101</v>
      </c>
      <c r="BN1653" s="58">
        <v>0.69326019433972352</v>
      </c>
      <c r="BO1653" s="58">
        <v>0.38715657296029715</v>
      </c>
      <c r="BP1653" s="58">
        <v>0.43821617782199823</v>
      </c>
      <c r="BQ1653" s="58">
        <v>0.50367107403318001</v>
      </c>
      <c r="BR1653" s="36">
        <v>3.8</v>
      </c>
      <c r="BS1653" s="36">
        <v>5</v>
      </c>
      <c r="BT1653" s="36">
        <v>0.34439999999999998</v>
      </c>
      <c r="BU1653" s="36">
        <v>0.12561</v>
      </c>
      <c r="BV1653" s="36">
        <v>0.134806499388267</v>
      </c>
      <c r="BW1653" s="36">
        <v>0.19383</v>
      </c>
    </row>
    <row r="1654" spans="1:75" s="36" customFormat="1" ht="16.75" customHeight="1" x14ac:dyDescent="0.2">
      <c r="A1654" s="36" t="s">
        <v>2039</v>
      </c>
      <c r="B1654" s="36">
        <v>2025020797</v>
      </c>
      <c r="C1654" s="35">
        <v>46044</v>
      </c>
      <c r="D1654" s="45" t="s">
        <v>6</v>
      </c>
      <c r="E1654" s="36" t="s">
        <v>34</v>
      </c>
      <c r="F1654" s="45">
        <v>1</v>
      </c>
      <c r="G1654" s="45">
        <v>1</v>
      </c>
      <c r="H1654" s="36" t="s">
        <v>46</v>
      </c>
      <c r="I1654" s="36" t="s">
        <v>480</v>
      </c>
      <c r="J1654" s="46" t="s">
        <v>451</v>
      </c>
      <c r="K1654" s="47">
        <v>2.96</v>
      </c>
      <c r="L1654" s="48">
        <v>0.15</v>
      </c>
      <c r="M1654" s="49">
        <v>0.1</v>
      </c>
      <c r="N1654" s="36">
        <v>3.0499999999999901</v>
      </c>
      <c r="O1654" s="36">
        <v>3.0499999999999901</v>
      </c>
      <c r="P1654" s="70">
        <v>3.0499999999999901</v>
      </c>
      <c r="Q1654" s="36">
        <v>3.0499999999999901</v>
      </c>
      <c r="R1654" s="50">
        <v>3.2014092179750797</v>
      </c>
      <c r="S1654" s="50">
        <v>2.8273473245288598</v>
      </c>
      <c r="T1654" s="50">
        <v>3.0733528492560764</v>
      </c>
      <c r="U1654" s="50">
        <v>2.8273473245288598</v>
      </c>
      <c r="V1654" s="50">
        <v>0.95</v>
      </c>
      <c r="W1654" s="50">
        <v>0.95302926576458757</v>
      </c>
      <c r="X1654" s="50">
        <v>1.0680130572444628</v>
      </c>
      <c r="Y1654" s="50">
        <v>1.0282341990654729</v>
      </c>
      <c r="Z1654" s="50">
        <v>1.0049999999999999</v>
      </c>
      <c r="AA1654" s="51">
        <v>0.96</v>
      </c>
      <c r="AB1654" s="51">
        <v>1</v>
      </c>
      <c r="AC1654" s="51">
        <v>1</v>
      </c>
      <c r="AD1654" s="51">
        <v>1</v>
      </c>
      <c r="AE1654" s="51">
        <v>1</v>
      </c>
      <c r="AF1654" s="51">
        <v>1</v>
      </c>
      <c r="AG1654" s="52">
        <v>1</v>
      </c>
      <c r="AH1654" s="52">
        <v>1</v>
      </c>
      <c r="AI1654" s="53">
        <v>1567</v>
      </c>
      <c r="AJ1654" s="53">
        <v>1424</v>
      </c>
      <c r="AK1654" s="51">
        <v>3.1219373252973615</v>
      </c>
      <c r="AL1654" s="51">
        <v>3.11</v>
      </c>
      <c r="AM1654" s="51">
        <v>2.8820255965495507</v>
      </c>
      <c r="AN1654" s="51">
        <v>2.86</v>
      </c>
      <c r="AO1654" s="51">
        <v>2.8557376783307595</v>
      </c>
      <c r="AP1654" s="51">
        <v>2.8535996357538713</v>
      </c>
      <c r="AQ1654" s="51">
        <v>2.896435724532298</v>
      </c>
      <c r="AR1654" s="67">
        <v>0.05</v>
      </c>
      <c r="AS1654" s="99" t="s">
        <v>1591</v>
      </c>
      <c r="AT1654" s="54">
        <v>3.0148327304497746</v>
      </c>
      <c r="AU1654" s="54">
        <v>3.0555627094313649</v>
      </c>
      <c r="AV1654" s="55">
        <v>2.9648327304497748</v>
      </c>
      <c r="AW1654" s="55">
        <v>3.1089841680278418</v>
      </c>
      <c r="AX1654" s="56">
        <v>-3.516726955021543E-2</v>
      </c>
      <c r="AY1654" s="56">
        <v>5.5627094313748238E-3</v>
      </c>
      <c r="AZ1654" s="56">
        <v>-2.9604560118840606E-2</v>
      </c>
      <c r="BA1654" s="56">
        <v>-4.0729978981590254E-2</v>
      </c>
      <c r="BB1654" s="61">
        <v>104</v>
      </c>
      <c r="BC1654" s="57">
        <v>-134</v>
      </c>
      <c r="BD1654" s="57">
        <v>-107</v>
      </c>
      <c r="BE1654" s="57">
        <v>118</v>
      </c>
      <c r="BF1654" s="95">
        <v>0.49031999071013793</v>
      </c>
      <c r="BG1654" s="58">
        <v>0.57274296807858482</v>
      </c>
      <c r="BH1654" s="58">
        <v>0.51772083320545514</v>
      </c>
      <c r="BI1654" s="58">
        <v>0.45866381688096225</v>
      </c>
      <c r="BJ1654" s="57">
        <v>112</v>
      </c>
      <c r="BK1654" s="57">
        <v>-134</v>
      </c>
      <c r="BL1654" s="57">
        <v>-107</v>
      </c>
      <c r="BM1654" s="57">
        <v>118</v>
      </c>
      <c r="BN1654" s="58">
        <v>0.47193164853943037</v>
      </c>
      <c r="BO1654" s="58">
        <v>0.57196678553487867</v>
      </c>
      <c r="BP1654" s="58">
        <v>0.517667526804513</v>
      </c>
      <c r="BQ1654" s="58">
        <v>0.45938606594720754</v>
      </c>
      <c r="BR1654" s="36">
        <v>3.85</v>
      </c>
      <c r="BS1654" s="36">
        <v>3.85</v>
      </c>
      <c r="BT1654" s="36">
        <v>0.49769999999999998</v>
      </c>
      <c r="BU1654" s="36">
        <v>0.2117</v>
      </c>
      <c r="BV1654" s="36">
        <v>0.232499395962835</v>
      </c>
      <c r="BW1654" s="36">
        <v>0.30115999999999998</v>
      </c>
    </row>
    <row r="1655" spans="1:75" s="36" customFormat="1" ht="16.75" customHeight="1" x14ac:dyDescent="0.2">
      <c r="A1655" s="36" t="s">
        <v>2040</v>
      </c>
      <c r="B1655" s="36">
        <v>2025020797</v>
      </c>
      <c r="C1655" s="35">
        <v>46044</v>
      </c>
      <c r="D1655" s="45" t="s">
        <v>9</v>
      </c>
      <c r="E1655" s="36" t="s">
        <v>32</v>
      </c>
      <c r="F1655" s="45">
        <v>1</v>
      </c>
      <c r="G1655" s="45">
        <v>1</v>
      </c>
      <c r="H1655" s="36" t="s">
        <v>47</v>
      </c>
      <c r="I1655" s="36" t="s">
        <v>417</v>
      </c>
      <c r="J1655" s="46" t="s">
        <v>227</v>
      </c>
      <c r="K1655" s="47">
        <v>2.96</v>
      </c>
      <c r="L1655" s="48">
        <v>0.15</v>
      </c>
      <c r="M1655" s="49">
        <v>0.1</v>
      </c>
      <c r="N1655" s="36">
        <v>3.0499999999999901</v>
      </c>
      <c r="O1655" s="36">
        <v>3.0499999999999901</v>
      </c>
      <c r="P1655" s="70">
        <v>3.0499999999999901</v>
      </c>
      <c r="Q1655" s="36">
        <v>3.0499999999999901</v>
      </c>
      <c r="R1655" s="50">
        <v>2.9858300484854476</v>
      </c>
      <c r="S1655" s="50">
        <v>3.2417930312938994</v>
      </c>
      <c r="T1655" s="50">
        <v>2.9709008982430203</v>
      </c>
      <c r="U1655" s="50">
        <v>3.2417930312938994</v>
      </c>
      <c r="V1655" s="50">
        <v>1.048</v>
      </c>
      <c r="W1655" s="50">
        <v>1.0491546019013618</v>
      </c>
      <c r="X1655" s="50">
        <v>0.97365729613160501</v>
      </c>
      <c r="Y1655" s="50">
        <v>1.0547085558437033</v>
      </c>
      <c r="Z1655" s="50">
        <v>0.97499999999999998</v>
      </c>
      <c r="AA1655" s="51">
        <v>0.995</v>
      </c>
      <c r="AB1655" s="51">
        <v>1</v>
      </c>
      <c r="AC1655" s="51">
        <v>1</v>
      </c>
      <c r="AD1655" s="51">
        <v>1</v>
      </c>
      <c r="AE1655" s="51">
        <v>1</v>
      </c>
      <c r="AF1655" s="51">
        <v>1</v>
      </c>
      <c r="AG1655" s="52">
        <v>1</v>
      </c>
      <c r="AH1655" s="52">
        <v>1</v>
      </c>
      <c r="AI1655" s="53">
        <v>1563</v>
      </c>
      <c r="AJ1655" s="53">
        <v>1409</v>
      </c>
      <c r="AK1655" s="51">
        <v>3.0435732292337994</v>
      </c>
      <c r="AL1655" s="51">
        <v>3.0346878148679099</v>
      </c>
      <c r="AM1655" s="51">
        <v>3.1613186494436096</v>
      </c>
      <c r="AN1655" s="51">
        <v>3.15</v>
      </c>
      <c r="AO1655" s="51">
        <v>3.1990124583114472</v>
      </c>
      <c r="AP1655" s="51">
        <v>3.1932728203914627</v>
      </c>
      <c r="AQ1655" s="51">
        <v>3.0822856832075192</v>
      </c>
      <c r="AR1655" s="67">
        <v>-0.05</v>
      </c>
      <c r="AS1655" s="99" t="s">
        <v>1591</v>
      </c>
      <c r="AT1655" s="54">
        <v>3.0555627094313649</v>
      </c>
      <c r="AU1655" s="54">
        <v>3.0148327304497746</v>
      </c>
      <c r="AV1655" s="55">
        <v>3.1089841680278418</v>
      </c>
      <c r="AW1655" s="55">
        <v>2.9648327304497748</v>
      </c>
      <c r="AX1655" s="56">
        <v>5.5627094313748238E-3</v>
      </c>
      <c r="AY1655" s="56">
        <v>-3.516726955021543E-2</v>
      </c>
      <c r="AZ1655" s="56">
        <v>-2.9604560118840606E-2</v>
      </c>
      <c r="BA1655" s="56">
        <v>4.0729978981590254E-2</v>
      </c>
      <c r="BB1655" s="61">
        <v>-104</v>
      </c>
      <c r="BC1655" s="57">
        <v>134</v>
      </c>
      <c r="BD1655" s="57">
        <v>107</v>
      </c>
      <c r="BE1655" s="57">
        <v>-118</v>
      </c>
      <c r="BF1655" s="95">
        <v>0.50968000928986212</v>
      </c>
      <c r="BG1655" s="58">
        <v>0.42725703192141518</v>
      </c>
      <c r="BH1655" s="58">
        <v>0.48227916679454486</v>
      </c>
      <c r="BI1655" s="58">
        <v>0.54133618311903775</v>
      </c>
      <c r="BJ1655" s="57">
        <v>-112</v>
      </c>
      <c r="BK1655" s="57">
        <v>134</v>
      </c>
      <c r="BL1655" s="57">
        <v>107</v>
      </c>
      <c r="BM1655" s="57">
        <v>-118</v>
      </c>
      <c r="BN1655" s="58">
        <v>0.52806835146056963</v>
      </c>
      <c r="BO1655" s="58">
        <v>0.42803321446512138</v>
      </c>
      <c r="BP1655" s="58">
        <v>0.48233247319548694</v>
      </c>
      <c r="BQ1655" s="58">
        <v>0.54061393405279246</v>
      </c>
      <c r="BR1655" s="36">
        <v>3.85</v>
      </c>
      <c r="BS1655" s="36">
        <v>3.9</v>
      </c>
      <c r="BT1655" s="36">
        <v>0.48726999999999998</v>
      </c>
      <c r="BU1655" s="36">
        <v>0.21264</v>
      </c>
      <c r="BV1655" s="36">
        <v>0.23308377818456799</v>
      </c>
      <c r="BW1655" s="36">
        <v>0.30035000000000001</v>
      </c>
    </row>
    <row r="1656" spans="1:75" s="36" customFormat="1" ht="16.75" customHeight="1" x14ac:dyDescent="0.2">
      <c r="A1656" s="36" t="s">
        <v>2041</v>
      </c>
      <c r="B1656" s="36">
        <v>2025020794</v>
      </c>
      <c r="C1656" s="35">
        <v>46044</v>
      </c>
      <c r="D1656" s="45" t="s">
        <v>6</v>
      </c>
      <c r="E1656" s="36" t="s">
        <v>25</v>
      </c>
      <c r="F1656" s="45">
        <v>2</v>
      </c>
      <c r="G1656" s="45">
        <v>1</v>
      </c>
      <c r="H1656" s="36" t="s">
        <v>44</v>
      </c>
      <c r="I1656" s="36" t="s">
        <v>483</v>
      </c>
      <c r="J1656" s="46" t="s">
        <v>196</v>
      </c>
      <c r="K1656" s="47">
        <v>2.96</v>
      </c>
      <c r="L1656" s="48">
        <v>0.15</v>
      </c>
      <c r="M1656" s="49">
        <v>0.1</v>
      </c>
      <c r="N1656" s="36">
        <v>3.3499999999999899</v>
      </c>
      <c r="O1656" s="36">
        <v>2.7999999999999901</v>
      </c>
      <c r="P1656" s="70">
        <v>3.3499999999999899</v>
      </c>
      <c r="Q1656" s="36">
        <v>2.7999999999999901</v>
      </c>
      <c r="R1656" s="50">
        <v>3.3483204171232259</v>
      </c>
      <c r="S1656" s="50">
        <v>2.658008807630281</v>
      </c>
      <c r="T1656" s="50">
        <v>3.2311292025239129</v>
      </c>
      <c r="U1656" s="50">
        <v>2.7643291599354924</v>
      </c>
      <c r="V1656" s="50">
        <v>0.96</v>
      </c>
      <c r="W1656" s="50">
        <v>0.96305398776725637</v>
      </c>
      <c r="X1656" s="50">
        <v>1.0351576820619404</v>
      </c>
      <c r="Y1656" s="50">
        <v>0.99050257807159814</v>
      </c>
      <c r="Z1656" s="50">
        <v>0.99</v>
      </c>
      <c r="AA1656" s="51">
        <v>0.96499999999999997</v>
      </c>
      <c r="AB1656" s="51">
        <v>1.04</v>
      </c>
      <c r="AC1656" s="51">
        <v>1</v>
      </c>
      <c r="AD1656" s="51">
        <v>1</v>
      </c>
      <c r="AE1656" s="51">
        <v>1</v>
      </c>
      <c r="AF1656" s="51">
        <v>1</v>
      </c>
      <c r="AG1656" s="52">
        <v>1</v>
      </c>
      <c r="AH1656" s="52">
        <v>1</v>
      </c>
      <c r="AI1656" s="53">
        <v>1551</v>
      </c>
      <c r="AJ1656" s="53">
        <v>1491</v>
      </c>
      <c r="AK1656" s="51">
        <v>3.21</v>
      </c>
      <c r="AL1656" s="51">
        <v>3.2289901943494943</v>
      </c>
      <c r="AM1656" s="51">
        <v>2.76</v>
      </c>
      <c r="AN1656" s="51">
        <v>2.75</v>
      </c>
      <c r="AO1656" s="51">
        <v>2.7797786366139676</v>
      </c>
      <c r="AP1656" s="51">
        <v>2.7575261490549692</v>
      </c>
      <c r="AQ1656" s="51">
        <v>2.7323999999999997</v>
      </c>
      <c r="AR1656" s="67">
        <v>0.05</v>
      </c>
      <c r="AS1656" s="99" t="s">
        <v>1590</v>
      </c>
      <c r="AT1656" s="54">
        <v>3.2514257039290269</v>
      </c>
      <c r="AU1656" s="54">
        <v>2.8632219665890988</v>
      </c>
      <c r="AV1656" s="55">
        <v>3.201425703929027</v>
      </c>
      <c r="AW1656" s="55">
        <v>2.9074395757513627</v>
      </c>
      <c r="AX1656" s="56">
        <v>-9.8574296070963019E-2</v>
      </c>
      <c r="AY1656" s="56">
        <v>6.3221966589108725E-2</v>
      </c>
      <c r="AZ1656" s="56">
        <v>-3.5352329481854294E-2</v>
      </c>
      <c r="BA1656" s="56">
        <v>-0.16179626266007174</v>
      </c>
      <c r="BB1656" s="61">
        <v>-129</v>
      </c>
      <c r="BC1656" s="57">
        <v>-137</v>
      </c>
      <c r="BD1656" s="57">
        <v>-110</v>
      </c>
      <c r="BE1656" s="57">
        <v>115</v>
      </c>
      <c r="BF1656" s="95">
        <v>0.5638628671914705</v>
      </c>
      <c r="BG1656" s="58">
        <v>0.57867494299008082</v>
      </c>
      <c r="BH1656" s="58">
        <v>0.52438527347866415</v>
      </c>
      <c r="BI1656" s="58">
        <v>0.46453081242506378</v>
      </c>
      <c r="BJ1656" s="57">
        <v>-123</v>
      </c>
      <c r="BK1656" s="57">
        <v>-137</v>
      </c>
      <c r="BL1656" s="57">
        <v>-110</v>
      </c>
      <c r="BM1656" s="57">
        <v>115</v>
      </c>
      <c r="BN1656" s="58">
        <v>0.55200824470505294</v>
      </c>
      <c r="BO1656" s="58">
        <v>0.57768178393304503</v>
      </c>
      <c r="BP1656" s="58">
        <v>0.52355002443365251</v>
      </c>
      <c r="BQ1656" s="58">
        <v>0.46407209335879118</v>
      </c>
      <c r="BR1656" s="36">
        <v>3.85</v>
      </c>
      <c r="BS1656" s="36">
        <v>3.95</v>
      </c>
      <c r="BT1656" s="36">
        <v>0.48131000000000002</v>
      </c>
      <c r="BU1656" s="36">
        <v>0.20483999999999999</v>
      </c>
      <c r="BV1656" s="36">
        <v>0.22437400048195899</v>
      </c>
      <c r="BW1656" s="36">
        <v>0.29189999999999999</v>
      </c>
    </row>
    <row r="1657" spans="1:75" s="36" customFormat="1" ht="16.75" customHeight="1" x14ac:dyDescent="0.2">
      <c r="A1657" s="36" t="s">
        <v>2042</v>
      </c>
      <c r="B1657" s="36">
        <v>2025020794</v>
      </c>
      <c r="C1657" s="35">
        <v>46044</v>
      </c>
      <c r="D1657" s="45" t="s">
        <v>9</v>
      </c>
      <c r="E1657" s="36" t="s">
        <v>7</v>
      </c>
      <c r="F1657" s="45">
        <v>1</v>
      </c>
      <c r="G1657" s="45">
        <v>2</v>
      </c>
      <c r="H1657" s="36" t="s">
        <v>45</v>
      </c>
      <c r="I1657" s="36" t="s">
        <v>404</v>
      </c>
      <c r="J1657" s="46" t="s">
        <v>149</v>
      </c>
      <c r="K1657" s="47">
        <v>2.96</v>
      </c>
      <c r="L1657" s="48">
        <v>0.15</v>
      </c>
      <c r="M1657" s="49">
        <v>0.1</v>
      </c>
      <c r="N1657" s="36">
        <v>2.7999999999999901</v>
      </c>
      <c r="O1657" s="36">
        <v>3.3499999999999899</v>
      </c>
      <c r="P1657" s="70">
        <v>2.7999999999999901</v>
      </c>
      <c r="Q1657" s="36">
        <v>3.3499999999999899</v>
      </c>
      <c r="R1657" s="50">
        <v>2.8235446182697945</v>
      </c>
      <c r="S1657" s="50">
        <v>3.1960988228343448</v>
      </c>
      <c r="T1657" s="50">
        <v>2.8235446182697945</v>
      </c>
      <c r="U1657" s="50">
        <v>3.1960988228343448</v>
      </c>
      <c r="V1657" s="50">
        <v>1.0349999999999999</v>
      </c>
      <c r="W1657" s="50">
        <v>1.0329456510400874</v>
      </c>
      <c r="X1657" s="50">
        <v>0.93243243243243235</v>
      </c>
      <c r="Y1657" s="50">
        <v>1.0844594594594594</v>
      </c>
      <c r="Z1657" s="50">
        <v>1.04</v>
      </c>
      <c r="AA1657" s="51">
        <v>1</v>
      </c>
      <c r="AB1657" s="51">
        <v>1</v>
      </c>
      <c r="AC1657" s="51">
        <v>1</v>
      </c>
      <c r="AD1657" s="51">
        <v>1</v>
      </c>
      <c r="AE1657" s="51">
        <v>1</v>
      </c>
      <c r="AF1657" s="51">
        <v>1</v>
      </c>
      <c r="AG1657" s="52">
        <v>1</v>
      </c>
      <c r="AH1657" s="52">
        <v>1</v>
      </c>
      <c r="AI1657" s="53">
        <v>1566</v>
      </c>
      <c r="AJ1657" s="53">
        <v>1484</v>
      </c>
      <c r="AK1657" s="51">
        <v>2.9318876310919304</v>
      </c>
      <c r="AL1657" s="51">
        <v>2.93</v>
      </c>
      <c r="AM1657" s="51">
        <v>3.0640667389033434</v>
      </c>
      <c r="AN1657" s="51">
        <v>3.06</v>
      </c>
      <c r="AO1657" s="51">
        <v>3.2378479636822393</v>
      </c>
      <c r="AP1657" s="51">
        <v>3.2507621854920612</v>
      </c>
      <c r="AQ1657" s="51">
        <v>3.1866294084594773</v>
      </c>
      <c r="AR1657" s="67">
        <v>-0.05</v>
      </c>
      <c r="AS1657" s="99" t="s">
        <v>1590</v>
      </c>
      <c r="AT1657" s="54">
        <v>2.8632219665890988</v>
      </c>
      <c r="AU1657" s="54">
        <v>3.2514257039290269</v>
      </c>
      <c r="AV1657" s="55">
        <v>2.9074395757513627</v>
      </c>
      <c r="AW1657" s="55">
        <v>3.201425703929027</v>
      </c>
      <c r="AX1657" s="56">
        <v>6.3221966589108725E-2</v>
      </c>
      <c r="AY1657" s="56">
        <v>-9.8574296070963019E-2</v>
      </c>
      <c r="AZ1657" s="56">
        <v>-3.5352329481854294E-2</v>
      </c>
      <c r="BA1657" s="56">
        <v>0.16179626266007174</v>
      </c>
      <c r="BB1657" s="61">
        <v>129</v>
      </c>
      <c r="BC1657" s="57">
        <v>137</v>
      </c>
      <c r="BD1657" s="57">
        <v>110</v>
      </c>
      <c r="BE1657" s="57">
        <v>-115</v>
      </c>
      <c r="BF1657" s="95">
        <v>0.4361371328085295</v>
      </c>
      <c r="BG1657" s="58">
        <v>0.42132505700991918</v>
      </c>
      <c r="BH1657" s="58">
        <v>0.47561472652133585</v>
      </c>
      <c r="BI1657" s="58">
        <v>0.53546918757493622</v>
      </c>
      <c r="BJ1657" s="57">
        <v>123</v>
      </c>
      <c r="BK1657" s="57">
        <v>137</v>
      </c>
      <c r="BL1657" s="57">
        <v>110</v>
      </c>
      <c r="BM1657" s="57">
        <v>-115</v>
      </c>
      <c r="BN1657" s="58">
        <v>0.44799175529494706</v>
      </c>
      <c r="BO1657" s="58">
        <v>0.42231821606695491</v>
      </c>
      <c r="BP1657" s="58">
        <v>0.47644997556634749</v>
      </c>
      <c r="BQ1657" s="58">
        <v>0.53592790664120882</v>
      </c>
      <c r="BR1657" s="36">
        <v>3.85</v>
      </c>
      <c r="BS1657" s="36">
        <v>4</v>
      </c>
      <c r="BT1657" s="36">
        <v>0.47467999999999999</v>
      </c>
      <c r="BU1657" s="36">
        <v>0.20127999999999999</v>
      </c>
      <c r="BV1657" s="36">
        <v>0.22050591032087699</v>
      </c>
      <c r="BW1657" s="36">
        <v>0.28847</v>
      </c>
    </row>
    <row r="1658" spans="1:75" s="36" customFormat="1" ht="16.75" customHeight="1" x14ac:dyDescent="0.2">
      <c r="A1658" s="36" t="s">
        <v>2043</v>
      </c>
      <c r="B1658" s="36">
        <v>2025020799</v>
      </c>
      <c r="C1658" s="35">
        <v>46044</v>
      </c>
      <c r="D1658" s="45" t="s">
        <v>6</v>
      </c>
      <c r="E1658" s="36" t="s">
        <v>10</v>
      </c>
      <c r="F1658" s="45">
        <v>2</v>
      </c>
      <c r="G1658" s="45">
        <v>1</v>
      </c>
      <c r="H1658" s="36" t="s">
        <v>44</v>
      </c>
      <c r="I1658" s="36" t="s">
        <v>411</v>
      </c>
      <c r="J1658" s="46" t="s">
        <v>166</v>
      </c>
      <c r="K1658" s="47">
        <v>2.96</v>
      </c>
      <c r="L1658" s="48">
        <v>0.15</v>
      </c>
      <c r="M1658" s="49">
        <v>0.1</v>
      </c>
      <c r="N1658" s="36">
        <v>2.9999999999999898</v>
      </c>
      <c r="O1658" s="36">
        <v>2.94999999999999</v>
      </c>
      <c r="P1658" s="70">
        <v>2.9999999999999898</v>
      </c>
      <c r="Q1658" s="36">
        <v>2.94999999999999</v>
      </c>
      <c r="R1658" s="50">
        <v>3.2730873789726691</v>
      </c>
      <c r="S1658" s="50">
        <v>2.8471885223298514</v>
      </c>
      <c r="T1658" s="50">
        <v>3.1094330100240355</v>
      </c>
      <c r="U1658" s="50">
        <v>2.9610760632230457</v>
      </c>
      <c r="V1658" s="50">
        <v>0.96</v>
      </c>
      <c r="W1658" s="50">
        <v>0.96305398776725637</v>
      </c>
      <c r="X1658" s="50">
        <v>1.0177987917228775</v>
      </c>
      <c r="Y1658" s="50">
        <v>0.96448389667688195</v>
      </c>
      <c r="Z1658" s="50">
        <v>1</v>
      </c>
      <c r="AA1658" s="51">
        <v>0.95</v>
      </c>
      <c r="AB1658" s="51">
        <v>1.04</v>
      </c>
      <c r="AC1658" s="51">
        <v>1</v>
      </c>
      <c r="AD1658" s="51">
        <v>1</v>
      </c>
      <c r="AE1658" s="51">
        <v>1</v>
      </c>
      <c r="AF1658" s="51">
        <v>1</v>
      </c>
      <c r="AG1658" s="52">
        <v>1</v>
      </c>
      <c r="AH1658" s="52">
        <v>1</v>
      </c>
      <c r="AI1658" s="53">
        <v>1547</v>
      </c>
      <c r="AJ1658" s="53">
        <v>1478</v>
      </c>
      <c r="AK1658" s="51">
        <v>3.1123902235436551</v>
      </c>
      <c r="AL1658" s="51">
        <v>3.1340399813237774</v>
      </c>
      <c r="AM1658" s="51">
        <v>2.824774968695456</v>
      </c>
      <c r="AN1658" s="51">
        <v>2.82</v>
      </c>
      <c r="AO1658" s="51">
        <v>2.9205682089615421</v>
      </c>
      <c r="AP1658" s="51">
        <v>2.9095612559667883</v>
      </c>
      <c r="AQ1658" s="51">
        <v>2.824774968695456</v>
      </c>
      <c r="AR1658" s="67">
        <v>0</v>
      </c>
      <c r="AS1658" s="99" t="s">
        <v>1590</v>
      </c>
      <c r="AT1658" s="54">
        <v>2.8436641106021279</v>
      </c>
      <c r="AU1658" s="54">
        <v>2.9325979466775736</v>
      </c>
      <c r="AV1658" s="55">
        <v>2.8436641106021279</v>
      </c>
      <c r="AW1658" s="55">
        <v>2.9267770968789271</v>
      </c>
      <c r="AX1658" s="56">
        <v>-0.15633588939786192</v>
      </c>
      <c r="AY1658" s="56">
        <v>-1.74020533224164E-2</v>
      </c>
      <c r="AZ1658" s="56">
        <v>-0.17373794272027832</v>
      </c>
      <c r="BA1658" s="56">
        <v>-0.13893383607544552</v>
      </c>
      <c r="BB1658" s="61">
        <v>109</v>
      </c>
      <c r="BC1658" s="57">
        <v>-110</v>
      </c>
      <c r="BD1658" s="57">
        <v>116</v>
      </c>
      <c r="BE1658" s="57">
        <v>144</v>
      </c>
      <c r="BF1658" s="95">
        <v>0.47836114688748355</v>
      </c>
      <c r="BG1658" s="58">
        <v>0.52450729130385909</v>
      </c>
      <c r="BH1658" s="58">
        <v>0.46300577078843352</v>
      </c>
      <c r="BI1658" s="58">
        <v>0.40997316071142897</v>
      </c>
      <c r="BJ1658" s="57">
        <v>109</v>
      </c>
      <c r="BK1658" s="57">
        <v>-110</v>
      </c>
      <c r="BL1658" s="57">
        <v>117</v>
      </c>
      <c r="BM1658" s="57">
        <v>145</v>
      </c>
      <c r="BN1658" s="58">
        <v>0.4794546970476643</v>
      </c>
      <c r="BO1658" s="58">
        <v>0.52340067762022358</v>
      </c>
      <c r="BP1658" s="58">
        <v>0.46181989367263021</v>
      </c>
      <c r="BQ1658" s="58">
        <v>0.40897117126747884</v>
      </c>
      <c r="BR1658" s="36">
        <v>3.85</v>
      </c>
      <c r="BS1658" s="36">
        <v>4.05</v>
      </c>
      <c r="BT1658" s="36">
        <v>0.46597</v>
      </c>
      <c r="BU1658" s="36">
        <v>0.19550999999999999</v>
      </c>
      <c r="BV1658" s="36">
        <v>0.213606765142907</v>
      </c>
      <c r="BW1658" s="36">
        <v>0.28022999999999998</v>
      </c>
    </row>
    <row r="1659" spans="1:75" s="36" customFormat="1" ht="16.75" customHeight="1" x14ac:dyDescent="0.2">
      <c r="A1659" s="36" t="s">
        <v>2044</v>
      </c>
      <c r="B1659" s="36">
        <v>2025020799</v>
      </c>
      <c r="C1659" s="35">
        <v>46044</v>
      </c>
      <c r="D1659" s="45" t="s">
        <v>9</v>
      </c>
      <c r="E1659" s="36" t="s">
        <v>16</v>
      </c>
      <c r="F1659" s="45">
        <v>1</v>
      </c>
      <c r="G1659" s="45">
        <v>2</v>
      </c>
      <c r="H1659" s="36" t="s">
        <v>45</v>
      </c>
      <c r="I1659" s="36" t="s">
        <v>316</v>
      </c>
      <c r="J1659" s="46" t="s">
        <v>199</v>
      </c>
      <c r="K1659" s="47">
        <v>2.96</v>
      </c>
      <c r="L1659" s="48">
        <v>0.15</v>
      </c>
      <c r="M1659" s="49">
        <v>0.1</v>
      </c>
      <c r="N1659" s="36">
        <v>2.94999999999999</v>
      </c>
      <c r="O1659" s="36">
        <v>2.9999999999999898</v>
      </c>
      <c r="P1659" s="70">
        <v>2.94999999999999</v>
      </c>
      <c r="Q1659" s="36">
        <v>2.9999999999999898</v>
      </c>
      <c r="R1659" s="50">
        <v>2.8775246993573469</v>
      </c>
      <c r="S1659" s="50">
        <v>3.1682336259742359</v>
      </c>
      <c r="T1659" s="50">
        <v>2.8775246993573469</v>
      </c>
      <c r="U1659" s="50">
        <v>3.2315982984937208</v>
      </c>
      <c r="V1659" s="50">
        <v>1.0349999999999999</v>
      </c>
      <c r="W1659" s="50">
        <v>1.0329456510400874</v>
      </c>
      <c r="X1659" s="50">
        <v>0.95431586780251887</v>
      </c>
      <c r="Y1659" s="50">
        <v>1.0514831836296132</v>
      </c>
      <c r="Z1659" s="50">
        <v>0.96499999999999997</v>
      </c>
      <c r="AA1659" s="51">
        <v>1</v>
      </c>
      <c r="AB1659" s="51">
        <v>1.02</v>
      </c>
      <c r="AC1659" s="51">
        <v>1</v>
      </c>
      <c r="AD1659" s="51">
        <v>1</v>
      </c>
      <c r="AE1659" s="51">
        <v>1</v>
      </c>
      <c r="AF1659" s="51">
        <v>1</v>
      </c>
      <c r="AG1659" s="52">
        <v>1</v>
      </c>
      <c r="AH1659" s="52">
        <v>1</v>
      </c>
      <c r="AI1659" s="53">
        <v>1571</v>
      </c>
      <c r="AJ1659" s="53">
        <v>1510</v>
      </c>
      <c r="AK1659" s="51">
        <v>2.8548723341635704</v>
      </c>
      <c r="AL1659" s="51">
        <v>2.85</v>
      </c>
      <c r="AM1659" s="51">
        <v>3.0126844234997172</v>
      </c>
      <c r="AN1659" s="51">
        <v>3.01</v>
      </c>
      <c r="AO1659" s="51">
        <v>2.8973384908072388</v>
      </c>
      <c r="AP1659" s="51">
        <v>2.9213395345459237</v>
      </c>
      <c r="AQ1659" s="51">
        <v>2.9072404686772271</v>
      </c>
      <c r="AR1659" s="67">
        <v>0</v>
      </c>
      <c r="AS1659" s="99" t="s">
        <v>1590</v>
      </c>
      <c r="AT1659" s="54">
        <v>2.9325979466775736</v>
      </c>
      <c r="AU1659" s="54">
        <v>2.8436641106021279</v>
      </c>
      <c r="AV1659" s="55">
        <v>2.9267770968789271</v>
      </c>
      <c r="AW1659" s="55">
        <v>2.8436641106021279</v>
      </c>
      <c r="AX1659" s="56">
        <v>-1.74020533224164E-2</v>
      </c>
      <c r="AY1659" s="56">
        <v>-0.15633588939786192</v>
      </c>
      <c r="AZ1659" s="56">
        <v>-0.17373794272027832</v>
      </c>
      <c r="BA1659" s="56">
        <v>0.13893383607544552</v>
      </c>
      <c r="BB1659" s="61">
        <v>-109</v>
      </c>
      <c r="BC1659" s="57">
        <v>110</v>
      </c>
      <c r="BD1659" s="57">
        <v>-116</v>
      </c>
      <c r="BE1659" s="57">
        <v>-144</v>
      </c>
      <c r="BF1659" s="95">
        <v>0.52163885311251645</v>
      </c>
      <c r="BG1659" s="58">
        <v>0.47549270869614096</v>
      </c>
      <c r="BH1659" s="58">
        <v>0.53699422921156648</v>
      </c>
      <c r="BI1659" s="58">
        <v>0.59002683928857103</v>
      </c>
      <c r="BJ1659" s="57">
        <v>-109</v>
      </c>
      <c r="BK1659" s="57">
        <v>110</v>
      </c>
      <c r="BL1659" s="57">
        <v>-117</v>
      </c>
      <c r="BM1659" s="57">
        <v>-145</v>
      </c>
      <c r="BN1659" s="58">
        <v>0.5205453029523357</v>
      </c>
      <c r="BO1659" s="58">
        <v>0.47659932237977642</v>
      </c>
      <c r="BP1659" s="58">
        <v>0.53818010632736979</v>
      </c>
      <c r="BQ1659" s="58">
        <v>0.59102882873252116</v>
      </c>
      <c r="BR1659" s="36">
        <v>3.85</v>
      </c>
      <c r="BS1659" s="36">
        <v>4.0999999999999996</v>
      </c>
      <c r="BT1659" s="36">
        <v>0.46</v>
      </c>
      <c r="BU1659" s="36">
        <v>0.18984000000000001</v>
      </c>
      <c r="BV1659" s="36">
        <v>0.207577497129735</v>
      </c>
      <c r="BW1659" s="36">
        <v>0.27528999999999998</v>
      </c>
    </row>
    <row r="1660" spans="1:75" s="36" customFormat="1" ht="16.75" customHeight="1" x14ac:dyDescent="0.2">
      <c r="A1660" s="36" t="s">
        <v>2045</v>
      </c>
      <c r="B1660" s="36">
        <v>2025020798</v>
      </c>
      <c r="C1660" s="35">
        <v>46044</v>
      </c>
      <c r="D1660" s="45" t="s">
        <v>6</v>
      </c>
      <c r="E1660" s="36" t="s">
        <v>39</v>
      </c>
      <c r="F1660" s="45">
        <v>1</v>
      </c>
      <c r="G1660" s="45">
        <v>1</v>
      </c>
      <c r="H1660" s="36" t="s">
        <v>46</v>
      </c>
      <c r="I1660" s="36" t="s">
        <v>1983</v>
      </c>
      <c r="J1660" s="46" t="s">
        <v>1933</v>
      </c>
      <c r="K1660" s="47">
        <v>2.96</v>
      </c>
      <c r="L1660" s="48">
        <v>0.15</v>
      </c>
      <c r="M1660" s="49">
        <v>0.1</v>
      </c>
      <c r="N1660" s="36">
        <v>3.0999999999999899</v>
      </c>
      <c r="O1660" s="36">
        <v>2.9999999999999898</v>
      </c>
      <c r="P1660" s="70">
        <v>3.0999999999999899</v>
      </c>
      <c r="Q1660" s="36">
        <v>2.9999999999999898</v>
      </c>
      <c r="R1660" s="50">
        <v>3.1038272022448092</v>
      </c>
      <c r="S1660" s="50">
        <v>2.9193576389184459</v>
      </c>
      <c r="T1660" s="50">
        <v>3.1038272022448092</v>
      </c>
      <c r="U1660" s="50">
        <v>2.9193576389184459</v>
      </c>
      <c r="V1660" s="50">
        <v>0.95</v>
      </c>
      <c r="W1660" s="50">
        <v>0.95302926576458757</v>
      </c>
      <c r="X1660" s="50">
        <v>1.0575721735011236</v>
      </c>
      <c r="Y1660" s="50">
        <v>0.96027205613690225</v>
      </c>
      <c r="Z1660" s="50">
        <v>1.02</v>
      </c>
      <c r="AA1660" s="51">
        <v>1</v>
      </c>
      <c r="AB1660" s="51">
        <v>1</v>
      </c>
      <c r="AC1660" s="51">
        <v>1</v>
      </c>
      <c r="AD1660" s="51">
        <v>1</v>
      </c>
      <c r="AE1660" s="51">
        <v>1</v>
      </c>
      <c r="AF1660" s="51">
        <v>1</v>
      </c>
      <c r="AG1660" s="52">
        <v>1</v>
      </c>
      <c r="AH1660" s="52">
        <v>1</v>
      </c>
      <c r="AI1660" s="53">
        <v>1562</v>
      </c>
      <c r="AJ1660" s="53">
        <v>1520</v>
      </c>
      <c r="AK1660" s="51">
        <v>3.0673293774398895</v>
      </c>
      <c r="AL1660" s="51">
        <v>3.0728040511606274</v>
      </c>
      <c r="AM1660" s="51">
        <v>3.094847414579732</v>
      </c>
      <c r="AN1660" s="51">
        <v>3.09</v>
      </c>
      <c r="AO1660" s="51">
        <v>3.0752241038499628</v>
      </c>
      <c r="AP1660" s="51">
        <v>3.0606022070269905</v>
      </c>
      <c r="AQ1660" s="51">
        <v>3.1567443628713265</v>
      </c>
      <c r="AR1660" s="67">
        <v>7.0000000000000007E-2</v>
      </c>
      <c r="AS1660" s="99" t="s">
        <v>1591</v>
      </c>
      <c r="AT1660" s="54">
        <v>3.1238094943760149</v>
      </c>
      <c r="AU1660" s="54">
        <v>3.1068374032346093</v>
      </c>
      <c r="AV1660" s="55">
        <v>3.053809494376015</v>
      </c>
      <c r="AW1660" s="55">
        <v>3.1803373865419493</v>
      </c>
      <c r="AX1660" s="56">
        <v>2.3809494376024976E-2</v>
      </c>
      <c r="AY1660" s="56">
        <v>0.10683740323461954</v>
      </c>
      <c r="AZ1660" s="56">
        <v>0.13064689761064452</v>
      </c>
      <c r="BA1660" s="56">
        <v>-8.3027908858594568E-2</v>
      </c>
      <c r="BB1660" s="61">
        <v>-103</v>
      </c>
      <c r="BC1660" s="57">
        <v>-149</v>
      </c>
      <c r="BD1660" s="57">
        <v>-121</v>
      </c>
      <c r="BE1660" s="57">
        <v>106</v>
      </c>
      <c r="BF1660" s="95">
        <v>0.5079130459195984</v>
      </c>
      <c r="BG1660" s="58">
        <v>0.59823973139520326</v>
      </c>
      <c r="BH1660" s="58">
        <v>0.54731952639124692</v>
      </c>
      <c r="BI1660" s="58">
        <v>0.48576502076471806</v>
      </c>
      <c r="BJ1660" s="57">
        <v>110</v>
      </c>
      <c r="BK1660" s="57">
        <v>-148</v>
      </c>
      <c r="BL1660" s="57">
        <v>-120</v>
      </c>
      <c r="BM1660" s="57">
        <v>106</v>
      </c>
      <c r="BN1660" s="58">
        <v>0.47689217997206579</v>
      </c>
      <c r="BO1660" s="58">
        <v>0.59698189084561593</v>
      </c>
      <c r="BP1660" s="58">
        <v>0.54607511222951211</v>
      </c>
      <c r="BQ1660" s="58">
        <v>0.48483164424478453</v>
      </c>
      <c r="BR1660" s="36">
        <v>3.85</v>
      </c>
      <c r="BS1660" s="36">
        <v>4.1500000000000004</v>
      </c>
      <c r="BT1660" s="36">
        <v>0.45776</v>
      </c>
      <c r="BU1660" s="36">
        <v>0.18567</v>
      </c>
      <c r="BV1660" s="36">
        <v>0.20238056309473201</v>
      </c>
      <c r="BW1660" s="36">
        <v>0.26823999999999998</v>
      </c>
    </row>
    <row r="1661" spans="1:75" s="36" customFormat="1" ht="16.75" customHeight="1" x14ac:dyDescent="0.2">
      <c r="A1661" s="36" t="s">
        <v>2046</v>
      </c>
      <c r="B1661" s="36">
        <v>2025020798</v>
      </c>
      <c r="C1661" s="35">
        <v>46044</v>
      </c>
      <c r="D1661" s="45" t="s">
        <v>9</v>
      </c>
      <c r="E1661" s="36" t="s">
        <v>35</v>
      </c>
      <c r="F1661" s="45">
        <v>1</v>
      </c>
      <c r="G1661" s="45">
        <v>1</v>
      </c>
      <c r="H1661" s="36" t="s">
        <v>47</v>
      </c>
      <c r="I1661" s="36" t="s">
        <v>360</v>
      </c>
      <c r="J1661" s="46" t="s">
        <v>172</v>
      </c>
      <c r="K1661" s="47">
        <v>2.96</v>
      </c>
      <c r="L1661" s="48">
        <v>0.15</v>
      </c>
      <c r="M1661" s="49">
        <v>0.1</v>
      </c>
      <c r="N1661" s="36">
        <v>2.9999999999999898</v>
      </c>
      <c r="O1661" s="36">
        <v>3.0999999999999899</v>
      </c>
      <c r="P1661" s="70">
        <v>2.9999999999999898</v>
      </c>
      <c r="Q1661" s="36">
        <v>3.0999999999999899</v>
      </c>
      <c r="R1661" s="50">
        <v>2.681229952073573</v>
      </c>
      <c r="S1661" s="50">
        <v>3.1676620911972062</v>
      </c>
      <c r="T1661" s="50">
        <v>2.681229952073573</v>
      </c>
      <c r="U1661" s="50">
        <v>3.1676620911972062</v>
      </c>
      <c r="V1661" s="50">
        <v>1.048</v>
      </c>
      <c r="W1661" s="50">
        <v>1.0491546019013618</v>
      </c>
      <c r="X1661" s="50">
        <v>1.0455565589796392</v>
      </c>
      <c r="Y1661" s="50">
        <v>1.0362599248107736</v>
      </c>
      <c r="Z1661" s="50">
        <v>0.99094124800379646</v>
      </c>
      <c r="AA1661" s="51">
        <v>1</v>
      </c>
      <c r="AB1661" s="51">
        <v>1</v>
      </c>
      <c r="AC1661" s="51">
        <v>1</v>
      </c>
      <c r="AD1661" s="51">
        <v>1</v>
      </c>
      <c r="AE1661" s="51">
        <v>1</v>
      </c>
      <c r="AF1661" s="51">
        <v>1</v>
      </c>
      <c r="AG1661" s="52">
        <v>1</v>
      </c>
      <c r="AH1661" s="52">
        <v>1</v>
      </c>
      <c r="AI1661" s="53">
        <v>1569</v>
      </c>
      <c r="AJ1661" s="53">
        <v>1527</v>
      </c>
      <c r="AK1661" s="51">
        <v>2.8424052861652305</v>
      </c>
      <c r="AL1661" s="51">
        <v>2.84</v>
      </c>
      <c r="AM1661" s="51">
        <v>3.1304136335633261</v>
      </c>
      <c r="AN1661" s="51">
        <v>3.1360009022084081</v>
      </c>
      <c r="AO1661" s="51">
        <v>3.1327957036337719</v>
      </c>
      <c r="AP1661" s="51">
        <v>3.1337214019744972</v>
      </c>
      <c r="AQ1661" s="51">
        <v>3.1020559928113416</v>
      </c>
      <c r="AR1661" s="67">
        <v>-7.0000000000000007E-2</v>
      </c>
      <c r="AS1661" s="99" t="s">
        <v>1591</v>
      </c>
      <c r="AT1661" s="54">
        <v>3.1068374032346093</v>
      </c>
      <c r="AU1661" s="54">
        <v>3.1238094943760149</v>
      </c>
      <c r="AV1661" s="55">
        <v>3.1803373865419493</v>
      </c>
      <c r="AW1661" s="55">
        <v>3.053809494376015</v>
      </c>
      <c r="AX1661" s="56">
        <v>0.10683740323461954</v>
      </c>
      <c r="AY1661" s="56">
        <v>2.3809494376024976E-2</v>
      </c>
      <c r="AZ1661" s="56">
        <v>0.13064689761064452</v>
      </c>
      <c r="BA1661" s="56">
        <v>8.3027908858594568E-2</v>
      </c>
      <c r="BB1661" s="61">
        <v>103</v>
      </c>
      <c r="BC1661" s="57">
        <v>149</v>
      </c>
      <c r="BD1661" s="57">
        <v>121</v>
      </c>
      <c r="BE1661" s="57">
        <v>-106</v>
      </c>
      <c r="BF1661" s="95">
        <v>0.4920869540804016</v>
      </c>
      <c r="BG1661" s="58">
        <v>0.4017602686047968</v>
      </c>
      <c r="BH1661" s="58">
        <v>0.45268047360875302</v>
      </c>
      <c r="BI1661" s="58">
        <v>0.51423497923528194</v>
      </c>
      <c r="BJ1661" s="57">
        <v>-110</v>
      </c>
      <c r="BK1661" s="57">
        <v>148</v>
      </c>
      <c r="BL1661" s="57">
        <v>120</v>
      </c>
      <c r="BM1661" s="57">
        <v>-106</v>
      </c>
      <c r="BN1661" s="58">
        <v>0.52310782002793421</v>
      </c>
      <c r="BO1661" s="58">
        <v>0.40301810915438402</v>
      </c>
      <c r="BP1661" s="58">
        <v>0.45392488777048789</v>
      </c>
      <c r="BQ1661" s="58">
        <v>0.51516835575521547</v>
      </c>
      <c r="BR1661" s="36">
        <v>3.85</v>
      </c>
      <c r="BS1661" s="36">
        <v>4.2</v>
      </c>
      <c r="BT1661" s="36">
        <v>0.45018999999999998</v>
      </c>
      <c r="BU1661" s="36">
        <v>0.18185000000000001</v>
      </c>
      <c r="BV1661" s="36">
        <v>0.19800309226715401</v>
      </c>
      <c r="BW1661" s="36">
        <v>0.26343</v>
      </c>
    </row>
    <row r="1662" spans="1:75" s="36" customFormat="1" ht="16.75" customHeight="1" x14ac:dyDescent="0.2">
      <c r="A1662" s="36" t="s">
        <v>2047</v>
      </c>
      <c r="B1662" s="36">
        <v>2025020800</v>
      </c>
      <c r="C1662" s="35">
        <v>46044</v>
      </c>
      <c r="D1662" s="45" t="s">
        <v>6</v>
      </c>
      <c r="E1662" s="36" t="s">
        <v>21</v>
      </c>
      <c r="F1662" s="45">
        <v>0</v>
      </c>
      <c r="G1662" s="45">
        <v>1</v>
      </c>
      <c r="H1662" s="36" t="s">
        <v>26</v>
      </c>
      <c r="I1662" s="36" t="s">
        <v>336</v>
      </c>
      <c r="J1662" s="46" t="s">
        <v>232</v>
      </c>
      <c r="K1662" s="47">
        <v>2.96</v>
      </c>
      <c r="L1662" s="48">
        <v>0.15</v>
      </c>
      <c r="M1662" s="49">
        <v>0.1</v>
      </c>
      <c r="N1662" s="36">
        <v>2.8499999999999899</v>
      </c>
      <c r="O1662" s="36">
        <v>3.69999999999999</v>
      </c>
      <c r="P1662" s="70">
        <v>2.8499999999999899</v>
      </c>
      <c r="Q1662" s="36">
        <v>3.69999999999999</v>
      </c>
      <c r="R1662" s="50">
        <v>3.158930830538464</v>
      </c>
      <c r="S1662" s="50">
        <v>2.9397673287555572</v>
      </c>
      <c r="T1662" s="50">
        <v>3.1273415222330794</v>
      </c>
      <c r="U1662" s="50">
        <v>2.9985626753306684</v>
      </c>
      <c r="V1662" s="50">
        <v>0.95</v>
      </c>
      <c r="W1662" s="50">
        <v>0.92554174501717079</v>
      </c>
      <c r="X1662" s="50">
        <v>1.0098780239120111</v>
      </c>
      <c r="Y1662" s="50">
        <v>1.1282801208613229</v>
      </c>
      <c r="Z1662" s="50">
        <v>1.03</v>
      </c>
      <c r="AA1662" s="51">
        <v>0.99</v>
      </c>
      <c r="AB1662" s="51">
        <v>1.02</v>
      </c>
      <c r="AC1662" s="51">
        <v>1</v>
      </c>
      <c r="AD1662" s="51">
        <v>1</v>
      </c>
      <c r="AE1662" s="51">
        <v>1</v>
      </c>
      <c r="AF1662" s="51">
        <v>1</v>
      </c>
      <c r="AG1662" s="52">
        <v>1</v>
      </c>
      <c r="AH1662" s="52">
        <v>1</v>
      </c>
      <c r="AI1662" s="53">
        <v>1584</v>
      </c>
      <c r="AJ1662" s="53">
        <v>1477</v>
      </c>
      <c r="AK1662" s="51">
        <v>2.9983884773145051</v>
      </c>
      <c r="AL1662" s="51">
        <v>3.03</v>
      </c>
      <c r="AM1662" s="51">
        <v>3.1548855008367171</v>
      </c>
      <c r="AN1662" s="51">
        <v>3.12</v>
      </c>
      <c r="AO1662" s="51">
        <v>3.297332012228726</v>
      </c>
      <c r="AP1662" s="51">
        <v>3.2569262626871502</v>
      </c>
      <c r="AQ1662" s="51">
        <v>3.2495320658618185</v>
      </c>
      <c r="AR1662" s="67">
        <v>0</v>
      </c>
      <c r="AS1662" s="99" t="s">
        <v>1591</v>
      </c>
      <c r="AT1662" s="54">
        <v>2.7766442299855902</v>
      </c>
      <c r="AU1662" s="54">
        <v>3.8874286288394</v>
      </c>
      <c r="AV1662" s="55">
        <v>2.7766442299855902</v>
      </c>
      <c r="AW1662" s="55">
        <v>3.9707483782525026</v>
      </c>
      <c r="AX1662" s="56">
        <v>-7.3355770014399635E-2</v>
      </c>
      <c r="AY1662" s="56">
        <v>0.18742862883941003</v>
      </c>
      <c r="AZ1662" s="56">
        <v>0.11407285882501039</v>
      </c>
      <c r="BA1662" s="56">
        <v>-0.26078439885380966</v>
      </c>
      <c r="BB1662" s="61">
        <v>199</v>
      </c>
      <c r="BC1662" s="57">
        <v>-194</v>
      </c>
      <c r="BD1662" s="57">
        <v>-161</v>
      </c>
      <c r="BE1662" s="57">
        <v>-121</v>
      </c>
      <c r="BF1662" s="95">
        <v>0.33473169368414452</v>
      </c>
      <c r="BG1662" s="58">
        <v>0.65958283665777651</v>
      </c>
      <c r="BH1662" s="58">
        <v>0.61619995740412115</v>
      </c>
      <c r="BI1662" s="58">
        <v>0.54654320689169555</v>
      </c>
      <c r="BJ1662" s="57">
        <v>208</v>
      </c>
      <c r="BK1662" s="57">
        <v>-202</v>
      </c>
      <c r="BL1662" s="57">
        <v>-169</v>
      </c>
      <c r="BM1662" s="57">
        <v>-127</v>
      </c>
      <c r="BN1662" s="58">
        <v>0.32483532618968769</v>
      </c>
      <c r="BO1662" s="58">
        <v>0.66940919800940157</v>
      </c>
      <c r="BP1662" s="58">
        <v>0.62819736130709469</v>
      </c>
      <c r="BQ1662" s="58">
        <v>0.55856714076415037</v>
      </c>
      <c r="BR1662" s="36">
        <v>3.85</v>
      </c>
      <c r="BS1662" s="36">
        <v>4.25</v>
      </c>
      <c r="BT1662" s="36">
        <v>0.44191999999999998</v>
      </c>
      <c r="BU1662" s="36">
        <v>0.17510999999999999</v>
      </c>
      <c r="BV1662" s="36">
        <v>0.19059591836734599</v>
      </c>
      <c r="BW1662" s="36">
        <v>0.25635999999999998</v>
      </c>
    </row>
    <row r="1663" spans="1:75" s="36" customFormat="1" ht="16.75" customHeight="1" x14ac:dyDescent="0.2">
      <c r="A1663" s="36" t="s">
        <v>2048</v>
      </c>
      <c r="B1663" s="36">
        <v>2025020800</v>
      </c>
      <c r="C1663" s="35">
        <v>46044</v>
      </c>
      <c r="D1663" s="45" t="s">
        <v>9</v>
      </c>
      <c r="E1663" s="36" t="s">
        <v>17</v>
      </c>
      <c r="F1663" s="45">
        <v>1</v>
      </c>
      <c r="G1663" s="45">
        <v>0</v>
      </c>
      <c r="H1663" s="36" t="s">
        <v>27</v>
      </c>
      <c r="I1663" s="36" t="s">
        <v>1376</v>
      </c>
      <c r="J1663" s="46" t="s">
        <v>181</v>
      </c>
      <c r="K1663" s="47">
        <v>2.96</v>
      </c>
      <c r="L1663" s="48">
        <v>0.15</v>
      </c>
      <c r="M1663" s="49">
        <v>0.1</v>
      </c>
      <c r="N1663" s="36">
        <v>3.69999999999999</v>
      </c>
      <c r="O1663" s="36">
        <v>2.8499999999999899</v>
      </c>
      <c r="P1663" s="70">
        <v>3.69999999999999</v>
      </c>
      <c r="Q1663" s="36">
        <v>2.8499999999999899</v>
      </c>
      <c r="R1663" s="50">
        <v>3.111988649633691</v>
      </c>
      <c r="S1663" s="50">
        <v>3.1492914120058866</v>
      </c>
      <c r="T1663" s="50">
        <v>3.0808687631373539</v>
      </c>
      <c r="U1663" s="50">
        <v>3.1492914120058866</v>
      </c>
      <c r="V1663" s="50">
        <v>1.05</v>
      </c>
      <c r="W1663" s="50">
        <v>1.0725047827848808</v>
      </c>
      <c r="X1663" s="50">
        <v>1.0658396962286207</v>
      </c>
      <c r="Y1663" s="50">
        <v>1.0129690801738194</v>
      </c>
      <c r="Z1663" s="50">
        <v>0.97499999999999998</v>
      </c>
      <c r="AA1663" s="51">
        <v>0.99</v>
      </c>
      <c r="AB1663" s="51">
        <v>1</v>
      </c>
      <c r="AC1663" s="51">
        <v>1</v>
      </c>
      <c r="AD1663" s="51">
        <v>1</v>
      </c>
      <c r="AE1663" s="51">
        <v>1</v>
      </c>
      <c r="AF1663" s="51">
        <v>1</v>
      </c>
      <c r="AG1663" s="52">
        <v>1</v>
      </c>
      <c r="AH1663" s="52">
        <v>1</v>
      </c>
      <c r="AI1663" s="53">
        <v>1573</v>
      </c>
      <c r="AJ1663" s="53">
        <v>1531</v>
      </c>
      <c r="AK1663" s="51">
        <v>3.3397091577495157</v>
      </c>
      <c r="AL1663" s="51">
        <v>3.3</v>
      </c>
      <c r="AM1663" s="51">
        <v>2.9892389507795527</v>
      </c>
      <c r="AN1663" s="51">
        <v>3.03</v>
      </c>
      <c r="AO1663" s="51">
        <v>3.063258815850634</v>
      </c>
      <c r="AP1663" s="51">
        <v>3.0643538624788995</v>
      </c>
      <c r="AQ1663" s="51">
        <v>2.9145079770100639</v>
      </c>
      <c r="AR1663" s="67">
        <v>0</v>
      </c>
      <c r="AS1663" s="99" t="s">
        <v>1591</v>
      </c>
      <c r="AT1663" s="54">
        <v>3.8874286288394</v>
      </c>
      <c r="AU1663" s="54">
        <v>2.7766442299855902</v>
      </c>
      <c r="AV1663" s="55">
        <v>3.9707483782525026</v>
      </c>
      <c r="AW1663" s="55">
        <v>2.7766442299855902</v>
      </c>
      <c r="AX1663" s="56">
        <v>0.18742862883941003</v>
      </c>
      <c r="AY1663" s="56">
        <v>-7.3355770014399635E-2</v>
      </c>
      <c r="AZ1663" s="56">
        <v>0.11407285882501039</v>
      </c>
      <c r="BA1663" s="56">
        <v>0.26078439885380966</v>
      </c>
      <c r="BB1663" s="61">
        <v>-199</v>
      </c>
      <c r="BC1663" s="57">
        <v>194</v>
      </c>
      <c r="BD1663" s="57">
        <v>161</v>
      </c>
      <c r="BE1663" s="57">
        <v>121</v>
      </c>
      <c r="BF1663" s="95">
        <v>0.66526830631585554</v>
      </c>
      <c r="BG1663" s="58">
        <v>0.34041716334222355</v>
      </c>
      <c r="BH1663" s="58">
        <v>0.38380004259587885</v>
      </c>
      <c r="BI1663" s="58">
        <v>0.45345679310830445</v>
      </c>
      <c r="BJ1663" s="57">
        <v>-208</v>
      </c>
      <c r="BK1663" s="57">
        <v>202</v>
      </c>
      <c r="BL1663" s="57">
        <v>169</v>
      </c>
      <c r="BM1663" s="57">
        <v>127</v>
      </c>
      <c r="BN1663" s="58">
        <v>0.67516467381031231</v>
      </c>
      <c r="BO1663" s="58">
        <v>0.33059080199059843</v>
      </c>
      <c r="BP1663" s="58">
        <v>0.37180263869290531</v>
      </c>
      <c r="BQ1663" s="58">
        <v>0.44143285923584957</v>
      </c>
      <c r="BR1663" s="36">
        <v>3.85</v>
      </c>
      <c r="BS1663" s="36">
        <v>4.3</v>
      </c>
      <c r="BT1663" s="36">
        <v>0.43396000000000001</v>
      </c>
      <c r="BU1663" s="36">
        <v>0.17043</v>
      </c>
      <c r="BV1663" s="36">
        <v>0.18524798643493001</v>
      </c>
      <c r="BW1663" s="36">
        <v>0.25041999999999998</v>
      </c>
    </row>
    <row r="1664" spans="1:75" s="36" customFormat="1" ht="16.75" customHeight="1" x14ac:dyDescent="0.2">
      <c r="A1664" s="36" t="s">
        <v>2049</v>
      </c>
      <c r="B1664" s="36">
        <v>2025020801</v>
      </c>
      <c r="C1664" s="35">
        <v>46044</v>
      </c>
      <c r="D1664" s="45" t="s">
        <v>6</v>
      </c>
      <c r="E1664" s="36" t="s">
        <v>30</v>
      </c>
      <c r="F1664" s="45">
        <v>0</v>
      </c>
      <c r="G1664" s="45">
        <v>1</v>
      </c>
      <c r="H1664" s="36" t="s">
        <v>26</v>
      </c>
      <c r="I1664" s="36" t="s">
        <v>348</v>
      </c>
      <c r="J1664" s="46" t="s">
        <v>162</v>
      </c>
      <c r="K1664" s="47">
        <v>2.96</v>
      </c>
      <c r="L1664" s="48">
        <v>0.15</v>
      </c>
      <c r="M1664" s="49">
        <v>0.1</v>
      </c>
      <c r="N1664" s="36">
        <v>2.7499999999999898</v>
      </c>
      <c r="O1664" s="36">
        <v>3.3499999999999899</v>
      </c>
      <c r="P1664" s="70">
        <v>2.7499999999999898</v>
      </c>
      <c r="Q1664" s="36">
        <v>3.3499999999999899</v>
      </c>
      <c r="R1664" s="50">
        <v>3.0004847324212598</v>
      </c>
      <c r="S1664" s="50">
        <v>2.9703796898285231</v>
      </c>
      <c r="T1664" s="50">
        <v>3.0004847324212598</v>
      </c>
      <c r="U1664" s="50">
        <v>2.9703796898285231</v>
      </c>
      <c r="V1664" s="50">
        <v>0.95</v>
      </c>
      <c r="W1664" s="50">
        <v>0.92554174501717079</v>
      </c>
      <c r="X1664" s="50">
        <v>0.96178218190290587</v>
      </c>
      <c r="Y1664" s="50">
        <v>1.0738959337489007</v>
      </c>
      <c r="Z1664" s="50">
        <v>1.02</v>
      </c>
      <c r="AA1664" s="51">
        <v>1</v>
      </c>
      <c r="AB1664" s="51">
        <v>1</v>
      </c>
      <c r="AC1664" s="51">
        <v>1</v>
      </c>
      <c r="AD1664" s="51">
        <v>1</v>
      </c>
      <c r="AE1664" s="51">
        <v>1</v>
      </c>
      <c r="AF1664" s="51">
        <v>1</v>
      </c>
      <c r="AG1664" s="52">
        <v>1</v>
      </c>
      <c r="AH1664" s="52">
        <v>1</v>
      </c>
      <c r="AI1664" s="53">
        <v>1576</v>
      </c>
      <c r="AJ1664" s="53">
        <v>1418</v>
      </c>
      <c r="AK1664" s="51">
        <v>2.9477473499218645</v>
      </c>
      <c r="AL1664" s="51">
        <v>2.9556579572967738</v>
      </c>
      <c r="AM1664" s="51">
        <v>3.1026157194488926</v>
      </c>
      <c r="AN1664" s="51">
        <v>3.082780315005837</v>
      </c>
      <c r="AO1664" s="51">
        <v>3.1285726033183892</v>
      </c>
      <c r="AP1664" s="51">
        <v>3.1137548053643949</v>
      </c>
      <c r="AQ1664" s="51">
        <v>3.1646680338378705</v>
      </c>
      <c r="AR1664" s="67">
        <v>0</v>
      </c>
      <c r="AS1664" s="99" t="s">
        <v>1591</v>
      </c>
      <c r="AT1664" s="54">
        <v>2.7730590894977682</v>
      </c>
      <c r="AU1664" s="54">
        <v>3.4257123262692466</v>
      </c>
      <c r="AV1664" s="55">
        <v>2.7730590894977682</v>
      </c>
      <c r="AW1664" s="55">
        <v>3.4991360517798924</v>
      </c>
      <c r="AX1664" s="56">
        <v>2.3059089497778462E-2</v>
      </c>
      <c r="AY1664" s="56">
        <v>7.5712326269256724E-2</v>
      </c>
      <c r="AZ1664" s="56">
        <v>9.8771415767035187E-2</v>
      </c>
      <c r="BA1664" s="56">
        <v>-5.2653236771478262E-2</v>
      </c>
      <c r="BB1664" s="61">
        <v>152</v>
      </c>
      <c r="BC1664" s="57">
        <v>-145</v>
      </c>
      <c r="BD1664" s="57">
        <v>-118</v>
      </c>
      <c r="BE1664" s="57">
        <v>109</v>
      </c>
      <c r="BF1664" s="95">
        <v>0.39660887644369369</v>
      </c>
      <c r="BG1664" s="58">
        <v>0.59260198824132782</v>
      </c>
      <c r="BH1664" s="58">
        <v>0.54044480965347097</v>
      </c>
      <c r="BI1664" s="58">
        <v>0.47910364616650758</v>
      </c>
      <c r="BJ1664" s="57">
        <v>160</v>
      </c>
      <c r="BK1664" s="57">
        <v>-151</v>
      </c>
      <c r="BL1664" s="57">
        <v>-123</v>
      </c>
      <c r="BM1664" s="57">
        <v>105</v>
      </c>
      <c r="BN1664" s="58">
        <v>0.38483656619328177</v>
      </c>
      <c r="BO1664" s="58">
        <v>0.60201786583494143</v>
      </c>
      <c r="BP1664" s="58">
        <v>0.55106883032782128</v>
      </c>
      <c r="BQ1664" s="58">
        <v>0.48853001184722034</v>
      </c>
      <c r="BR1664" s="36">
        <v>3.85</v>
      </c>
      <c r="BS1664" s="36">
        <v>4.3499999999999996</v>
      </c>
      <c r="BT1664" s="36">
        <v>0.42616999999999999</v>
      </c>
      <c r="BU1664" s="36">
        <v>0.16674</v>
      </c>
      <c r="BV1664" s="36">
        <v>0.18118595629543499</v>
      </c>
      <c r="BW1664" s="36">
        <v>0.24646999999999999</v>
      </c>
    </row>
    <row r="1665" spans="1:75" s="36" customFormat="1" ht="16.75" customHeight="1" x14ac:dyDescent="0.2">
      <c r="A1665" s="36" t="s">
        <v>2050</v>
      </c>
      <c r="B1665" s="36">
        <v>2025020801</v>
      </c>
      <c r="C1665" s="35">
        <v>46044</v>
      </c>
      <c r="D1665" s="45" t="s">
        <v>9</v>
      </c>
      <c r="E1665" s="36" t="s">
        <v>33</v>
      </c>
      <c r="F1665" s="45">
        <v>1</v>
      </c>
      <c r="G1665" s="45">
        <v>0</v>
      </c>
      <c r="H1665" s="36" t="s">
        <v>27</v>
      </c>
      <c r="I1665" s="36" t="s">
        <v>356</v>
      </c>
      <c r="J1665" s="46" t="s">
        <v>169</v>
      </c>
      <c r="K1665" s="47">
        <v>2.96</v>
      </c>
      <c r="L1665" s="48">
        <v>0.15</v>
      </c>
      <c r="M1665" s="49">
        <v>0.1</v>
      </c>
      <c r="N1665" s="36">
        <v>3.3499999999999899</v>
      </c>
      <c r="O1665" s="36">
        <v>2.7499999999999898</v>
      </c>
      <c r="P1665" s="70">
        <v>3.3499999999999899</v>
      </c>
      <c r="Q1665" s="36">
        <v>2.7499999999999898</v>
      </c>
      <c r="R1665" s="50">
        <v>3.0432517974365147</v>
      </c>
      <c r="S1665" s="50">
        <v>2.8978079645330763</v>
      </c>
      <c r="T1665" s="50">
        <v>2.921521725539054</v>
      </c>
      <c r="U1665" s="50">
        <v>3.0137202831143997</v>
      </c>
      <c r="V1665" s="50">
        <v>1.05</v>
      </c>
      <c r="W1665" s="50">
        <v>1.0725047827848808</v>
      </c>
      <c r="X1665" s="50">
        <v>1.0481809863003015</v>
      </c>
      <c r="Y1665" s="50">
        <v>0.99586059118981907</v>
      </c>
      <c r="Z1665" s="50">
        <v>0.99</v>
      </c>
      <c r="AA1665" s="51">
        <v>0.96</v>
      </c>
      <c r="AB1665" s="51">
        <v>1.04</v>
      </c>
      <c r="AC1665" s="51">
        <v>1</v>
      </c>
      <c r="AD1665" s="51">
        <v>1</v>
      </c>
      <c r="AE1665" s="51">
        <v>1</v>
      </c>
      <c r="AF1665" s="51">
        <v>1</v>
      </c>
      <c r="AG1665" s="52">
        <v>1</v>
      </c>
      <c r="AH1665" s="52">
        <v>1</v>
      </c>
      <c r="AI1665" s="53">
        <v>1560</v>
      </c>
      <c r="AJ1665" s="53">
        <v>1506</v>
      </c>
      <c r="AK1665" s="51">
        <v>3.1787319638967459</v>
      </c>
      <c r="AL1665" s="51">
        <v>3.1565839878492494</v>
      </c>
      <c r="AM1665" s="51">
        <v>2.8468752584326014</v>
      </c>
      <c r="AN1665" s="51">
        <v>2.8545151643476725</v>
      </c>
      <c r="AO1665" s="51">
        <v>2.8427821019531461</v>
      </c>
      <c r="AP1665" s="51">
        <v>2.8466892693933357</v>
      </c>
      <c r="AQ1665" s="51">
        <v>2.8184065058482752</v>
      </c>
      <c r="AR1665" s="67">
        <v>0</v>
      </c>
      <c r="AS1665" s="99" t="s">
        <v>1591</v>
      </c>
      <c r="AT1665" s="54">
        <v>3.4257123262692466</v>
      </c>
      <c r="AU1665" s="54">
        <v>2.7730590894977682</v>
      </c>
      <c r="AV1665" s="55">
        <v>3.4991360517798924</v>
      </c>
      <c r="AW1665" s="55">
        <v>2.7730590894977682</v>
      </c>
      <c r="AX1665" s="56">
        <v>7.5712326269256724E-2</v>
      </c>
      <c r="AY1665" s="56">
        <v>2.3059089497778462E-2</v>
      </c>
      <c r="AZ1665" s="56">
        <v>9.8771415767035187E-2</v>
      </c>
      <c r="BA1665" s="56">
        <v>5.2653236771478262E-2</v>
      </c>
      <c r="BB1665" s="61">
        <v>-152</v>
      </c>
      <c r="BC1665" s="57">
        <v>145</v>
      </c>
      <c r="BD1665" s="57">
        <v>118</v>
      </c>
      <c r="BE1665" s="57">
        <v>-109</v>
      </c>
      <c r="BF1665" s="95">
        <v>0.60339112355630631</v>
      </c>
      <c r="BG1665" s="58">
        <v>0.40739801175867218</v>
      </c>
      <c r="BH1665" s="58">
        <v>0.45955519034652903</v>
      </c>
      <c r="BI1665" s="58">
        <v>0.52089635383349242</v>
      </c>
      <c r="BJ1665" s="57">
        <v>-160</v>
      </c>
      <c r="BK1665" s="57">
        <v>151</v>
      </c>
      <c r="BL1665" s="57">
        <v>123</v>
      </c>
      <c r="BM1665" s="57">
        <v>-105</v>
      </c>
      <c r="BN1665" s="58">
        <v>0.61516343380671823</v>
      </c>
      <c r="BO1665" s="58">
        <v>0.39798213416505857</v>
      </c>
      <c r="BP1665" s="58">
        <v>0.44893116967217866</v>
      </c>
      <c r="BQ1665" s="58">
        <v>0.51146998815277966</v>
      </c>
      <c r="BR1665" s="36">
        <v>3.85</v>
      </c>
      <c r="BS1665" s="36">
        <v>4.4000000000000004</v>
      </c>
      <c r="BT1665" s="36">
        <v>0.42222999999999999</v>
      </c>
      <c r="BU1665" s="36">
        <v>0.16569</v>
      </c>
      <c r="BV1665" s="36">
        <v>0.17958444880396199</v>
      </c>
      <c r="BW1665" s="36">
        <v>0.24306</v>
      </c>
    </row>
    <row r="1666" spans="1:75" s="36" customFormat="1" ht="16.75" customHeight="1" x14ac:dyDescent="0.2">
      <c r="A1666" s="36" t="s">
        <v>2051</v>
      </c>
      <c r="B1666" s="36">
        <v>2025020803</v>
      </c>
      <c r="C1666" s="35">
        <v>46045</v>
      </c>
      <c r="D1666" s="45" t="s">
        <v>6</v>
      </c>
      <c r="E1666" s="36" t="s">
        <v>41</v>
      </c>
      <c r="F1666" s="45">
        <v>2</v>
      </c>
      <c r="G1666" s="45">
        <v>0</v>
      </c>
      <c r="H1666" s="36" t="s">
        <v>107</v>
      </c>
      <c r="I1666" s="36" t="s">
        <v>332</v>
      </c>
      <c r="J1666" s="46" t="s">
        <v>187</v>
      </c>
      <c r="K1666" s="47">
        <v>2.96</v>
      </c>
      <c r="L1666" s="48">
        <v>0.15</v>
      </c>
      <c r="M1666" s="49">
        <v>0.1</v>
      </c>
      <c r="N1666" s="36">
        <v>3.7499999999999898</v>
      </c>
      <c r="O1666" s="36">
        <v>2.2499999999999898</v>
      </c>
      <c r="P1666" s="70">
        <v>3.7499999999999898</v>
      </c>
      <c r="Q1666" s="36">
        <v>2.2499999999999898</v>
      </c>
      <c r="R1666" s="50">
        <v>3.2275243984114725</v>
      </c>
      <c r="S1666" s="50">
        <v>2.4607534224320569</v>
      </c>
      <c r="T1666" s="50">
        <v>3.0661481784908986</v>
      </c>
      <c r="U1666" s="50">
        <v>2.5714873264414995</v>
      </c>
      <c r="V1666" s="50">
        <v>1.0649999999999999</v>
      </c>
      <c r="W1666" s="50">
        <v>1.0082621487897616</v>
      </c>
      <c r="X1666" s="50">
        <v>1.1443498039656412</v>
      </c>
      <c r="Y1666" s="50">
        <v>0.91554054054054057</v>
      </c>
      <c r="Z1666" s="50">
        <v>0.96499999999999997</v>
      </c>
      <c r="AA1666" s="51">
        <v>0.95</v>
      </c>
      <c r="AB1666" s="51">
        <v>1.0449999999999999</v>
      </c>
      <c r="AC1666" s="51">
        <v>1</v>
      </c>
      <c r="AD1666" s="51">
        <v>1</v>
      </c>
      <c r="AE1666" s="51">
        <v>1</v>
      </c>
      <c r="AF1666" s="51">
        <v>1</v>
      </c>
      <c r="AG1666" s="52">
        <v>1</v>
      </c>
      <c r="AH1666" s="52">
        <v>1</v>
      </c>
      <c r="AI1666" s="53">
        <v>1565</v>
      </c>
      <c r="AJ1666" s="53">
        <v>1523</v>
      </c>
      <c r="AK1666" s="51">
        <v>3.3792482218053363</v>
      </c>
      <c r="AL1666" s="51">
        <v>3.3540690049974482</v>
      </c>
      <c r="AM1666" s="51">
        <v>2.6169942674414828</v>
      </c>
      <c r="AN1666" s="51">
        <v>2.6</v>
      </c>
      <c r="AO1666" s="51">
        <v>2.5835263332000444</v>
      </c>
      <c r="AP1666" s="51">
        <v>2.5521914411170776</v>
      </c>
      <c r="AQ1666" s="51">
        <v>2.525399468081031</v>
      </c>
      <c r="AR1666" s="67">
        <v>0</v>
      </c>
      <c r="AS1666" s="99" t="s">
        <v>1589</v>
      </c>
      <c r="AT1666" s="54">
        <v>4.1472285711949981</v>
      </c>
      <c r="AU1666" s="54">
        <v>2.4037071715406655</v>
      </c>
      <c r="AV1666" s="55">
        <v>4.1472285711949981</v>
      </c>
      <c r="AW1666" s="55">
        <v>2.3928594584351885</v>
      </c>
      <c r="AX1666" s="56">
        <v>0.39722857119500832</v>
      </c>
      <c r="AY1666" s="56">
        <v>0.1537071715406757</v>
      </c>
      <c r="AZ1666" s="56">
        <v>0.55093574273568402</v>
      </c>
      <c r="BA1666" s="56">
        <v>0.24352139965433262</v>
      </c>
      <c r="BB1666" s="61">
        <v>-298</v>
      </c>
      <c r="BC1666" s="57">
        <v>-182</v>
      </c>
      <c r="BD1666" s="57">
        <v>-148</v>
      </c>
      <c r="BE1666" s="57">
        <v>-111</v>
      </c>
      <c r="BF1666" s="95">
        <v>0.74849818108780464</v>
      </c>
      <c r="BG1666" s="58">
        <v>0.64476328921564563</v>
      </c>
      <c r="BH1666" s="58">
        <v>0.59722459710375975</v>
      </c>
      <c r="BI1666" s="58">
        <v>0.52673633428933386</v>
      </c>
      <c r="BJ1666" s="57">
        <v>-300</v>
      </c>
      <c r="BK1666" s="57">
        <v>-180</v>
      </c>
      <c r="BL1666" s="57">
        <v>-147</v>
      </c>
      <c r="BM1666" s="57">
        <v>-111</v>
      </c>
      <c r="BN1666" s="58">
        <v>0.74981183659039119</v>
      </c>
      <c r="BO1666" s="58">
        <v>0.64335398754466522</v>
      </c>
      <c r="BP1666" s="58">
        <v>0.59549308281877211</v>
      </c>
      <c r="BQ1666" s="58">
        <v>0.5250380353644909</v>
      </c>
      <c r="BR1666" s="36">
        <v>3.85</v>
      </c>
      <c r="BS1666" s="36">
        <v>4.45</v>
      </c>
      <c r="BT1666" s="36">
        <v>0.41432999999999998</v>
      </c>
      <c r="BU1666" s="36">
        <v>0.16163</v>
      </c>
      <c r="BV1666" s="36">
        <v>0.17495075011365299</v>
      </c>
      <c r="BW1666" s="36">
        <v>0.23777000000000001</v>
      </c>
    </row>
    <row r="1667" spans="1:75" s="36" customFormat="1" ht="16.75" customHeight="1" x14ac:dyDescent="0.2">
      <c r="A1667" s="36" t="s">
        <v>2052</v>
      </c>
      <c r="B1667" s="36">
        <v>2025020803</v>
      </c>
      <c r="C1667" s="35">
        <v>46045</v>
      </c>
      <c r="D1667" s="45" t="s">
        <v>9</v>
      </c>
      <c r="E1667" s="36" t="s">
        <v>14</v>
      </c>
      <c r="F1667" s="45">
        <v>0</v>
      </c>
      <c r="G1667" s="45">
        <v>2</v>
      </c>
      <c r="H1667" s="36" t="s">
        <v>106</v>
      </c>
      <c r="I1667" s="36" t="s">
        <v>460</v>
      </c>
      <c r="J1667" s="46" t="s">
        <v>303</v>
      </c>
      <c r="K1667" s="47">
        <v>2.96</v>
      </c>
      <c r="L1667" s="48">
        <v>0.15</v>
      </c>
      <c r="M1667" s="49">
        <v>0.1</v>
      </c>
      <c r="N1667" s="36">
        <v>2.2499999999999898</v>
      </c>
      <c r="O1667" s="36">
        <v>3.7499999999999898</v>
      </c>
      <c r="P1667" s="70">
        <v>2.2499999999999898</v>
      </c>
      <c r="Q1667" s="36">
        <v>3.7499999999999898</v>
      </c>
      <c r="R1667" s="50">
        <v>2.5482064893135998</v>
      </c>
      <c r="S1667" s="50">
        <v>3.2351911856608773</v>
      </c>
      <c r="T1667" s="50">
        <v>2.5099833919738956</v>
      </c>
      <c r="U1667" s="50">
        <v>3.2351911856608773</v>
      </c>
      <c r="V1667" s="50">
        <v>1.01</v>
      </c>
      <c r="W1667" s="50">
        <v>1.0054419613311261</v>
      </c>
      <c r="X1667" s="50">
        <v>0.88411968494644688</v>
      </c>
      <c r="Y1667" s="50">
        <v>1.141637912772073</v>
      </c>
      <c r="Z1667" s="50">
        <v>1.06</v>
      </c>
      <c r="AA1667" s="51">
        <v>0.98499999999999999</v>
      </c>
      <c r="AB1667" s="51">
        <v>1</v>
      </c>
      <c r="AC1667" s="51">
        <v>1</v>
      </c>
      <c r="AD1667" s="51">
        <v>1</v>
      </c>
      <c r="AE1667" s="51">
        <v>1</v>
      </c>
      <c r="AF1667" s="51">
        <v>1</v>
      </c>
      <c r="AG1667" s="52">
        <v>1</v>
      </c>
      <c r="AH1667" s="52">
        <v>1</v>
      </c>
      <c r="AI1667" s="53">
        <v>1590</v>
      </c>
      <c r="AJ1667" s="53">
        <v>1485</v>
      </c>
      <c r="AK1667" s="51">
        <v>2.71</v>
      </c>
      <c r="AL1667" s="51">
        <v>2.6851576269369444</v>
      </c>
      <c r="AM1667" s="51">
        <v>3.3872754197382982</v>
      </c>
      <c r="AN1667" s="51">
        <v>3.35</v>
      </c>
      <c r="AO1667" s="51">
        <v>3.4659109215356372</v>
      </c>
      <c r="AP1667" s="51">
        <v>3.4604196818253712</v>
      </c>
      <c r="AQ1667" s="51">
        <v>3.5905119449225964</v>
      </c>
      <c r="AR1667" s="67">
        <v>0</v>
      </c>
      <c r="AS1667" s="99" t="s">
        <v>1589</v>
      </c>
      <c r="AT1667" s="54">
        <v>2.4037071715406655</v>
      </c>
      <c r="AU1667" s="54">
        <v>4.1472285711949981</v>
      </c>
      <c r="AV1667" s="55">
        <v>2.3928594584351885</v>
      </c>
      <c r="AW1667" s="55">
        <v>4.1472285711949981</v>
      </c>
      <c r="AX1667" s="56">
        <v>0.1537071715406757</v>
      </c>
      <c r="AY1667" s="56">
        <v>0.39722857119500832</v>
      </c>
      <c r="AZ1667" s="56">
        <v>0.55093574273568402</v>
      </c>
      <c r="BA1667" s="56">
        <v>-0.24352139965433262</v>
      </c>
      <c r="BB1667" s="61">
        <v>298</v>
      </c>
      <c r="BC1667" s="57">
        <v>182</v>
      </c>
      <c r="BD1667" s="57">
        <v>148</v>
      </c>
      <c r="BE1667" s="57">
        <v>111</v>
      </c>
      <c r="BF1667" s="95">
        <v>0.25150181891219536</v>
      </c>
      <c r="BG1667" s="58">
        <v>0.35523671078435437</v>
      </c>
      <c r="BH1667" s="58">
        <v>0.4027754028962402</v>
      </c>
      <c r="BI1667" s="58">
        <v>0.47326366571066608</v>
      </c>
      <c r="BJ1667" s="57">
        <v>300</v>
      </c>
      <c r="BK1667" s="57">
        <v>180</v>
      </c>
      <c r="BL1667" s="57">
        <v>147</v>
      </c>
      <c r="BM1667" s="57">
        <v>111</v>
      </c>
      <c r="BN1667" s="58">
        <v>0.25018816340960881</v>
      </c>
      <c r="BO1667" s="58">
        <v>0.35664601245533484</v>
      </c>
      <c r="BP1667" s="58">
        <v>0.40450691718122789</v>
      </c>
      <c r="BQ1667" s="58">
        <v>0.4749619646355091</v>
      </c>
      <c r="BR1667" s="36">
        <v>3.85</v>
      </c>
      <c r="BS1667" s="36">
        <v>4.5</v>
      </c>
      <c r="BT1667" s="36">
        <v>0.40822999999999998</v>
      </c>
      <c r="BU1667" s="36">
        <v>0.15723000000000001</v>
      </c>
      <c r="BV1667" s="36">
        <v>0.17036515332105301</v>
      </c>
      <c r="BW1667" s="36">
        <v>0.23433000000000001</v>
      </c>
    </row>
    <row r="1668" spans="1:75" s="36" customFormat="1" ht="16.75" customHeight="1" x14ac:dyDescent="0.2">
      <c r="A1668" s="36" t="s">
        <v>2053</v>
      </c>
      <c r="B1668" s="36">
        <v>2025020802</v>
      </c>
      <c r="C1668" s="35">
        <v>46045</v>
      </c>
      <c r="D1668" s="45" t="s">
        <v>6</v>
      </c>
      <c r="E1668" s="36" t="s">
        <v>25</v>
      </c>
      <c r="F1668" s="45">
        <v>0</v>
      </c>
      <c r="G1668" s="45">
        <v>1</v>
      </c>
      <c r="H1668" s="36" t="s">
        <v>26</v>
      </c>
      <c r="I1668" s="36" t="s">
        <v>374</v>
      </c>
      <c r="J1668" s="46" t="s">
        <v>195</v>
      </c>
      <c r="K1668" s="47">
        <v>2.96</v>
      </c>
      <c r="L1668" s="48">
        <v>0.15</v>
      </c>
      <c r="M1668" s="49">
        <v>0.1</v>
      </c>
      <c r="N1668" s="36">
        <v>3.0999999999999899</v>
      </c>
      <c r="O1668" s="36">
        <v>2.9999999999999898</v>
      </c>
      <c r="P1668" s="70">
        <v>3.0999999999999899</v>
      </c>
      <c r="Q1668" s="36">
        <v>2.9999999999999898</v>
      </c>
      <c r="R1668" s="50">
        <v>3.2634528742971365</v>
      </c>
      <c r="S1668" s="50">
        <v>2.7771899135900329</v>
      </c>
      <c r="T1668" s="50">
        <v>3.1818665524397081</v>
      </c>
      <c r="U1668" s="50">
        <v>2.8327337118618336</v>
      </c>
      <c r="V1668" s="50">
        <v>0.95</v>
      </c>
      <c r="W1668" s="50">
        <v>0.92554174501717079</v>
      </c>
      <c r="X1668" s="50">
        <v>1.0319079853820199</v>
      </c>
      <c r="Y1668" s="50">
        <v>1.0285964783089641</v>
      </c>
      <c r="Z1668" s="50">
        <v>1</v>
      </c>
      <c r="AA1668" s="51">
        <v>0.97499999999999998</v>
      </c>
      <c r="AB1668" s="51">
        <v>1.02</v>
      </c>
      <c r="AC1668" s="51">
        <v>1</v>
      </c>
      <c r="AD1668" s="51">
        <v>1</v>
      </c>
      <c r="AE1668" s="51">
        <v>1</v>
      </c>
      <c r="AF1668" s="51">
        <v>1</v>
      </c>
      <c r="AG1668" s="52">
        <v>1</v>
      </c>
      <c r="AH1668" s="52">
        <v>1</v>
      </c>
      <c r="AI1668" s="53">
        <v>1594</v>
      </c>
      <c r="AJ1668" s="53">
        <v>1509</v>
      </c>
      <c r="AK1668" s="51">
        <v>3.2289901943494943</v>
      </c>
      <c r="AL1668" s="51">
        <v>3.25</v>
      </c>
      <c r="AM1668" s="51">
        <v>2.75</v>
      </c>
      <c r="AN1668" s="51">
        <v>2.74</v>
      </c>
      <c r="AO1668" s="51">
        <v>2.6690163449249975</v>
      </c>
      <c r="AP1668" s="51">
        <v>2.6852423802247527</v>
      </c>
      <c r="AQ1668" s="51">
        <v>2.75</v>
      </c>
      <c r="AR1668" s="67">
        <v>0.03</v>
      </c>
      <c r="AS1668" s="99" t="s">
        <v>1591</v>
      </c>
      <c r="AT1668" s="54">
        <v>3.1783185478757261</v>
      </c>
      <c r="AU1668" s="54">
        <v>2.8782948266298978</v>
      </c>
      <c r="AV1668" s="55">
        <v>3.1483185478757263</v>
      </c>
      <c r="AW1668" s="55">
        <v>2.970628677437229</v>
      </c>
      <c r="AX1668" s="56">
        <v>7.8318547875736222E-2</v>
      </c>
      <c r="AY1668" s="56">
        <v>-0.12170517337009201</v>
      </c>
      <c r="AZ1668" s="56">
        <v>-4.3386625494355791E-2</v>
      </c>
      <c r="BA1668" s="56">
        <v>0.20002372124582823</v>
      </c>
      <c r="BB1668" s="61">
        <v>-123</v>
      </c>
      <c r="BC1668" s="57">
        <v>-132</v>
      </c>
      <c r="BD1668" s="57">
        <v>-106</v>
      </c>
      <c r="BE1668" s="57">
        <v>119</v>
      </c>
      <c r="BF1668" s="95">
        <v>0.55111952289959176</v>
      </c>
      <c r="BG1668" s="58">
        <v>0.56982734000888946</v>
      </c>
      <c r="BH1668" s="58">
        <v>0.51446132724728644</v>
      </c>
      <c r="BI1668" s="58">
        <v>0.45579869894014091</v>
      </c>
      <c r="BJ1668" s="57">
        <v>-113</v>
      </c>
      <c r="BK1668" s="57">
        <v>-139</v>
      </c>
      <c r="BL1668" s="57">
        <v>-112</v>
      </c>
      <c r="BM1668" s="57">
        <v>114</v>
      </c>
      <c r="BN1668" s="58">
        <v>0.53097443093168273</v>
      </c>
      <c r="BO1668" s="58">
        <v>0.58095876786390455</v>
      </c>
      <c r="BP1668" s="58">
        <v>0.52778285054590057</v>
      </c>
      <c r="BQ1668" s="58">
        <v>0.46835125664508359</v>
      </c>
      <c r="BR1668" s="36">
        <v>3.85</v>
      </c>
      <c r="BS1668" s="36">
        <v>4.55</v>
      </c>
      <c r="BT1668" s="36">
        <v>0.40373999999999999</v>
      </c>
      <c r="BU1668" s="36">
        <v>0.1527</v>
      </c>
      <c r="BV1668" s="36">
        <v>0.16522934092212399</v>
      </c>
      <c r="BW1668" s="36">
        <v>0.22853000000000001</v>
      </c>
    </row>
    <row r="1669" spans="1:75" s="36" customFormat="1" ht="16.75" customHeight="1" x14ac:dyDescent="0.2">
      <c r="A1669" s="36" t="s">
        <v>2054</v>
      </c>
      <c r="B1669" s="36">
        <v>2025020802</v>
      </c>
      <c r="C1669" s="35">
        <v>46045</v>
      </c>
      <c r="D1669" s="45" t="s">
        <v>9</v>
      </c>
      <c r="E1669" s="36" t="s">
        <v>18</v>
      </c>
      <c r="F1669" s="45">
        <v>1</v>
      </c>
      <c r="G1669" s="45">
        <v>0</v>
      </c>
      <c r="H1669" s="36" t="s">
        <v>27</v>
      </c>
      <c r="I1669" s="36" t="s">
        <v>346</v>
      </c>
      <c r="J1669" s="46" t="s">
        <v>189</v>
      </c>
      <c r="K1669" s="47">
        <v>2.96</v>
      </c>
      <c r="L1669" s="48">
        <v>0.15</v>
      </c>
      <c r="M1669" s="49">
        <v>0.1</v>
      </c>
      <c r="N1669" s="36">
        <v>2.9999999999999898</v>
      </c>
      <c r="O1669" s="36">
        <v>3.0999999999999899</v>
      </c>
      <c r="P1669" s="70">
        <v>2.9999999999999898</v>
      </c>
      <c r="Q1669" s="36">
        <v>3.0999999999999899</v>
      </c>
      <c r="R1669" s="50">
        <v>3.0747487212920355</v>
      </c>
      <c r="S1669" s="50">
        <v>3.0870474419286049</v>
      </c>
      <c r="T1669" s="50">
        <v>2.9517587724403538</v>
      </c>
      <c r="U1669" s="50">
        <v>3.1179179163478912</v>
      </c>
      <c r="V1669" s="50">
        <v>1.05</v>
      </c>
      <c r="W1669" s="50">
        <v>1.0725047827848808</v>
      </c>
      <c r="X1669" s="50">
        <v>0.92905405405405406</v>
      </c>
      <c r="Y1669" s="50">
        <v>1.090875065658613</v>
      </c>
      <c r="Z1669" s="50">
        <v>1.01</v>
      </c>
      <c r="AA1669" s="51">
        <v>0.96</v>
      </c>
      <c r="AB1669" s="51">
        <v>1.01</v>
      </c>
      <c r="AC1669" s="51">
        <v>1</v>
      </c>
      <c r="AD1669" s="51">
        <v>1</v>
      </c>
      <c r="AE1669" s="51">
        <v>1</v>
      </c>
      <c r="AF1669" s="51">
        <v>1</v>
      </c>
      <c r="AG1669" s="52">
        <v>1</v>
      </c>
      <c r="AH1669" s="52">
        <v>1</v>
      </c>
      <c r="AI1669" s="53">
        <v>1577</v>
      </c>
      <c r="AJ1669" s="53">
        <v>474</v>
      </c>
      <c r="AK1669" s="51">
        <v>3.0446455757945334</v>
      </c>
      <c r="AL1669" s="51">
        <v>3.03</v>
      </c>
      <c r="AM1669" s="51">
        <v>3.0544476367307789</v>
      </c>
      <c r="AN1669" s="51">
        <v>3.07</v>
      </c>
      <c r="AO1669" s="51">
        <v>2.9352270348590515</v>
      </c>
      <c r="AP1669" s="51">
        <v>2.9626306670823777</v>
      </c>
      <c r="AQ1669" s="51">
        <v>3.0849921130980866</v>
      </c>
      <c r="AR1669" s="67">
        <v>-0.03</v>
      </c>
      <c r="AS1669" s="99" t="s">
        <v>1591</v>
      </c>
      <c r="AT1669" s="54">
        <v>2.8782948266298978</v>
      </c>
      <c r="AU1669" s="54">
        <v>3.1783185478757261</v>
      </c>
      <c r="AV1669" s="55">
        <v>2.970628677437229</v>
      </c>
      <c r="AW1669" s="55">
        <v>3.1483185478757263</v>
      </c>
      <c r="AX1669" s="56">
        <v>-0.12170517337009201</v>
      </c>
      <c r="AY1669" s="56">
        <v>7.8318547875736222E-2</v>
      </c>
      <c r="AZ1669" s="56">
        <v>-4.3386625494355791E-2</v>
      </c>
      <c r="BA1669" s="56">
        <v>-0.20002372124582823</v>
      </c>
      <c r="BB1669" s="61">
        <v>123</v>
      </c>
      <c r="BC1669" s="57">
        <v>132</v>
      </c>
      <c r="BD1669" s="57">
        <v>106</v>
      </c>
      <c r="BE1669" s="57">
        <v>-119</v>
      </c>
      <c r="BF1669" s="95">
        <v>0.44888047710040824</v>
      </c>
      <c r="BG1669" s="58">
        <v>0.43017265999111054</v>
      </c>
      <c r="BH1669" s="58">
        <v>0.48553867275271351</v>
      </c>
      <c r="BI1669" s="58">
        <v>0.54420130105985909</v>
      </c>
      <c r="BJ1669" s="57">
        <v>113</v>
      </c>
      <c r="BK1669" s="57">
        <v>139</v>
      </c>
      <c r="BL1669" s="57">
        <v>112</v>
      </c>
      <c r="BM1669" s="57">
        <v>-114</v>
      </c>
      <c r="BN1669" s="58">
        <v>0.46902556906831727</v>
      </c>
      <c r="BO1669" s="58">
        <v>0.41904123213609551</v>
      </c>
      <c r="BP1669" s="58">
        <v>0.47221714945409943</v>
      </c>
      <c r="BQ1669" s="58">
        <v>0.53164874335491641</v>
      </c>
      <c r="BR1669" s="36">
        <v>3.85</v>
      </c>
      <c r="BS1669" s="36">
        <v>4.5999999999999996</v>
      </c>
      <c r="BT1669" s="36">
        <v>0.40010000000000001</v>
      </c>
      <c r="BU1669" s="36">
        <v>0.14987</v>
      </c>
      <c r="BV1669" s="36">
        <v>0.16199009922393401</v>
      </c>
      <c r="BW1669" s="36">
        <v>0.22469</v>
      </c>
    </row>
    <row r="1670" spans="1:75" s="36" customFormat="1" ht="16.75" customHeight="1" x14ac:dyDescent="0.2">
      <c r="A1670" s="36" t="s">
        <v>2055</v>
      </c>
      <c r="B1670" s="36">
        <v>2025020804</v>
      </c>
      <c r="C1670" s="35">
        <v>46045</v>
      </c>
      <c r="D1670" s="45" t="s">
        <v>6</v>
      </c>
      <c r="E1670" s="36" t="s">
        <v>12</v>
      </c>
      <c r="F1670" s="45">
        <v>2</v>
      </c>
      <c r="G1670" s="45">
        <v>0</v>
      </c>
      <c r="H1670" s="36" t="s">
        <v>107</v>
      </c>
      <c r="I1670" s="36" t="s">
        <v>419</v>
      </c>
      <c r="J1670" s="46" t="s">
        <v>186</v>
      </c>
      <c r="K1670" s="47">
        <v>2.96</v>
      </c>
      <c r="L1670" s="48">
        <v>0.15</v>
      </c>
      <c r="M1670" s="49">
        <v>0.1</v>
      </c>
      <c r="N1670" s="36">
        <v>2.4999999999999898</v>
      </c>
      <c r="O1670" s="36">
        <v>3.0499999999999901</v>
      </c>
      <c r="P1670" s="70">
        <v>2.4999999999999898</v>
      </c>
      <c r="Q1670" s="36">
        <v>3.0499999999999901</v>
      </c>
      <c r="R1670" s="50">
        <v>2.7437294740762823</v>
      </c>
      <c r="S1670" s="50">
        <v>2.8025450961981253</v>
      </c>
      <c r="T1670" s="50">
        <v>2.5791057056317053</v>
      </c>
      <c r="U1670" s="50">
        <v>2.8305705471601064</v>
      </c>
      <c r="V1670" s="50">
        <v>1.0649999999999999</v>
      </c>
      <c r="W1670" s="50">
        <v>1.0082621487897616</v>
      </c>
      <c r="X1670" s="50">
        <v>0.96621621621621623</v>
      </c>
      <c r="Y1670" s="50">
        <v>1.0506756756756757</v>
      </c>
      <c r="Z1670" s="50">
        <v>1.02</v>
      </c>
      <c r="AA1670" s="51">
        <v>0.94</v>
      </c>
      <c r="AB1670" s="51">
        <v>1.01</v>
      </c>
      <c r="AC1670" s="51">
        <v>1</v>
      </c>
      <c r="AD1670" s="51">
        <v>1</v>
      </c>
      <c r="AE1670" s="51">
        <v>1</v>
      </c>
      <c r="AF1670" s="51">
        <v>1</v>
      </c>
      <c r="AG1670" s="52">
        <v>1</v>
      </c>
      <c r="AH1670" s="52">
        <v>1</v>
      </c>
      <c r="AI1670" s="53">
        <v>1570</v>
      </c>
      <c r="AJ1670" s="53">
        <v>1496</v>
      </c>
      <c r="AK1670" s="51">
        <v>2.7154856075114999</v>
      </c>
      <c r="AL1670" s="51">
        <v>2.7172528309695485</v>
      </c>
      <c r="AM1670" s="51">
        <v>3.1543344671177911</v>
      </c>
      <c r="AN1670" s="51">
        <v>3.11</v>
      </c>
      <c r="AO1670" s="51">
        <v>3.1160165617036557</v>
      </c>
      <c r="AP1670" s="51">
        <v>3.0774034771664205</v>
      </c>
      <c r="AQ1670" s="51">
        <v>3.2174211564601469</v>
      </c>
      <c r="AR1670" s="67">
        <v>-0.08</v>
      </c>
      <c r="AS1670" s="99" t="s">
        <v>1591</v>
      </c>
      <c r="AT1670" s="54">
        <v>2.533499187982466</v>
      </c>
      <c r="AU1670" s="54">
        <v>3.5284135170616677</v>
      </c>
      <c r="AV1670" s="55">
        <v>2.6134991879824661</v>
      </c>
      <c r="AW1670" s="55">
        <v>3.4328511386883664</v>
      </c>
      <c r="AX1670" s="56">
        <v>3.3499187982476197E-2</v>
      </c>
      <c r="AY1670" s="56">
        <v>0.47841351706167767</v>
      </c>
      <c r="AZ1670" s="56">
        <v>0.51191270504415387</v>
      </c>
      <c r="BA1670" s="56">
        <v>-0.44491432907920148</v>
      </c>
      <c r="BB1670" s="61">
        <v>189</v>
      </c>
      <c r="BC1670" s="57">
        <v>-133</v>
      </c>
      <c r="BD1670" s="57">
        <v>-106</v>
      </c>
      <c r="BE1670" s="57">
        <v>120</v>
      </c>
      <c r="BF1670" s="95">
        <v>0.34552339861258946</v>
      </c>
      <c r="BG1670" s="58">
        <v>0.57060779214741353</v>
      </c>
      <c r="BH1670" s="58">
        <v>0.51443656586844455</v>
      </c>
      <c r="BI1670" s="58">
        <v>0.45493489019355859</v>
      </c>
      <c r="BJ1670" s="57">
        <v>169</v>
      </c>
      <c r="BK1670" s="57">
        <v>-131</v>
      </c>
      <c r="BL1670" s="57">
        <v>-105</v>
      </c>
      <c r="BM1670" s="57">
        <v>121</v>
      </c>
      <c r="BN1670" s="58">
        <v>0.37160764084779657</v>
      </c>
      <c r="BO1670" s="58">
        <v>0.56790506134054441</v>
      </c>
      <c r="BP1670" s="58">
        <v>0.51158439222462926</v>
      </c>
      <c r="BQ1670" s="58">
        <v>0.45259699678346155</v>
      </c>
      <c r="BR1670" s="36">
        <v>3.85</v>
      </c>
      <c r="BS1670" s="36">
        <v>4.6500000000000004</v>
      </c>
      <c r="BT1670" s="36">
        <v>0.39054</v>
      </c>
      <c r="BU1670" s="36">
        <v>0.14530000000000001</v>
      </c>
      <c r="BV1670" s="36">
        <v>0.15682338211803301</v>
      </c>
      <c r="BW1670" s="36">
        <v>0.21878</v>
      </c>
    </row>
    <row r="1671" spans="1:75" s="36" customFormat="1" ht="16.75" customHeight="1" x14ac:dyDescent="0.2">
      <c r="A1671" s="36" t="s">
        <v>2056</v>
      </c>
      <c r="B1671" s="36">
        <v>2025020804</v>
      </c>
      <c r="C1671" s="35">
        <v>46045</v>
      </c>
      <c r="D1671" s="45" t="s">
        <v>9</v>
      </c>
      <c r="E1671" s="36" t="s">
        <v>34</v>
      </c>
      <c r="F1671" s="45">
        <v>0</v>
      </c>
      <c r="G1671" s="45">
        <v>2</v>
      </c>
      <c r="H1671" s="36" t="s">
        <v>106</v>
      </c>
      <c r="I1671" s="36" t="s">
        <v>362</v>
      </c>
      <c r="J1671" s="46" t="s">
        <v>160</v>
      </c>
      <c r="K1671" s="47">
        <v>2.96</v>
      </c>
      <c r="L1671" s="48">
        <v>0.15</v>
      </c>
      <c r="M1671" s="49">
        <v>0.1</v>
      </c>
      <c r="N1671" s="36">
        <v>3.0499999999999901</v>
      </c>
      <c r="O1671" s="36">
        <v>2.4999999999999898</v>
      </c>
      <c r="P1671" s="70">
        <v>3.0499999999999901</v>
      </c>
      <c r="Q1671" s="36">
        <v>2.4999999999999898</v>
      </c>
      <c r="R1671" s="50">
        <v>2.7631550617205662</v>
      </c>
      <c r="S1671" s="50">
        <v>2.8897469661234196</v>
      </c>
      <c r="T1671" s="50">
        <v>2.7631550617205662</v>
      </c>
      <c r="U1671" s="50">
        <v>2.8897469661234196</v>
      </c>
      <c r="V1671" s="50">
        <v>1.01</v>
      </c>
      <c r="W1671" s="50">
        <v>1.0054419613311261</v>
      </c>
      <c r="X1671" s="50">
        <v>1.0656535361884429</v>
      </c>
      <c r="Y1671" s="50">
        <v>0.91739378632145274</v>
      </c>
      <c r="Z1671" s="50">
        <v>0.995</v>
      </c>
      <c r="AA1671" s="51">
        <v>1</v>
      </c>
      <c r="AB1671" s="51">
        <v>1</v>
      </c>
      <c r="AC1671" s="51">
        <v>1</v>
      </c>
      <c r="AD1671" s="51">
        <v>1</v>
      </c>
      <c r="AE1671" s="51">
        <v>1</v>
      </c>
      <c r="AF1671" s="51">
        <v>1</v>
      </c>
      <c r="AG1671" s="52">
        <v>1</v>
      </c>
      <c r="AH1671" s="52">
        <v>1</v>
      </c>
      <c r="AI1671" s="53">
        <v>1592</v>
      </c>
      <c r="AJ1671" s="53">
        <v>1525</v>
      </c>
      <c r="AK1671" s="51">
        <v>3.11</v>
      </c>
      <c r="AL1671" s="51">
        <v>3.07</v>
      </c>
      <c r="AM1671" s="51">
        <v>2.86</v>
      </c>
      <c r="AN1671" s="51">
        <v>2.864462044918513</v>
      </c>
      <c r="AO1671" s="51">
        <v>2.8561433519215891</v>
      </c>
      <c r="AP1671" s="51">
        <v>2.859016583827271</v>
      </c>
      <c r="AQ1671" s="51">
        <v>2.8456999999999999</v>
      </c>
      <c r="AR1671" s="67">
        <v>0.08</v>
      </c>
      <c r="AS1671" s="99" t="s">
        <v>1591</v>
      </c>
      <c r="AT1671" s="54">
        <v>3.5284135170616677</v>
      </c>
      <c r="AU1671" s="54">
        <v>2.533499187982466</v>
      </c>
      <c r="AV1671" s="55">
        <v>3.4328511386883664</v>
      </c>
      <c r="AW1671" s="55">
        <v>2.6134991879824661</v>
      </c>
      <c r="AX1671" s="56">
        <v>0.47841351706167767</v>
      </c>
      <c r="AY1671" s="56">
        <v>3.3499187982476197E-2</v>
      </c>
      <c r="AZ1671" s="56">
        <v>0.51191270504415387</v>
      </c>
      <c r="BA1671" s="56">
        <v>0.44491432907920148</v>
      </c>
      <c r="BB1671" s="61">
        <v>-189</v>
      </c>
      <c r="BC1671" s="57">
        <v>133</v>
      </c>
      <c r="BD1671" s="57">
        <v>106</v>
      </c>
      <c r="BE1671" s="57">
        <v>-120</v>
      </c>
      <c r="BF1671" s="95">
        <v>0.65447660138741059</v>
      </c>
      <c r="BG1671" s="58">
        <v>0.42939220785258653</v>
      </c>
      <c r="BH1671" s="58">
        <v>0.48556343413155545</v>
      </c>
      <c r="BI1671" s="58">
        <v>0.54506510980644141</v>
      </c>
      <c r="BJ1671" s="57">
        <v>-169</v>
      </c>
      <c r="BK1671" s="57">
        <v>131</v>
      </c>
      <c r="BL1671" s="57">
        <v>105</v>
      </c>
      <c r="BM1671" s="57">
        <v>-121</v>
      </c>
      <c r="BN1671" s="58">
        <v>0.62839235915220337</v>
      </c>
      <c r="BO1671" s="58">
        <v>0.43209493865945559</v>
      </c>
      <c r="BP1671" s="58">
        <v>0.48841560777537074</v>
      </c>
      <c r="BQ1671" s="58">
        <v>0.54740300321653845</v>
      </c>
      <c r="BR1671" s="36">
        <v>3.85</v>
      </c>
      <c r="BS1671" s="36">
        <v>4.7</v>
      </c>
      <c r="BT1671" s="36">
        <v>0.38568000000000002</v>
      </c>
      <c r="BU1671" s="36">
        <v>0.14180000000000001</v>
      </c>
      <c r="BV1671" s="36">
        <v>0.152778675630831</v>
      </c>
      <c r="BW1671" s="36">
        <v>0.21365999999999999</v>
      </c>
    </row>
    <row r="1672" spans="1:75" s="36" customFormat="1" ht="16.75" customHeight="1" x14ac:dyDescent="0.2">
      <c r="A1672" s="36" t="s">
        <v>2057</v>
      </c>
      <c r="B1672" s="36">
        <v>2025020805</v>
      </c>
      <c r="C1672" s="35">
        <v>46045</v>
      </c>
      <c r="D1672" s="45" t="s">
        <v>6</v>
      </c>
      <c r="E1672" s="36" t="s">
        <v>43</v>
      </c>
      <c r="F1672" s="45">
        <v>1</v>
      </c>
      <c r="G1672" s="45">
        <v>1</v>
      </c>
      <c r="H1672" s="36" t="s">
        <v>46</v>
      </c>
      <c r="I1672" s="36" t="s">
        <v>342</v>
      </c>
      <c r="J1672" s="46" t="s">
        <v>231</v>
      </c>
      <c r="K1672" s="47">
        <v>2.96</v>
      </c>
      <c r="L1672" s="48">
        <v>0.15</v>
      </c>
      <c r="M1672" s="49">
        <v>0.1</v>
      </c>
      <c r="N1672" s="36">
        <v>2.44999999999999</v>
      </c>
      <c r="O1672" s="36">
        <v>3.9999999999999898</v>
      </c>
      <c r="P1672" s="70">
        <v>2.44999999999999</v>
      </c>
      <c r="Q1672" s="36">
        <v>3.9999999999999898</v>
      </c>
      <c r="R1672" s="50">
        <v>2.862142199014571</v>
      </c>
      <c r="S1672" s="50">
        <v>3.0182416381895414</v>
      </c>
      <c r="T1672" s="50">
        <v>2.8335207770244253</v>
      </c>
      <c r="U1672" s="50">
        <v>3.1087888873352276</v>
      </c>
      <c r="V1672" s="50">
        <v>0.95</v>
      </c>
      <c r="W1672" s="50">
        <v>0.95302926576458757</v>
      </c>
      <c r="X1672" s="50">
        <v>0.8851351351351352</v>
      </c>
      <c r="Y1672" s="50">
        <v>1.2094594594594594</v>
      </c>
      <c r="Z1672" s="50">
        <v>1.04</v>
      </c>
      <c r="AA1672" s="51">
        <v>0.99</v>
      </c>
      <c r="AB1672" s="51">
        <v>1.03</v>
      </c>
      <c r="AC1672" s="51">
        <v>1</v>
      </c>
      <c r="AD1672" s="51">
        <v>1</v>
      </c>
      <c r="AE1672" s="51">
        <v>1</v>
      </c>
      <c r="AF1672" s="51">
        <v>1</v>
      </c>
      <c r="AG1672" s="52">
        <v>1</v>
      </c>
      <c r="AH1672" s="52">
        <v>1</v>
      </c>
      <c r="AI1672" s="53">
        <v>1580</v>
      </c>
      <c r="AJ1672" s="53">
        <v>1538</v>
      </c>
      <c r="AK1672" s="51">
        <v>2.8063166501230854</v>
      </c>
      <c r="AL1672" s="51">
        <v>2.83</v>
      </c>
      <c r="AM1672" s="51">
        <v>3.04</v>
      </c>
      <c r="AN1672" s="51">
        <v>3.0367362457284313</v>
      </c>
      <c r="AO1672" s="51">
        <v>3.1294447150057247</v>
      </c>
      <c r="AP1672" s="51">
        <v>3.1308737033124348</v>
      </c>
      <c r="AQ1672" s="51">
        <v>3.1616</v>
      </c>
      <c r="AR1672" s="67">
        <v>-0.08</v>
      </c>
      <c r="AS1672" s="99" t="s">
        <v>1591</v>
      </c>
      <c r="AT1672" s="54">
        <v>2.3145776161328264</v>
      </c>
      <c r="AU1672" s="54">
        <v>4.1044020499027036</v>
      </c>
      <c r="AV1672" s="55">
        <v>2.3945776161328265</v>
      </c>
      <c r="AW1672" s="55">
        <v>4.0288358115998983</v>
      </c>
      <c r="AX1672" s="56">
        <v>-0.13542238386716354</v>
      </c>
      <c r="AY1672" s="56">
        <v>0.10440204990271384</v>
      </c>
      <c r="AZ1672" s="56">
        <v>-3.1020333964449698E-2</v>
      </c>
      <c r="BA1672" s="56">
        <v>-0.23982443376987739</v>
      </c>
      <c r="BB1672" s="61">
        <v>307</v>
      </c>
      <c r="BC1672" s="57">
        <v>-167</v>
      </c>
      <c r="BD1672" s="57">
        <v>-134</v>
      </c>
      <c r="BE1672" s="57">
        <v>-102</v>
      </c>
      <c r="BF1672" s="95">
        <v>0.24571303675154649</v>
      </c>
      <c r="BG1672" s="58">
        <v>0.62483946857056472</v>
      </c>
      <c r="BH1672" s="58">
        <v>0.57321168206904505</v>
      </c>
      <c r="BI1672" s="58">
        <v>0.50387652659857962</v>
      </c>
      <c r="BJ1672" s="57">
        <v>278</v>
      </c>
      <c r="BK1672" s="57">
        <v>-169</v>
      </c>
      <c r="BL1672" s="57">
        <v>-137</v>
      </c>
      <c r="BM1672" s="57">
        <v>-104</v>
      </c>
      <c r="BN1672" s="58">
        <v>0.26454815466704229</v>
      </c>
      <c r="BO1672" s="58">
        <v>0.62817951688101925</v>
      </c>
      <c r="BP1672" s="58">
        <v>0.57800181277598928</v>
      </c>
      <c r="BQ1672" s="58">
        <v>0.50928271711651873</v>
      </c>
      <c r="BR1672" s="36">
        <v>3.85</v>
      </c>
      <c r="BS1672" s="36">
        <v>4.75</v>
      </c>
      <c r="BT1672" s="36">
        <v>0.37885000000000002</v>
      </c>
      <c r="BU1672" s="36">
        <v>0.13869000000000001</v>
      </c>
      <c r="BV1672" s="36">
        <v>0.14920283150805699</v>
      </c>
      <c r="BW1672" s="36">
        <v>0.20915</v>
      </c>
    </row>
    <row r="1673" spans="1:75" s="36" customFormat="1" ht="16.75" customHeight="1" x14ac:dyDescent="0.2">
      <c r="A1673" s="36" t="s">
        <v>2058</v>
      </c>
      <c r="B1673" s="36">
        <v>2025020805</v>
      </c>
      <c r="C1673" s="35">
        <v>46045</v>
      </c>
      <c r="D1673" s="45" t="s">
        <v>9</v>
      </c>
      <c r="E1673" s="36" t="s">
        <v>24</v>
      </c>
      <c r="F1673" s="45">
        <v>1</v>
      </c>
      <c r="G1673" s="45">
        <v>1</v>
      </c>
      <c r="H1673" s="36" t="s">
        <v>47</v>
      </c>
      <c r="I1673" s="36" t="s">
        <v>706</v>
      </c>
      <c r="J1673" s="46" t="s">
        <v>157</v>
      </c>
      <c r="K1673" s="47">
        <v>2.96</v>
      </c>
      <c r="L1673" s="48">
        <v>0.15</v>
      </c>
      <c r="M1673" s="49">
        <v>0.1</v>
      </c>
      <c r="N1673" s="36">
        <v>3.9999999999999898</v>
      </c>
      <c r="O1673" s="36">
        <v>2.44999999999999</v>
      </c>
      <c r="P1673" s="70">
        <v>3.9999999999999898</v>
      </c>
      <c r="Q1673" s="36">
        <v>2.44999999999999</v>
      </c>
      <c r="R1673" s="50">
        <v>3.5543766660258411</v>
      </c>
      <c r="S1673" s="50">
        <v>2.6721191855128956</v>
      </c>
      <c r="T1673" s="50">
        <v>3.4655172493751949</v>
      </c>
      <c r="U1673" s="50">
        <v>2.7389221651507176</v>
      </c>
      <c r="V1673" s="50">
        <v>1.048</v>
      </c>
      <c r="W1673" s="50">
        <v>1.0491546019013618</v>
      </c>
      <c r="X1673" s="50">
        <v>1.027027027027027</v>
      </c>
      <c r="Y1673" s="50">
        <v>0.94807994936590723</v>
      </c>
      <c r="Z1673" s="50">
        <v>1</v>
      </c>
      <c r="AA1673" s="51">
        <v>0.97499999999999998</v>
      </c>
      <c r="AB1673" s="51">
        <v>1.0249999999999999</v>
      </c>
      <c r="AC1673" s="51">
        <v>1</v>
      </c>
      <c r="AD1673" s="51">
        <v>1</v>
      </c>
      <c r="AE1673" s="51">
        <v>1</v>
      </c>
      <c r="AF1673" s="51">
        <v>1</v>
      </c>
      <c r="AG1673" s="52">
        <v>1</v>
      </c>
      <c r="AH1673" s="52">
        <v>1</v>
      </c>
      <c r="AI1673" s="53">
        <v>1579</v>
      </c>
      <c r="AJ1673" s="53">
        <v>1463</v>
      </c>
      <c r="AK1673" s="51">
        <v>3.58</v>
      </c>
      <c r="AL1673" s="51">
        <v>3.5748236086541167</v>
      </c>
      <c r="AM1673" s="51">
        <v>2.62</v>
      </c>
      <c r="AN1673" s="51">
        <v>2.65</v>
      </c>
      <c r="AO1673" s="51">
        <v>2.651677087771255</v>
      </c>
      <c r="AP1673" s="51">
        <v>2.654743402432501</v>
      </c>
      <c r="AQ1673" s="51">
        <v>2.62</v>
      </c>
      <c r="AR1673" s="67">
        <v>0.08</v>
      </c>
      <c r="AS1673" s="99" t="s">
        <v>1591</v>
      </c>
      <c r="AT1673" s="54">
        <v>4.1044020499027036</v>
      </c>
      <c r="AU1673" s="54">
        <v>2.3145776161328264</v>
      </c>
      <c r="AV1673" s="55">
        <v>4.0288358115998983</v>
      </c>
      <c r="AW1673" s="55">
        <v>2.3945776161328265</v>
      </c>
      <c r="AX1673" s="56">
        <v>0.10440204990271384</v>
      </c>
      <c r="AY1673" s="56">
        <v>-0.13542238386716354</v>
      </c>
      <c r="AZ1673" s="56">
        <v>-3.1020333964449698E-2</v>
      </c>
      <c r="BA1673" s="56">
        <v>0.23982443376987739</v>
      </c>
      <c r="BB1673" s="61">
        <v>-307</v>
      </c>
      <c r="BC1673" s="57">
        <v>167</v>
      </c>
      <c r="BD1673" s="57">
        <v>134</v>
      </c>
      <c r="BE1673" s="57">
        <v>102</v>
      </c>
      <c r="BF1673" s="95">
        <v>0.75428696324845346</v>
      </c>
      <c r="BG1673" s="58">
        <v>0.37516053142943523</v>
      </c>
      <c r="BH1673" s="58">
        <v>0.42678831793095495</v>
      </c>
      <c r="BI1673" s="58">
        <v>0.49612347340142038</v>
      </c>
      <c r="BJ1673" s="57">
        <v>-278</v>
      </c>
      <c r="BK1673" s="57">
        <v>169</v>
      </c>
      <c r="BL1673" s="57">
        <v>137</v>
      </c>
      <c r="BM1673" s="57">
        <v>104</v>
      </c>
      <c r="BN1673" s="58">
        <v>0.73545184533295771</v>
      </c>
      <c r="BO1673" s="58">
        <v>0.37182048311898075</v>
      </c>
      <c r="BP1673" s="58">
        <v>0.42199818722401072</v>
      </c>
      <c r="BQ1673" s="58">
        <v>0.49071728288348127</v>
      </c>
      <c r="BR1673" s="36">
        <v>3.85</v>
      </c>
      <c r="BS1673" s="36">
        <v>4.8</v>
      </c>
      <c r="BT1673" s="36">
        <v>0.37276999999999999</v>
      </c>
      <c r="BU1673" s="36">
        <v>0.13453999999999999</v>
      </c>
      <c r="BV1673" s="36">
        <v>0.14479589310890301</v>
      </c>
      <c r="BW1673" s="36">
        <v>0.20537</v>
      </c>
    </row>
    <row r="1674" spans="1:75" s="36" customFormat="1" ht="16.75" customHeight="1" x14ac:dyDescent="0.2">
      <c r="A1674" s="36" t="s">
        <v>2059</v>
      </c>
      <c r="B1674" s="36">
        <v>2025020806</v>
      </c>
      <c r="C1674" s="35">
        <v>46045</v>
      </c>
      <c r="D1674" s="45" t="s">
        <v>6</v>
      </c>
      <c r="E1674" s="36" t="s">
        <v>49</v>
      </c>
      <c r="F1674" s="45">
        <v>1</v>
      </c>
      <c r="G1674" s="45">
        <v>1</v>
      </c>
      <c r="H1674" s="36" t="s">
        <v>46</v>
      </c>
      <c r="I1674" s="36" t="s">
        <v>350</v>
      </c>
      <c r="J1674" s="46" t="s">
        <v>197</v>
      </c>
      <c r="K1674" s="47">
        <v>2.96</v>
      </c>
      <c r="L1674" s="48">
        <v>0.15</v>
      </c>
      <c r="M1674" s="49">
        <v>0.1</v>
      </c>
      <c r="N1674" s="36">
        <v>3.1499999999999901</v>
      </c>
      <c r="O1674" s="36">
        <v>2.69999999999999</v>
      </c>
      <c r="P1674" s="70">
        <v>3.1499999999999901</v>
      </c>
      <c r="Q1674" s="36">
        <v>2.69999999999999</v>
      </c>
      <c r="R1674" s="50">
        <v>2.9644645623481374</v>
      </c>
      <c r="S1674" s="50">
        <v>2.9636916319305784</v>
      </c>
      <c r="T1674" s="50">
        <v>2.9348199167246558</v>
      </c>
      <c r="U1674" s="50">
        <v>2.9636916319305784</v>
      </c>
      <c r="V1674" s="50">
        <v>0.95</v>
      </c>
      <c r="W1674" s="50">
        <v>0.95302926576458757</v>
      </c>
      <c r="X1674" s="50">
        <v>1.1041362973894631</v>
      </c>
      <c r="Y1674" s="50">
        <v>0.90878378378378377</v>
      </c>
      <c r="Z1674" s="50">
        <v>0.97499999999999998</v>
      </c>
      <c r="AA1674" s="51">
        <v>0.99</v>
      </c>
      <c r="AB1674" s="51">
        <v>1</v>
      </c>
      <c r="AC1674" s="51">
        <v>1</v>
      </c>
      <c r="AD1674" s="51">
        <v>1</v>
      </c>
      <c r="AE1674" s="51">
        <v>1</v>
      </c>
      <c r="AF1674" s="51">
        <v>1</v>
      </c>
      <c r="AG1674" s="52">
        <v>1</v>
      </c>
      <c r="AH1674" s="52">
        <v>1</v>
      </c>
      <c r="AI1674" s="53">
        <v>1586</v>
      </c>
      <c r="AJ1674" s="53">
        <v>1544</v>
      </c>
      <c r="AK1674" s="51">
        <v>3.0709214601623342</v>
      </c>
      <c r="AL1674" s="51">
        <v>3.0545082558058523</v>
      </c>
      <c r="AM1674" s="51">
        <v>3.0263611151696539</v>
      </c>
      <c r="AN1674" s="51">
        <v>3.0169606926837926</v>
      </c>
      <c r="AO1674" s="51">
        <v>2.9818401307208782</v>
      </c>
      <c r="AP1674" s="51">
        <v>2.9680040122825937</v>
      </c>
      <c r="AQ1674" s="51">
        <v>2.9507020872904124</v>
      </c>
      <c r="AR1674" s="67">
        <v>0.04</v>
      </c>
      <c r="AS1674" s="99" t="s">
        <v>1591</v>
      </c>
      <c r="AT1674" s="54">
        <v>3.2927476226366714</v>
      </c>
      <c r="AU1674" s="54">
        <v>2.7140593253228733</v>
      </c>
      <c r="AV1674" s="55">
        <v>3.2527476226366714</v>
      </c>
      <c r="AW1674" s="55">
        <v>2.75709352583192</v>
      </c>
      <c r="AX1674" s="56">
        <v>0.14274762263668128</v>
      </c>
      <c r="AY1674" s="56">
        <v>1.4059325322883343E-2</v>
      </c>
      <c r="AZ1674" s="56">
        <v>0.15680694795956462</v>
      </c>
      <c r="BA1674" s="56">
        <v>0.12868829731379794</v>
      </c>
      <c r="BB1674" s="61">
        <v>-146</v>
      </c>
      <c r="BC1674" s="57">
        <v>-127</v>
      </c>
      <c r="BD1674" s="57">
        <v>-101</v>
      </c>
      <c r="BE1674" s="57">
        <v>124</v>
      </c>
      <c r="BF1674" s="95">
        <v>0.59310525444415652</v>
      </c>
      <c r="BG1674" s="58">
        <v>0.56034419516565803</v>
      </c>
      <c r="BH1674" s="58">
        <v>0.50369669399946826</v>
      </c>
      <c r="BI1674" s="58">
        <v>0.44621119225562189</v>
      </c>
      <c r="BJ1674" s="57">
        <v>-138</v>
      </c>
      <c r="BK1674" s="57">
        <v>-129</v>
      </c>
      <c r="BL1674" s="57">
        <v>-103</v>
      </c>
      <c r="BM1674" s="57">
        <v>123</v>
      </c>
      <c r="BN1674" s="58">
        <v>0.57961040278343612</v>
      </c>
      <c r="BO1674" s="58">
        <v>0.56255749805940125</v>
      </c>
      <c r="BP1674" s="58">
        <v>0.50661997227049493</v>
      </c>
      <c r="BQ1674" s="58">
        <v>0.44918463161060229</v>
      </c>
      <c r="BR1674" s="36">
        <v>3.85</v>
      </c>
      <c r="BS1674" s="36">
        <v>4.8499999999999996</v>
      </c>
      <c r="BT1674" s="36">
        <v>0.36840000000000001</v>
      </c>
      <c r="BU1674" s="36">
        <v>0.13247</v>
      </c>
      <c r="BV1674" s="36">
        <v>0.14243626549681099</v>
      </c>
      <c r="BW1674" s="36">
        <v>0.20244000000000001</v>
      </c>
    </row>
    <row r="1675" spans="1:75" s="36" customFormat="1" ht="16.75" customHeight="1" x14ac:dyDescent="0.2">
      <c r="A1675" s="36" t="s">
        <v>2060</v>
      </c>
      <c r="B1675" s="36">
        <v>2025020806</v>
      </c>
      <c r="C1675" s="35">
        <v>46045</v>
      </c>
      <c r="D1675" s="45" t="s">
        <v>9</v>
      </c>
      <c r="E1675" s="36" t="s">
        <v>22</v>
      </c>
      <c r="F1675" s="45">
        <v>1</v>
      </c>
      <c r="G1675" s="45">
        <v>1</v>
      </c>
      <c r="H1675" s="36" t="s">
        <v>47</v>
      </c>
      <c r="I1675" s="36" t="s">
        <v>457</v>
      </c>
      <c r="J1675" s="46" t="s">
        <v>152</v>
      </c>
      <c r="K1675" s="47">
        <v>2.96</v>
      </c>
      <c r="L1675" s="48">
        <v>0.15</v>
      </c>
      <c r="M1675" s="49">
        <v>0.1</v>
      </c>
      <c r="N1675" s="36">
        <v>2.69999999999999</v>
      </c>
      <c r="O1675" s="36">
        <v>3.1499999999999901</v>
      </c>
      <c r="P1675" s="70">
        <v>2.69999999999999</v>
      </c>
      <c r="Q1675" s="36">
        <v>3.1499999999999901</v>
      </c>
      <c r="R1675" s="50">
        <v>2.6342958379725077</v>
      </c>
      <c r="S1675" s="50">
        <v>3.1549461572043431</v>
      </c>
      <c r="T1675" s="50">
        <v>2.5816099212130577</v>
      </c>
      <c r="U1675" s="50">
        <v>3.1549461572043431</v>
      </c>
      <c r="V1675" s="50">
        <v>1.048</v>
      </c>
      <c r="W1675" s="50">
        <v>1.0491546019013618</v>
      </c>
      <c r="X1675" s="50">
        <v>1.0224192956654237</v>
      </c>
      <c r="Y1675" s="50">
        <v>1.037473466271059</v>
      </c>
      <c r="Z1675" s="50">
        <v>1.02</v>
      </c>
      <c r="AA1675" s="51">
        <v>0.98</v>
      </c>
      <c r="AB1675" s="51">
        <v>1</v>
      </c>
      <c r="AC1675" s="51">
        <v>1</v>
      </c>
      <c r="AD1675" s="51">
        <v>1</v>
      </c>
      <c r="AE1675" s="51">
        <v>1</v>
      </c>
      <c r="AF1675" s="51">
        <v>1</v>
      </c>
      <c r="AG1675" s="52">
        <v>1</v>
      </c>
      <c r="AH1675" s="52">
        <v>1</v>
      </c>
      <c r="AI1675" s="53">
        <v>1585</v>
      </c>
      <c r="AJ1675" s="53">
        <v>1513</v>
      </c>
      <c r="AK1675" s="51">
        <v>2.69</v>
      </c>
      <c r="AL1675" s="51">
        <v>2.6808540869444841</v>
      </c>
      <c r="AM1675" s="51">
        <v>3.2682434402728107</v>
      </c>
      <c r="AN1675" s="51">
        <v>3.2512488478125401</v>
      </c>
      <c r="AO1675" s="51">
        <v>3.2599639476076927</v>
      </c>
      <c r="AP1675" s="51">
        <v>3.2536761175188031</v>
      </c>
      <c r="AQ1675" s="51">
        <v>3.3336083090782669</v>
      </c>
      <c r="AR1675" s="67">
        <v>-0.04</v>
      </c>
      <c r="AS1675" s="99" t="s">
        <v>1591</v>
      </c>
      <c r="AT1675" s="54">
        <v>2.7140593253228733</v>
      </c>
      <c r="AU1675" s="54">
        <v>3.2927476226366714</v>
      </c>
      <c r="AV1675" s="55">
        <v>2.75709352583192</v>
      </c>
      <c r="AW1675" s="55">
        <v>3.2527476226366714</v>
      </c>
      <c r="AX1675" s="56">
        <v>1.4059325322883343E-2</v>
      </c>
      <c r="AY1675" s="56">
        <v>0.14274762263668128</v>
      </c>
      <c r="AZ1675" s="56">
        <v>0.15680694795956462</v>
      </c>
      <c r="BA1675" s="56">
        <v>-0.12868829731379794</v>
      </c>
      <c r="BB1675" s="61">
        <v>146</v>
      </c>
      <c r="BC1675" s="57">
        <v>127</v>
      </c>
      <c r="BD1675" s="57">
        <v>101</v>
      </c>
      <c r="BE1675" s="57">
        <v>-124</v>
      </c>
      <c r="BF1675" s="95">
        <v>0.40689474555584348</v>
      </c>
      <c r="BG1675" s="58">
        <v>0.43965580483434197</v>
      </c>
      <c r="BH1675" s="58">
        <v>0.49630330600053174</v>
      </c>
      <c r="BI1675" s="58">
        <v>0.55378880774437811</v>
      </c>
      <c r="BJ1675" s="57">
        <v>138</v>
      </c>
      <c r="BK1675" s="57">
        <v>129</v>
      </c>
      <c r="BL1675" s="57">
        <v>103</v>
      </c>
      <c r="BM1675" s="57">
        <v>-123</v>
      </c>
      <c r="BN1675" s="58">
        <v>0.42038959721656388</v>
      </c>
      <c r="BO1675" s="58">
        <v>0.4374425019405988</v>
      </c>
      <c r="BP1675" s="58">
        <v>0.49338002772950501</v>
      </c>
      <c r="BQ1675" s="58">
        <v>0.55081536838939771</v>
      </c>
      <c r="BR1675" s="36">
        <v>3.85</v>
      </c>
      <c r="BS1675" s="36">
        <v>4.9000000000000004</v>
      </c>
      <c r="BT1675" s="36">
        <v>0.36163000000000001</v>
      </c>
      <c r="BU1675" s="36">
        <v>0.12969</v>
      </c>
      <c r="BV1675" s="36">
        <v>0.138729622181335</v>
      </c>
      <c r="BW1675" s="36">
        <v>0.19485</v>
      </c>
    </row>
    <row r="1676" spans="1:75" s="36" customFormat="1" ht="16.75" customHeight="1" x14ac:dyDescent="0.2">
      <c r="A1676" s="36" t="s">
        <v>2061</v>
      </c>
      <c r="B1676" s="36">
        <v>2025020809</v>
      </c>
      <c r="C1676" s="35">
        <v>46045</v>
      </c>
      <c r="D1676" s="45" t="s">
        <v>6</v>
      </c>
      <c r="E1676" s="36" t="s">
        <v>48</v>
      </c>
      <c r="F1676" s="45">
        <v>1</v>
      </c>
      <c r="G1676" s="45">
        <v>1</v>
      </c>
      <c r="H1676" s="36" t="s">
        <v>46</v>
      </c>
      <c r="I1676" s="36" t="s">
        <v>449</v>
      </c>
      <c r="J1676" s="46" t="s">
        <v>146</v>
      </c>
      <c r="K1676" s="47">
        <v>2.96</v>
      </c>
      <c r="L1676" s="48">
        <v>0.15</v>
      </c>
      <c r="M1676" s="49">
        <v>0.1</v>
      </c>
      <c r="N1676" s="36">
        <v>2.9999999999999898</v>
      </c>
      <c r="O1676" s="36">
        <v>3.0999999999999899</v>
      </c>
      <c r="P1676" s="70">
        <v>2.9999999999999898</v>
      </c>
      <c r="Q1676" s="36">
        <v>3.0999999999999899</v>
      </c>
      <c r="R1676" s="50">
        <v>3.1744748095931019</v>
      </c>
      <c r="S1676" s="50">
        <v>3.3361155087863219</v>
      </c>
      <c r="T1676" s="50">
        <v>2.9363891988736195</v>
      </c>
      <c r="U1676" s="50">
        <v>3.3694766638741851</v>
      </c>
      <c r="V1676" s="50">
        <v>0.95</v>
      </c>
      <c r="W1676" s="50">
        <v>0.95302926576458757</v>
      </c>
      <c r="X1676" s="50">
        <v>1.0720163265084468</v>
      </c>
      <c r="Y1676" s="50">
        <v>0.90404077046651887</v>
      </c>
      <c r="Z1676" s="50">
        <v>0.97</v>
      </c>
      <c r="AA1676" s="51">
        <v>0.92500000000000004</v>
      </c>
      <c r="AB1676" s="51">
        <v>1.01</v>
      </c>
      <c r="AC1676" s="51">
        <v>1</v>
      </c>
      <c r="AD1676" s="51">
        <v>1</v>
      </c>
      <c r="AE1676" s="51">
        <v>1</v>
      </c>
      <c r="AF1676" s="51">
        <v>1</v>
      </c>
      <c r="AG1676" s="52">
        <v>1</v>
      </c>
      <c r="AH1676" s="52">
        <v>1</v>
      </c>
      <c r="AI1676" s="53">
        <v>1578</v>
      </c>
      <c r="AJ1676" s="53">
        <v>1536</v>
      </c>
      <c r="AK1676" s="51">
        <v>3.15</v>
      </c>
      <c r="AL1676" s="51">
        <v>3.1500999372781728</v>
      </c>
      <c r="AM1676" s="51">
        <v>3.3</v>
      </c>
      <c r="AN1676" s="51">
        <v>3.305417326317948</v>
      </c>
      <c r="AO1676" s="51">
        <v>3.3186780482052396</v>
      </c>
      <c r="AP1676" s="51">
        <v>3.3062811475028635</v>
      </c>
      <c r="AQ1676" s="51">
        <v>3.2009999999999996</v>
      </c>
      <c r="AR1676" s="67">
        <v>0.04</v>
      </c>
      <c r="AS1676" s="99" t="s">
        <v>1589</v>
      </c>
      <c r="AT1676" s="54">
        <v>3.0074081927957872</v>
      </c>
      <c r="AU1676" s="54">
        <v>3.0230659481896067</v>
      </c>
      <c r="AV1676" s="55">
        <v>2.9674081927957872</v>
      </c>
      <c r="AW1676" s="55">
        <v>3.0664405872809959</v>
      </c>
      <c r="AX1676" s="56">
        <v>7.4081927957974081E-3</v>
      </c>
      <c r="AY1676" s="56">
        <v>-7.6934051810383153E-2</v>
      </c>
      <c r="AZ1676" s="56">
        <v>-6.9525859014585745E-2</v>
      </c>
      <c r="BA1676" s="56">
        <v>8.4342244606180561E-2</v>
      </c>
      <c r="BB1676" s="61">
        <v>103</v>
      </c>
      <c r="BC1676" s="57">
        <v>-131</v>
      </c>
      <c r="BD1676" s="57">
        <v>-104</v>
      </c>
      <c r="BE1676" s="57">
        <v>121</v>
      </c>
      <c r="BF1676" s="95">
        <v>0.49278121339431541</v>
      </c>
      <c r="BG1676" s="58">
        <v>0.56654975715266342</v>
      </c>
      <c r="BH1676" s="58">
        <v>0.51097411070596044</v>
      </c>
      <c r="BI1676" s="58">
        <v>0.45289870103012642</v>
      </c>
      <c r="BJ1676" s="57">
        <v>109</v>
      </c>
      <c r="BK1676" s="57">
        <v>-131</v>
      </c>
      <c r="BL1676" s="57">
        <v>-104</v>
      </c>
      <c r="BM1676" s="57">
        <v>121</v>
      </c>
      <c r="BN1676" s="58">
        <v>0.47886503959183435</v>
      </c>
      <c r="BO1676" s="58">
        <v>0.56635729788359401</v>
      </c>
      <c r="BP1676" s="58">
        <v>0.5106522892151828</v>
      </c>
      <c r="BQ1676" s="58">
        <v>0.45252544538037265</v>
      </c>
      <c r="BR1676" s="36">
        <v>3.85</v>
      </c>
      <c r="BS1676" s="36">
        <v>4.95</v>
      </c>
      <c r="BT1676" s="36">
        <v>0.35796</v>
      </c>
      <c r="BU1676" s="36">
        <v>0.12322</v>
      </c>
      <c r="BV1676" s="36">
        <v>0.132004927955434</v>
      </c>
      <c r="BW1676" s="36">
        <v>0.18976999999999999</v>
      </c>
    </row>
    <row r="1677" spans="1:75" s="36" customFormat="1" ht="16.75" customHeight="1" x14ac:dyDescent="0.2">
      <c r="A1677" s="36" t="s">
        <v>2062</v>
      </c>
      <c r="B1677" s="36">
        <v>2025020809</v>
      </c>
      <c r="C1677" s="35">
        <v>46045</v>
      </c>
      <c r="D1677" s="45" t="s">
        <v>9</v>
      </c>
      <c r="E1677" s="36" t="s">
        <v>13</v>
      </c>
      <c r="F1677" s="45">
        <v>1</v>
      </c>
      <c r="G1677" s="45">
        <v>1</v>
      </c>
      <c r="H1677" s="36" t="s">
        <v>47</v>
      </c>
      <c r="I1677" s="36" t="s">
        <v>472</v>
      </c>
      <c r="J1677" s="46" t="s">
        <v>185</v>
      </c>
      <c r="K1677" s="47">
        <v>2.96</v>
      </c>
      <c r="L1677" s="48">
        <v>0.15</v>
      </c>
      <c r="M1677" s="49">
        <v>0.1</v>
      </c>
      <c r="N1677" s="36">
        <v>3.0999999999999899</v>
      </c>
      <c r="O1677" s="36">
        <v>2.9999999999999898</v>
      </c>
      <c r="P1677" s="70">
        <v>3.0999999999999899</v>
      </c>
      <c r="Q1677" s="36">
        <v>2.9999999999999898</v>
      </c>
      <c r="R1677" s="50">
        <v>2.7052466446631294</v>
      </c>
      <c r="S1677" s="50">
        <v>3.1978231488767777</v>
      </c>
      <c r="T1677" s="50">
        <v>2.7052466446631294</v>
      </c>
      <c r="U1677" s="50">
        <v>3.1978231488767777</v>
      </c>
      <c r="V1677" s="50">
        <v>1.048</v>
      </c>
      <c r="W1677" s="50">
        <v>1.0491546019013618</v>
      </c>
      <c r="X1677" s="50">
        <v>1.1148648648648649</v>
      </c>
      <c r="Y1677" s="50">
        <v>1.0641891891891893</v>
      </c>
      <c r="Z1677" s="50">
        <v>1</v>
      </c>
      <c r="AA1677" s="51">
        <v>1</v>
      </c>
      <c r="AB1677" s="51">
        <v>1</v>
      </c>
      <c r="AC1677" s="51">
        <v>1</v>
      </c>
      <c r="AD1677" s="51">
        <v>1</v>
      </c>
      <c r="AE1677" s="51">
        <v>1</v>
      </c>
      <c r="AF1677" s="51">
        <v>1</v>
      </c>
      <c r="AG1677" s="52">
        <v>1</v>
      </c>
      <c r="AH1677" s="52">
        <v>1</v>
      </c>
      <c r="AI1677" s="53">
        <v>1583</v>
      </c>
      <c r="AJ1677" s="53">
        <v>1541</v>
      </c>
      <c r="AK1677" s="51">
        <v>2.675960680580896</v>
      </c>
      <c r="AL1677" s="51">
        <v>2.680353575193231</v>
      </c>
      <c r="AM1677" s="51">
        <v>3.1731683264650026</v>
      </c>
      <c r="AN1677" s="51">
        <v>3.1768665498267685</v>
      </c>
      <c r="AO1677" s="51">
        <v>3.2136040326295392</v>
      </c>
      <c r="AP1677" s="51">
        <v>3.2112369000666248</v>
      </c>
      <c r="AQ1677" s="51">
        <v>3.1731683264650026</v>
      </c>
      <c r="AR1677" s="67">
        <v>-0.04</v>
      </c>
      <c r="AS1677" s="99" t="s">
        <v>1589</v>
      </c>
      <c r="AT1677" s="54">
        <v>3.0230659481896067</v>
      </c>
      <c r="AU1677" s="54">
        <v>3.0074081927957872</v>
      </c>
      <c r="AV1677" s="55">
        <v>3.0664405872809959</v>
      </c>
      <c r="AW1677" s="55">
        <v>2.9674081927957872</v>
      </c>
      <c r="AX1677" s="56">
        <v>-7.6934051810383153E-2</v>
      </c>
      <c r="AY1677" s="56">
        <v>7.4081927957974081E-3</v>
      </c>
      <c r="AZ1677" s="56">
        <v>-6.9525859014585745E-2</v>
      </c>
      <c r="BA1677" s="56">
        <v>-8.4342244606180561E-2</v>
      </c>
      <c r="BB1677" s="61">
        <v>-103</v>
      </c>
      <c r="BC1677" s="57">
        <v>131</v>
      </c>
      <c r="BD1677" s="57">
        <v>104</v>
      </c>
      <c r="BE1677" s="57">
        <v>-121</v>
      </c>
      <c r="BF1677" s="95">
        <v>0.50721878660568454</v>
      </c>
      <c r="BG1677" s="58">
        <v>0.43345024284733663</v>
      </c>
      <c r="BH1677" s="58">
        <v>0.48902588929403951</v>
      </c>
      <c r="BI1677" s="58">
        <v>0.54710129896987358</v>
      </c>
      <c r="BJ1677" s="57">
        <v>-109</v>
      </c>
      <c r="BK1677" s="57">
        <v>131</v>
      </c>
      <c r="BL1677" s="57">
        <v>104</v>
      </c>
      <c r="BM1677" s="57">
        <v>-121</v>
      </c>
      <c r="BN1677" s="58">
        <v>0.52113496040816565</v>
      </c>
      <c r="BO1677" s="58">
        <v>0.43364270211640599</v>
      </c>
      <c r="BP1677" s="58">
        <v>0.4893477107848172</v>
      </c>
      <c r="BQ1677" s="58">
        <v>0.54747455461962735</v>
      </c>
      <c r="BR1677" s="36">
        <v>3.85</v>
      </c>
      <c r="BS1677" s="36">
        <v>5</v>
      </c>
      <c r="BT1677" s="36">
        <v>0.35142000000000001</v>
      </c>
      <c r="BU1677" s="36">
        <v>0.12076000000000001</v>
      </c>
      <c r="BV1677" s="36">
        <v>0.129178567226126</v>
      </c>
      <c r="BW1677" s="36">
        <v>0.18593000000000001</v>
      </c>
    </row>
    <row r="1678" spans="1:75" s="36" customFormat="1" ht="16.75" customHeight="1" x14ac:dyDescent="0.2">
      <c r="A1678" s="36" t="s">
        <v>2063</v>
      </c>
      <c r="B1678" s="36">
        <v>2025020807</v>
      </c>
      <c r="C1678" s="35">
        <v>46045</v>
      </c>
      <c r="D1678" s="45" t="s">
        <v>6</v>
      </c>
      <c r="E1678" s="36" t="s">
        <v>4</v>
      </c>
      <c r="F1678" s="45">
        <v>2</v>
      </c>
      <c r="G1678" s="45">
        <v>1</v>
      </c>
      <c r="H1678" s="36" t="s">
        <v>44</v>
      </c>
      <c r="I1678" s="36" t="s">
        <v>330</v>
      </c>
      <c r="J1678" s="46" t="s">
        <v>173</v>
      </c>
      <c r="K1678" s="47">
        <v>2.96</v>
      </c>
      <c r="L1678" s="48">
        <v>0.15</v>
      </c>
      <c r="M1678" s="49">
        <v>0.1</v>
      </c>
      <c r="N1678" s="36">
        <v>3.19999999999999</v>
      </c>
      <c r="O1678" s="36">
        <v>2.7499999999999898</v>
      </c>
      <c r="P1678" s="70">
        <v>3.19999999999999</v>
      </c>
      <c r="Q1678" s="36">
        <v>2.7499999999999898</v>
      </c>
      <c r="R1678" s="50">
        <v>2.9006869718112194</v>
      </c>
      <c r="S1678" s="50">
        <v>2.905527382762771</v>
      </c>
      <c r="T1678" s="50">
        <v>2.8716801020931073</v>
      </c>
      <c r="U1678" s="50">
        <v>2.9636379304180265</v>
      </c>
      <c r="V1678" s="50">
        <v>0.96</v>
      </c>
      <c r="W1678" s="50">
        <v>0.96305398776725637</v>
      </c>
      <c r="X1678" s="50">
        <v>1.1013513513513513</v>
      </c>
      <c r="Y1678" s="50">
        <v>0.92168260417742476</v>
      </c>
      <c r="Z1678" s="50">
        <v>1.01</v>
      </c>
      <c r="AA1678" s="51">
        <v>0.99</v>
      </c>
      <c r="AB1678" s="51">
        <v>1.02</v>
      </c>
      <c r="AC1678" s="51">
        <v>1</v>
      </c>
      <c r="AD1678" s="51">
        <v>1</v>
      </c>
      <c r="AE1678" s="51">
        <v>1</v>
      </c>
      <c r="AF1678" s="51">
        <v>1</v>
      </c>
      <c r="AG1678" s="52">
        <v>1</v>
      </c>
      <c r="AH1678" s="52">
        <v>1</v>
      </c>
      <c r="AI1678" s="53">
        <v>1572</v>
      </c>
      <c r="AJ1678" s="53">
        <v>1512</v>
      </c>
      <c r="AK1678" s="51">
        <v>2.9437888414922275</v>
      </c>
      <c r="AL1678" s="51">
        <v>2.9368884579943044</v>
      </c>
      <c r="AM1678" s="51">
        <v>2.9500579827590139</v>
      </c>
      <c r="AN1678" s="51">
        <v>2.9433783927595774</v>
      </c>
      <c r="AO1678" s="51">
        <v>2.9888329032733711</v>
      </c>
      <c r="AP1678" s="51">
        <v>2.980695366270925</v>
      </c>
      <c r="AQ1678" s="51">
        <v>2.9795585625866039</v>
      </c>
      <c r="AR1678" s="67">
        <v>0.05</v>
      </c>
      <c r="AS1678" s="99" t="s">
        <v>1591</v>
      </c>
      <c r="AT1678" s="54">
        <v>3.2872509565992973</v>
      </c>
      <c r="AU1678" s="54">
        <v>2.7477000551538127</v>
      </c>
      <c r="AV1678" s="55">
        <v>3.2372509565992975</v>
      </c>
      <c r="AW1678" s="55">
        <v>2.7921469612422642</v>
      </c>
      <c r="AX1678" s="56">
        <v>8.7250956599307372E-2</v>
      </c>
      <c r="AY1678" s="56">
        <v>-2.2999448461771266E-3</v>
      </c>
      <c r="AZ1678" s="56">
        <v>8.4951011753130246E-2</v>
      </c>
      <c r="BA1678" s="56">
        <v>8.9550901445484499E-2</v>
      </c>
      <c r="BB1678" s="61">
        <v>-142</v>
      </c>
      <c r="BC1678" s="57">
        <v>-130</v>
      </c>
      <c r="BD1678" s="57">
        <v>-104</v>
      </c>
      <c r="BE1678" s="57">
        <v>121</v>
      </c>
      <c r="BF1678" s="95">
        <v>0.58663704744463563</v>
      </c>
      <c r="BG1678" s="58">
        <v>0.56480414949231716</v>
      </c>
      <c r="BH1678" s="58">
        <v>0.5093340628801124</v>
      </c>
      <c r="BI1678" s="58">
        <v>0.45175690355453968</v>
      </c>
      <c r="BJ1678" s="57">
        <v>-134</v>
      </c>
      <c r="BK1678" s="57">
        <v>-129</v>
      </c>
      <c r="BL1678" s="57">
        <v>-104</v>
      </c>
      <c r="BM1678" s="57">
        <v>121</v>
      </c>
      <c r="BN1678" s="58">
        <v>0.57263943532926953</v>
      </c>
      <c r="BO1678" s="58">
        <v>0.564249926898994</v>
      </c>
      <c r="BP1678" s="58">
        <v>0.50892104423871587</v>
      </c>
      <c r="BQ1678" s="58">
        <v>0.45159175021547349</v>
      </c>
      <c r="BR1678" s="36">
        <v>3.9</v>
      </c>
      <c r="BS1678" s="36">
        <v>3.9</v>
      </c>
      <c r="BT1678" s="36">
        <v>0.49595</v>
      </c>
      <c r="BU1678" s="36">
        <v>0.2051</v>
      </c>
      <c r="BV1678" s="36">
        <v>0.224708021999693</v>
      </c>
      <c r="BW1678" s="36">
        <v>0.29236000000000001</v>
      </c>
    </row>
    <row r="1679" spans="1:75" s="36" customFormat="1" ht="16.75" customHeight="1" x14ac:dyDescent="0.2">
      <c r="A1679" s="36" t="s">
        <v>2064</v>
      </c>
      <c r="B1679" s="36">
        <v>2025020807</v>
      </c>
      <c r="C1679" s="35">
        <v>46045</v>
      </c>
      <c r="D1679" s="45" t="s">
        <v>9</v>
      </c>
      <c r="E1679" s="36" t="s">
        <v>23</v>
      </c>
      <c r="F1679" s="45">
        <v>1</v>
      </c>
      <c r="G1679" s="45">
        <v>2</v>
      </c>
      <c r="H1679" s="36" t="s">
        <v>45</v>
      </c>
      <c r="I1679" s="36" t="s">
        <v>421</v>
      </c>
      <c r="J1679" s="46" t="s">
        <v>194</v>
      </c>
      <c r="K1679" s="47">
        <v>2.96</v>
      </c>
      <c r="L1679" s="48">
        <v>0.15</v>
      </c>
      <c r="M1679" s="49">
        <v>0.1</v>
      </c>
      <c r="N1679" s="36">
        <v>2.7499999999999898</v>
      </c>
      <c r="O1679" s="36">
        <v>3.19999999999999</v>
      </c>
      <c r="P1679" s="70">
        <v>2.7499999999999898</v>
      </c>
      <c r="Q1679" s="36">
        <v>3.19999999999999</v>
      </c>
      <c r="R1679" s="50">
        <v>2.6869991093399497</v>
      </c>
      <c r="S1679" s="50">
        <v>3.212268283247905</v>
      </c>
      <c r="T1679" s="50">
        <v>2.5929541405130512</v>
      </c>
      <c r="U1679" s="50">
        <v>3.276513648912863</v>
      </c>
      <c r="V1679" s="50">
        <v>1.0349999999999999</v>
      </c>
      <c r="W1679" s="50">
        <v>1.0329456510400874</v>
      </c>
      <c r="X1679" s="50">
        <v>0.99664121039155873</v>
      </c>
      <c r="Y1679" s="50">
        <v>0.99452325726088764</v>
      </c>
      <c r="Z1679" s="50">
        <v>1.03</v>
      </c>
      <c r="AA1679" s="51">
        <v>0.96499999999999997</v>
      </c>
      <c r="AB1679" s="51">
        <v>1.02</v>
      </c>
      <c r="AC1679" s="51">
        <v>1</v>
      </c>
      <c r="AD1679" s="51">
        <v>1</v>
      </c>
      <c r="AE1679" s="51">
        <v>1</v>
      </c>
      <c r="AF1679" s="51">
        <v>1</v>
      </c>
      <c r="AG1679" s="52">
        <v>1</v>
      </c>
      <c r="AH1679" s="52">
        <v>1</v>
      </c>
      <c r="AI1679" s="53">
        <v>1587</v>
      </c>
      <c r="AJ1679" s="53">
        <v>1545</v>
      </c>
      <c r="AK1679" s="51">
        <v>2.7281805083651771</v>
      </c>
      <c r="AL1679" s="51">
        <v>2.7205926239789893</v>
      </c>
      <c r="AM1679" s="51">
        <v>3.26</v>
      </c>
      <c r="AN1679" s="51">
        <v>3.2528402424871858</v>
      </c>
      <c r="AO1679" s="51">
        <v>3.3563799318845291</v>
      </c>
      <c r="AP1679" s="51">
        <v>3.3492183918636513</v>
      </c>
      <c r="AQ1679" s="51">
        <v>3.3577999999999997</v>
      </c>
      <c r="AR1679" s="67">
        <v>-0.05</v>
      </c>
      <c r="AS1679" s="99" t="s">
        <v>1591</v>
      </c>
      <c r="AT1679" s="54">
        <v>2.7477000551538127</v>
      </c>
      <c r="AU1679" s="54">
        <v>3.2872509565992973</v>
      </c>
      <c r="AV1679" s="55">
        <v>2.7921469612422642</v>
      </c>
      <c r="AW1679" s="55">
        <v>3.2372509565992975</v>
      </c>
      <c r="AX1679" s="56">
        <v>-2.2999448461771266E-3</v>
      </c>
      <c r="AY1679" s="56">
        <v>8.7250956599307372E-2</v>
      </c>
      <c r="AZ1679" s="56">
        <v>8.4951011753130246E-2</v>
      </c>
      <c r="BA1679" s="56">
        <v>-8.9550901445484499E-2</v>
      </c>
      <c r="BB1679" s="61">
        <v>142</v>
      </c>
      <c r="BC1679" s="57">
        <v>130</v>
      </c>
      <c r="BD1679" s="57">
        <v>104</v>
      </c>
      <c r="BE1679" s="57">
        <v>-121</v>
      </c>
      <c r="BF1679" s="95">
        <v>0.41336295255536437</v>
      </c>
      <c r="BG1679" s="58">
        <v>0.43519585050768284</v>
      </c>
      <c r="BH1679" s="58">
        <v>0.4906659371198876</v>
      </c>
      <c r="BI1679" s="58">
        <v>0.54824309644546032</v>
      </c>
      <c r="BJ1679" s="57">
        <v>134</v>
      </c>
      <c r="BK1679" s="57">
        <v>129</v>
      </c>
      <c r="BL1679" s="57">
        <v>104</v>
      </c>
      <c r="BM1679" s="57">
        <v>-121</v>
      </c>
      <c r="BN1679" s="58">
        <v>0.42736056467073047</v>
      </c>
      <c r="BO1679" s="58">
        <v>0.43575007310100594</v>
      </c>
      <c r="BP1679" s="58">
        <v>0.49107895576128413</v>
      </c>
      <c r="BQ1679" s="58">
        <v>0.54840824978452651</v>
      </c>
      <c r="BR1679" s="36">
        <v>3.9</v>
      </c>
      <c r="BS1679" s="36">
        <v>3.95</v>
      </c>
      <c r="BT1679" s="36">
        <v>0.48771999999999999</v>
      </c>
      <c r="BU1679" s="36">
        <v>0.19899</v>
      </c>
      <c r="BV1679" s="36">
        <v>0.21811664894608099</v>
      </c>
      <c r="BW1679" s="36">
        <v>0.28667999999999999</v>
      </c>
    </row>
    <row r="1680" spans="1:75" s="36" customFormat="1" ht="16.75" customHeight="1" x14ac:dyDescent="0.2">
      <c r="A1680" s="36" t="s">
        <v>2065</v>
      </c>
      <c r="B1680" s="36">
        <v>2025020808</v>
      </c>
      <c r="C1680" s="35">
        <v>46045</v>
      </c>
      <c r="D1680" s="45" t="s">
        <v>6</v>
      </c>
      <c r="E1680" s="36" t="s">
        <v>20</v>
      </c>
      <c r="F1680" s="45">
        <v>2</v>
      </c>
      <c r="G1680" s="45">
        <v>2</v>
      </c>
      <c r="H1680" s="36" t="s">
        <v>8</v>
      </c>
      <c r="I1680" s="36" t="s">
        <v>1301</v>
      </c>
      <c r="J1680" s="36" t="s">
        <v>1168</v>
      </c>
      <c r="K1680" s="47">
        <v>2.96</v>
      </c>
      <c r="L1680" s="48">
        <v>0.15</v>
      </c>
      <c r="M1680" s="49">
        <v>0.1</v>
      </c>
      <c r="N1680" s="36">
        <v>3.2499999999999898</v>
      </c>
      <c r="O1680" s="36">
        <v>3.3999999999999901</v>
      </c>
      <c r="P1680" s="70">
        <v>3.2499999999999898</v>
      </c>
      <c r="Q1680" s="36">
        <v>3.3999999999999901</v>
      </c>
      <c r="R1680" s="50">
        <v>2.9323320889044453</v>
      </c>
      <c r="S1680" s="50">
        <v>3.0612445216525739</v>
      </c>
      <c r="T1680" s="50">
        <v>2.9030087680154009</v>
      </c>
      <c r="U1680" s="50">
        <v>3.1530818573021513</v>
      </c>
      <c r="V1680" s="50">
        <v>0.96</v>
      </c>
      <c r="W1680" s="50">
        <v>0.95702751457800772</v>
      </c>
      <c r="X1680" s="50">
        <v>1.1357254682386577</v>
      </c>
      <c r="Y1680" s="50">
        <v>0.99987867735458247</v>
      </c>
      <c r="Z1680" s="50">
        <v>1.06</v>
      </c>
      <c r="AA1680" s="51">
        <v>0.99</v>
      </c>
      <c r="AB1680" s="51">
        <v>1.03</v>
      </c>
      <c r="AC1680" s="51">
        <v>1</v>
      </c>
      <c r="AD1680" s="51">
        <v>1</v>
      </c>
      <c r="AE1680" s="51">
        <v>1</v>
      </c>
      <c r="AF1680" s="51">
        <v>1</v>
      </c>
      <c r="AG1680" s="52">
        <v>1</v>
      </c>
      <c r="AH1680" s="52">
        <v>1</v>
      </c>
      <c r="AI1680" s="53">
        <v>1574</v>
      </c>
      <c r="AJ1680" s="53">
        <v>1516</v>
      </c>
      <c r="AK1680" s="51">
        <v>2.8050033844250293</v>
      </c>
      <c r="AL1680" s="51">
        <v>2.8</v>
      </c>
      <c r="AM1680" s="51">
        <v>3.0294202777093076</v>
      </c>
      <c r="AN1680" s="51">
        <v>3.05</v>
      </c>
      <c r="AO1680" s="51">
        <v>3.2727241860043872</v>
      </c>
      <c r="AP1680" s="51">
        <v>3.2685534370464882</v>
      </c>
      <c r="AQ1680" s="51">
        <v>3.2111854943718661</v>
      </c>
      <c r="AR1680" s="67">
        <v>-0.05</v>
      </c>
      <c r="AS1680" s="99" t="s">
        <v>1591</v>
      </c>
      <c r="AT1680" s="54">
        <v>3.0685334499483741</v>
      </c>
      <c r="AU1680" s="54">
        <v>3.397094592363251</v>
      </c>
      <c r="AV1680" s="55">
        <v>3.1185334499483739</v>
      </c>
      <c r="AW1680" s="55">
        <v>3.3646541043546816</v>
      </c>
      <c r="AX1680" s="56">
        <v>-0.18146655005161572</v>
      </c>
      <c r="AY1680" s="56">
        <v>-2.9054076367391879E-3</v>
      </c>
      <c r="AZ1680" s="56">
        <v>-0.1843719576883549</v>
      </c>
      <c r="BA1680" s="56">
        <v>-0.17856114241487653</v>
      </c>
      <c r="BB1680" s="61">
        <v>125</v>
      </c>
      <c r="BC1680" s="57">
        <v>-173</v>
      </c>
      <c r="BD1680" s="57">
        <v>-142</v>
      </c>
      <c r="BE1680" s="57">
        <v>-109</v>
      </c>
      <c r="BF1680" s="95">
        <v>0.44474602733161483</v>
      </c>
      <c r="BG1680" s="58">
        <v>0.63367456396498245</v>
      </c>
      <c r="BH1680" s="58">
        <v>0.58750654104994737</v>
      </c>
      <c r="BI1680" s="58">
        <v>0.52175471550010077</v>
      </c>
      <c r="BJ1680" s="57">
        <v>118</v>
      </c>
      <c r="BK1680" s="57">
        <v>-174</v>
      </c>
      <c r="BL1680" s="57">
        <v>-144</v>
      </c>
      <c r="BM1680" s="57">
        <v>-110</v>
      </c>
      <c r="BN1680" s="58">
        <v>0.4578783418851527</v>
      </c>
      <c r="BO1680" s="58">
        <v>0.63522849309693896</v>
      </c>
      <c r="BP1680" s="58">
        <v>0.58997545278516439</v>
      </c>
      <c r="BQ1680" s="58">
        <v>0.5248613105176444</v>
      </c>
      <c r="BR1680" s="36">
        <v>3.9</v>
      </c>
      <c r="BS1680" s="36">
        <v>4</v>
      </c>
      <c r="BT1680" s="36">
        <v>0.48114000000000001</v>
      </c>
      <c r="BU1680" s="36">
        <v>0.19547999999999999</v>
      </c>
      <c r="BV1680" s="36">
        <v>0.21339213588629499</v>
      </c>
      <c r="BW1680" s="36">
        <v>0.27942</v>
      </c>
    </row>
    <row r="1681" spans="1:75" s="36" customFormat="1" ht="16.75" customHeight="1" x14ac:dyDescent="0.2">
      <c r="A1681" s="36" t="s">
        <v>2066</v>
      </c>
      <c r="B1681" s="36">
        <v>2025020808</v>
      </c>
      <c r="C1681" s="35">
        <v>46045</v>
      </c>
      <c r="D1681" s="45" t="s">
        <v>9</v>
      </c>
      <c r="E1681" s="36" t="s">
        <v>40</v>
      </c>
      <c r="F1681" s="45">
        <v>2</v>
      </c>
      <c r="G1681" s="45">
        <v>2</v>
      </c>
      <c r="H1681" s="36" t="s">
        <v>11</v>
      </c>
      <c r="I1681" s="36" t="s">
        <v>526</v>
      </c>
      <c r="J1681" s="46" t="s">
        <v>182</v>
      </c>
      <c r="K1681" s="47">
        <v>2.96</v>
      </c>
      <c r="L1681" s="48">
        <v>0.15</v>
      </c>
      <c r="M1681" s="49">
        <v>0.1</v>
      </c>
      <c r="N1681" s="36">
        <v>3.3999999999999901</v>
      </c>
      <c r="O1681" s="36">
        <v>3.2499999999999898</v>
      </c>
      <c r="P1681" s="70">
        <v>3.3999999999999901</v>
      </c>
      <c r="Q1681" s="36">
        <v>3.2499999999999898</v>
      </c>
      <c r="R1681" s="50">
        <v>2.9907320921555662</v>
      </c>
      <c r="S1681" s="50">
        <v>3.5143486062991989</v>
      </c>
      <c r="T1681" s="50">
        <v>2.9458711107732327</v>
      </c>
      <c r="U1681" s="50">
        <v>3.5143486062991989</v>
      </c>
      <c r="V1681" s="50">
        <v>1.0275000000000001</v>
      </c>
      <c r="W1681" s="50">
        <v>1.0328904656929507</v>
      </c>
      <c r="X1681" s="50">
        <v>1.0234527965234148</v>
      </c>
      <c r="Y1681" s="50">
        <v>0.94763627852196941</v>
      </c>
      <c r="Z1681" s="50">
        <v>1.03</v>
      </c>
      <c r="AA1681" s="51">
        <v>0.98499999999999999</v>
      </c>
      <c r="AB1681" s="51">
        <v>1</v>
      </c>
      <c r="AC1681" s="51">
        <v>1</v>
      </c>
      <c r="AD1681" s="51">
        <v>1</v>
      </c>
      <c r="AE1681" s="51">
        <v>1</v>
      </c>
      <c r="AF1681" s="51">
        <v>1</v>
      </c>
      <c r="AG1681" s="52">
        <v>1</v>
      </c>
      <c r="AH1681" s="52">
        <v>1</v>
      </c>
      <c r="AI1681" s="53">
        <v>1564</v>
      </c>
      <c r="AJ1681" s="53">
        <v>1504</v>
      </c>
      <c r="AK1681" s="51">
        <v>2.9596408849695641</v>
      </c>
      <c r="AL1681" s="51">
        <v>2.98</v>
      </c>
      <c r="AM1681" s="51">
        <v>3.3617473859864271</v>
      </c>
      <c r="AN1681" s="51">
        <v>3.35</v>
      </c>
      <c r="AO1681" s="51">
        <v>3.4899570696050359</v>
      </c>
      <c r="AP1681" s="51">
        <v>3.5094303688375068</v>
      </c>
      <c r="AQ1681" s="51">
        <v>3.4625998075660198</v>
      </c>
      <c r="AR1681" s="67">
        <v>0.05</v>
      </c>
      <c r="AS1681" s="99" t="s">
        <v>1591</v>
      </c>
      <c r="AT1681" s="54">
        <v>3.397094592363251</v>
      </c>
      <c r="AU1681" s="54">
        <v>3.0685334499483741</v>
      </c>
      <c r="AV1681" s="55">
        <v>3.3646541043546816</v>
      </c>
      <c r="AW1681" s="55">
        <v>3.1185334499483739</v>
      </c>
      <c r="AX1681" s="56">
        <v>-2.9054076367391879E-3</v>
      </c>
      <c r="AY1681" s="56">
        <v>-0.18146655005161572</v>
      </c>
      <c r="AZ1681" s="56">
        <v>-0.1843719576883549</v>
      </c>
      <c r="BA1681" s="56">
        <v>0.17856114241487653</v>
      </c>
      <c r="BB1681" s="61">
        <v>-125</v>
      </c>
      <c r="BC1681" s="57">
        <v>173</v>
      </c>
      <c r="BD1681" s="57">
        <v>142</v>
      </c>
      <c r="BE1681" s="57">
        <v>109</v>
      </c>
      <c r="BF1681" s="95">
        <v>0.55525397266838517</v>
      </c>
      <c r="BG1681" s="58">
        <v>0.36632543603501755</v>
      </c>
      <c r="BH1681" s="58">
        <v>0.41249345895005268</v>
      </c>
      <c r="BI1681" s="58">
        <v>0.47824528449989928</v>
      </c>
      <c r="BJ1681" s="57">
        <v>-118</v>
      </c>
      <c r="BK1681" s="57">
        <v>174</v>
      </c>
      <c r="BL1681" s="57">
        <v>144</v>
      </c>
      <c r="BM1681" s="57">
        <v>110</v>
      </c>
      <c r="BN1681" s="58">
        <v>0.54212165811484736</v>
      </c>
      <c r="BO1681" s="58">
        <v>0.36477150690306109</v>
      </c>
      <c r="BP1681" s="58">
        <v>0.41002454721483567</v>
      </c>
      <c r="BQ1681" s="58">
        <v>0.4751386894823556</v>
      </c>
      <c r="BR1681" s="36">
        <v>3.9</v>
      </c>
      <c r="BS1681" s="36">
        <v>4.05</v>
      </c>
      <c r="BT1681" s="36">
        <v>0.47333999999999998</v>
      </c>
      <c r="BU1681" s="36">
        <v>0.18934999999999999</v>
      </c>
      <c r="BV1681" s="36">
        <v>0.206695921753558</v>
      </c>
      <c r="BW1681" s="36">
        <v>0.27327000000000001</v>
      </c>
    </row>
    <row r="1682" spans="1:75" s="36" customFormat="1" ht="16.75" customHeight="1" x14ac:dyDescent="0.2">
      <c r="A1682" s="36" t="s">
        <v>2067</v>
      </c>
      <c r="B1682" s="36">
        <v>2025020810</v>
      </c>
      <c r="C1682" s="35">
        <v>46046</v>
      </c>
      <c r="D1682" s="45" t="s">
        <v>6</v>
      </c>
      <c r="E1682" s="36" t="s">
        <v>5</v>
      </c>
      <c r="F1682" s="45">
        <v>1</v>
      </c>
      <c r="G1682" s="45">
        <v>2</v>
      </c>
      <c r="H1682" s="36" t="s">
        <v>36</v>
      </c>
      <c r="I1682" s="36" t="s">
        <v>322</v>
      </c>
      <c r="J1682" s="46" t="s">
        <v>274</v>
      </c>
      <c r="K1682" s="47">
        <v>2.96</v>
      </c>
      <c r="L1682" s="48">
        <v>0.15</v>
      </c>
      <c r="M1682" s="49">
        <v>0.1</v>
      </c>
      <c r="N1682" s="36">
        <v>3.0999999999999899</v>
      </c>
      <c r="O1682" s="36">
        <v>3.0499999999999901</v>
      </c>
      <c r="P1682" s="70">
        <v>3.0999999999999899</v>
      </c>
      <c r="Q1682" s="36">
        <v>3.0499999999999901</v>
      </c>
      <c r="R1682" s="50">
        <v>3.1213153769306148</v>
      </c>
      <c r="S1682" s="50">
        <v>3.0763019572469772</v>
      </c>
      <c r="T1682" s="50">
        <v>3.0588890693920026</v>
      </c>
      <c r="U1682" s="50">
        <v>3.0763019572469772</v>
      </c>
      <c r="V1682" s="50">
        <v>0.97</v>
      </c>
      <c r="W1682" s="50">
        <v>0.95751047349149665</v>
      </c>
      <c r="X1682" s="50">
        <v>0.98861499659286944</v>
      </c>
      <c r="Y1682" s="50">
        <v>0.9827176825693591</v>
      </c>
      <c r="Z1682" s="50">
        <v>0.99</v>
      </c>
      <c r="AA1682" s="51">
        <v>0.98</v>
      </c>
      <c r="AB1682" s="51">
        <v>1</v>
      </c>
      <c r="AC1682" s="51">
        <v>1</v>
      </c>
      <c r="AD1682" s="51">
        <v>1</v>
      </c>
      <c r="AE1682" s="51">
        <v>1</v>
      </c>
      <c r="AF1682" s="51">
        <v>1</v>
      </c>
      <c r="AG1682" s="52">
        <v>1</v>
      </c>
      <c r="AH1682" s="52">
        <v>1</v>
      </c>
      <c r="AI1682" s="53">
        <v>1588</v>
      </c>
      <c r="AJ1682" s="53">
        <v>1526</v>
      </c>
      <c r="AK1682" s="51">
        <v>3.13</v>
      </c>
      <c r="AL1682" s="51">
        <v>3.15</v>
      </c>
      <c r="AM1682" s="51">
        <v>3.05</v>
      </c>
      <c r="AN1682" s="51">
        <v>3.03</v>
      </c>
      <c r="AO1682" s="51">
        <v>3.1880743513572143</v>
      </c>
      <c r="AP1682" s="51">
        <v>3.166694039304808</v>
      </c>
      <c r="AQ1682" s="51">
        <v>3.0194999999999999</v>
      </c>
      <c r="AR1682" s="67">
        <v>0</v>
      </c>
      <c r="AS1682" s="99" t="s">
        <v>1591</v>
      </c>
      <c r="AT1682" s="54">
        <v>3.1491734451125732</v>
      </c>
      <c r="AU1682" s="54">
        <v>3.0388283591428671</v>
      </c>
      <c r="AV1682" s="55">
        <v>3.1491734451125732</v>
      </c>
      <c r="AW1682" s="55">
        <v>3.0239229208581642</v>
      </c>
      <c r="AX1682" s="56">
        <v>4.9173445112583369E-2</v>
      </c>
      <c r="AY1682" s="56">
        <v>-1.1171640857122966E-2</v>
      </c>
      <c r="AZ1682" s="56">
        <v>3.8001804255460403E-2</v>
      </c>
      <c r="BA1682" s="56">
        <v>6.0345085969706336E-2</v>
      </c>
      <c r="BB1682" s="61">
        <v>-109</v>
      </c>
      <c r="BC1682" s="57">
        <v>-144</v>
      </c>
      <c r="BD1682" s="57">
        <v>-117</v>
      </c>
      <c r="BE1682" s="57">
        <v>109</v>
      </c>
      <c r="BF1682" s="95">
        <v>0.52213140514314471</v>
      </c>
      <c r="BG1682" s="58">
        <v>0.59041823248614256</v>
      </c>
      <c r="BH1682" s="58">
        <v>0.5389004166058603</v>
      </c>
      <c r="BI1682" s="58">
        <v>0.47869288381436026</v>
      </c>
      <c r="BJ1682" s="57">
        <v>-110</v>
      </c>
      <c r="BK1682" s="57">
        <v>-143</v>
      </c>
      <c r="BL1682" s="57">
        <v>-116</v>
      </c>
      <c r="BM1682" s="57">
        <v>110</v>
      </c>
      <c r="BN1682" s="58">
        <v>0.52437798518238865</v>
      </c>
      <c r="BO1682" s="58">
        <v>0.58830197939868112</v>
      </c>
      <c r="BP1682" s="58">
        <v>0.53639078510517957</v>
      </c>
      <c r="BQ1682" s="58">
        <v>0.47633407845235465</v>
      </c>
      <c r="BR1682" s="36">
        <v>3.9</v>
      </c>
      <c r="BS1682" s="36">
        <v>4.0999999999999996</v>
      </c>
      <c r="BT1682" s="36">
        <v>0.4677</v>
      </c>
      <c r="BU1682" s="36">
        <v>0.18609000000000001</v>
      </c>
      <c r="BV1682" s="36">
        <v>0.20297332082633401</v>
      </c>
      <c r="BW1682" s="36">
        <v>0.26927000000000001</v>
      </c>
    </row>
    <row r="1683" spans="1:75" s="36" customFormat="1" ht="16.75" customHeight="1" x14ac:dyDescent="0.2">
      <c r="A1683" s="36" t="s">
        <v>2068</v>
      </c>
      <c r="B1683" s="36">
        <v>2025020810</v>
      </c>
      <c r="C1683" s="35">
        <v>46046</v>
      </c>
      <c r="D1683" s="45" t="s">
        <v>9</v>
      </c>
      <c r="E1683" s="36" t="s">
        <v>37</v>
      </c>
      <c r="F1683" s="45">
        <v>2</v>
      </c>
      <c r="G1683" s="45">
        <v>1</v>
      </c>
      <c r="H1683" s="36" t="s">
        <v>38</v>
      </c>
      <c r="I1683" s="36" t="s">
        <v>489</v>
      </c>
      <c r="J1683" s="46" t="s">
        <v>176</v>
      </c>
      <c r="K1683" s="47">
        <v>2.96</v>
      </c>
      <c r="L1683" s="48">
        <v>0.15</v>
      </c>
      <c r="M1683" s="49">
        <v>0.1</v>
      </c>
      <c r="N1683" s="36">
        <v>3.0499999999999901</v>
      </c>
      <c r="O1683" s="36">
        <v>3.0999999999999899</v>
      </c>
      <c r="P1683" s="70">
        <v>3.0499999999999901</v>
      </c>
      <c r="Q1683" s="36">
        <v>3.0999999999999899</v>
      </c>
      <c r="R1683" s="50">
        <v>2.9339290287592217</v>
      </c>
      <c r="S1683" s="50">
        <v>2.9181809599231343</v>
      </c>
      <c r="T1683" s="50">
        <v>2.8752504481840373</v>
      </c>
      <c r="U1683" s="50">
        <v>2.9473627695223659</v>
      </c>
      <c r="V1683" s="50">
        <v>1.0449999999999999</v>
      </c>
      <c r="W1683" s="50">
        <v>1.0398742800952707</v>
      </c>
      <c r="X1683" s="50">
        <v>1.0304054054054053</v>
      </c>
      <c r="Y1683" s="50">
        <v>1.0574324324324325</v>
      </c>
      <c r="Z1683" s="50">
        <v>1.06</v>
      </c>
      <c r="AA1683" s="51">
        <v>0.98</v>
      </c>
      <c r="AB1683" s="51">
        <v>1.01</v>
      </c>
      <c r="AC1683" s="51">
        <v>1</v>
      </c>
      <c r="AD1683" s="51">
        <v>1</v>
      </c>
      <c r="AE1683" s="51">
        <v>1</v>
      </c>
      <c r="AF1683" s="51">
        <v>1</v>
      </c>
      <c r="AG1683" s="52">
        <v>1</v>
      </c>
      <c r="AH1683" s="52">
        <v>1</v>
      </c>
      <c r="AI1683" s="53">
        <v>1582</v>
      </c>
      <c r="AJ1683" s="53">
        <v>1470</v>
      </c>
      <c r="AK1683" s="51">
        <v>2.9088443404053028</v>
      </c>
      <c r="AL1683" s="51">
        <v>2.89</v>
      </c>
      <c r="AM1683" s="51">
        <v>2.9263003899148936</v>
      </c>
      <c r="AN1683" s="51">
        <v>2.95</v>
      </c>
      <c r="AO1683" s="51">
        <v>3.1405024951965572</v>
      </c>
      <c r="AP1683" s="51">
        <v>3.133417893544852</v>
      </c>
      <c r="AQ1683" s="51">
        <v>3.1018784133097874</v>
      </c>
      <c r="AR1683" s="67">
        <v>0</v>
      </c>
      <c r="AS1683" s="99" t="s">
        <v>1591</v>
      </c>
      <c r="AT1683" s="54">
        <v>3.0388283591428671</v>
      </c>
      <c r="AU1683" s="54">
        <v>3.1491734451125732</v>
      </c>
      <c r="AV1683" s="55">
        <v>3.0239229208581642</v>
      </c>
      <c r="AW1683" s="55">
        <v>3.1491734451125732</v>
      </c>
      <c r="AX1683" s="56">
        <v>-1.1171640857122966E-2</v>
      </c>
      <c r="AY1683" s="56">
        <v>4.9173445112583369E-2</v>
      </c>
      <c r="AZ1683" s="56">
        <v>3.8001804255460403E-2</v>
      </c>
      <c r="BA1683" s="56">
        <v>-6.0345085969706336E-2</v>
      </c>
      <c r="BB1683" s="61">
        <v>109</v>
      </c>
      <c r="BC1683" s="57">
        <v>144</v>
      </c>
      <c r="BD1683" s="57">
        <v>117</v>
      </c>
      <c r="BE1683" s="57">
        <v>-109</v>
      </c>
      <c r="BF1683" s="95">
        <v>0.47786859485685529</v>
      </c>
      <c r="BG1683" s="58">
        <v>0.40958176751385744</v>
      </c>
      <c r="BH1683" s="58">
        <v>0.4610995833941397</v>
      </c>
      <c r="BI1683" s="58">
        <v>0.52130711618563974</v>
      </c>
      <c r="BJ1683" s="57">
        <v>110</v>
      </c>
      <c r="BK1683" s="57">
        <v>143</v>
      </c>
      <c r="BL1683" s="57">
        <v>116</v>
      </c>
      <c r="BM1683" s="57">
        <v>-110</v>
      </c>
      <c r="BN1683" s="58">
        <v>0.47562201481761135</v>
      </c>
      <c r="BO1683" s="58">
        <v>0.41169802060131888</v>
      </c>
      <c r="BP1683" s="58">
        <v>0.46360921489482043</v>
      </c>
      <c r="BQ1683" s="58">
        <v>0.52366592154764535</v>
      </c>
      <c r="BR1683" s="36">
        <v>3.9</v>
      </c>
      <c r="BS1683" s="36">
        <v>4.1500000000000004</v>
      </c>
      <c r="BT1683" s="36">
        <v>0.46182000000000001</v>
      </c>
      <c r="BU1683" s="36">
        <v>0.18165000000000001</v>
      </c>
      <c r="BV1683" s="36">
        <v>0.19794913148660701</v>
      </c>
      <c r="BW1683" s="36">
        <v>0.26399</v>
      </c>
    </row>
    <row r="1684" spans="1:75" s="36" customFormat="1" ht="16.75" customHeight="1" x14ac:dyDescent="0.2">
      <c r="A1684" s="36" t="s">
        <v>2069</v>
      </c>
      <c r="B1684" s="36">
        <v>2025020811</v>
      </c>
      <c r="C1684" s="35">
        <v>46046</v>
      </c>
      <c r="D1684" s="45" t="s">
        <v>6</v>
      </c>
      <c r="E1684" s="36" t="s">
        <v>15</v>
      </c>
      <c r="F1684" s="45">
        <v>2</v>
      </c>
      <c r="G1684" s="45">
        <v>1</v>
      </c>
      <c r="H1684" s="36" t="s">
        <v>44</v>
      </c>
      <c r="I1684" s="36" t="s">
        <v>358</v>
      </c>
      <c r="J1684" s="46" t="s">
        <v>191</v>
      </c>
      <c r="K1684" s="47">
        <v>2.96</v>
      </c>
      <c r="L1684" s="48">
        <v>0.15</v>
      </c>
      <c r="M1684" s="49">
        <v>0.1</v>
      </c>
      <c r="N1684" s="36">
        <v>3.0999999999999899</v>
      </c>
      <c r="O1684" s="36">
        <v>2.94999999999999</v>
      </c>
      <c r="P1684" s="70">
        <v>3.0999999999999899</v>
      </c>
      <c r="Q1684" s="36">
        <v>2.94999999999999</v>
      </c>
      <c r="R1684" s="50">
        <v>3.2274169864160274</v>
      </c>
      <c r="S1684" s="50">
        <v>3.0686416916834083</v>
      </c>
      <c r="T1684" s="50">
        <v>3.0660461370952259</v>
      </c>
      <c r="U1684" s="50">
        <v>3.0686416916834083</v>
      </c>
      <c r="V1684" s="50">
        <v>0.96</v>
      </c>
      <c r="W1684" s="50">
        <v>0.96305398776725637</v>
      </c>
      <c r="X1684" s="50">
        <v>1.0594597642595973</v>
      </c>
      <c r="Y1684" s="50">
        <v>0.95945945945945943</v>
      </c>
      <c r="Z1684" s="50">
        <v>0.97</v>
      </c>
      <c r="AA1684" s="51">
        <v>0.95</v>
      </c>
      <c r="AB1684" s="51">
        <v>1</v>
      </c>
      <c r="AC1684" s="51">
        <v>1</v>
      </c>
      <c r="AD1684" s="51">
        <v>1</v>
      </c>
      <c r="AE1684" s="51">
        <v>1</v>
      </c>
      <c r="AF1684" s="51">
        <v>1</v>
      </c>
      <c r="AG1684" s="52">
        <v>1</v>
      </c>
      <c r="AH1684" s="52">
        <v>1</v>
      </c>
      <c r="AI1684" s="53">
        <v>1581</v>
      </c>
      <c r="AJ1684" s="53">
        <v>1539</v>
      </c>
      <c r="AK1684" s="51">
        <v>3.06</v>
      </c>
      <c r="AL1684" s="51">
        <v>3.082691985222592</v>
      </c>
      <c r="AM1684" s="51">
        <v>2.95</v>
      </c>
      <c r="AN1684" s="51">
        <v>2.9677962537525113</v>
      </c>
      <c r="AO1684" s="51">
        <v>2.8959999533848406</v>
      </c>
      <c r="AP1684" s="51">
        <v>2.9080873265170504</v>
      </c>
      <c r="AQ1684" s="51">
        <v>2.8614999999999999</v>
      </c>
      <c r="AR1684" s="67">
        <v>0</v>
      </c>
      <c r="AS1684" s="99" t="s">
        <v>1591</v>
      </c>
      <c r="AT1684" s="54">
        <v>2.9298719439188683</v>
      </c>
      <c r="AU1684" s="54">
        <v>2.8415855067567568</v>
      </c>
      <c r="AV1684" s="55">
        <v>2.9298719439188683</v>
      </c>
      <c r="AW1684" s="55">
        <v>2.8359453055680532</v>
      </c>
      <c r="AX1684" s="56">
        <v>-0.17012805608112158</v>
      </c>
      <c r="AY1684" s="56">
        <v>-0.10841449324323316</v>
      </c>
      <c r="AZ1684" s="56">
        <v>-0.27854254932435474</v>
      </c>
      <c r="BA1684" s="56">
        <v>-6.1713562837888425E-2</v>
      </c>
      <c r="BB1684" s="61">
        <v>-109</v>
      </c>
      <c r="BC1684" s="57">
        <v>-110</v>
      </c>
      <c r="BD1684" s="57">
        <v>116</v>
      </c>
      <c r="BE1684" s="57">
        <v>144</v>
      </c>
      <c r="BF1684" s="95">
        <v>0.52129694345334188</v>
      </c>
      <c r="BG1684" s="58">
        <v>0.52362364991077626</v>
      </c>
      <c r="BH1684" s="58">
        <v>0.46205369490740233</v>
      </c>
      <c r="BI1684" s="58">
        <v>0.40916436584307503</v>
      </c>
      <c r="BJ1684" s="57">
        <v>-109</v>
      </c>
      <c r="BK1684" s="57">
        <v>-109</v>
      </c>
      <c r="BL1684" s="57">
        <v>117</v>
      </c>
      <c r="BM1684" s="57">
        <v>145</v>
      </c>
      <c r="BN1684" s="58">
        <v>0.52175882379668614</v>
      </c>
      <c r="BO1684" s="58">
        <v>0.52263216531400991</v>
      </c>
      <c r="BP1684" s="58">
        <v>0.46097724092289316</v>
      </c>
      <c r="BQ1684" s="58">
        <v>0.40824302197442575</v>
      </c>
      <c r="BR1684" s="36">
        <v>3.9</v>
      </c>
      <c r="BS1684" s="36">
        <v>4.2</v>
      </c>
      <c r="BT1684" s="36">
        <v>0.45334000000000002</v>
      </c>
      <c r="BU1684" s="36">
        <v>0.17748</v>
      </c>
      <c r="BV1684" s="36">
        <v>0.19336282221689499</v>
      </c>
      <c r="BW1684" s="36">
        <v>0.25962000000000002</v>
      </c>
    </row>
    <row r="1685" spans="1:75" s="36" customFormat="1" ht="16.75" customHeight="1" x14ac:dyDescent="0.2">
      <c r="A1685" s="36" t="s">
        <v>2070</v>
      </c>
      <c r="B1685" s="36">
        <v>2025020811</v>
      </c>
      <c r="C1685" s="35">
        <v>46046</v>
      </c>
      <c r="D1685" s="45" t="s">
        <v>9</v>
      </c>
      <c r="E1685" s="36" t="s">
        <v>35</v>
      </c>
      <c r="F1685" s="45">
        <v>1</v>
      </c>
      <c r="G1685" s="45">
        <v>2</v>
      </c>
      <c r="H1685" s="36" t="s">
        <v>45</v>
      </c>
      <c r="I1685" s="36" t="s">
        <v>360</v>
      </c>
      <c r="J1685" s="46" t="s">
        <v>172</v>
      </c>
      <c r="K1685" s="47">
        <v>2.96</v>
      </c>
      <c r="L1685" s="48">
        <v>0.15</v>
      </c>
      <c r="M1685" s="49">
        <v>0.1</v>
      </c>
      <c r="N1685" s="36">
        <v>2.94999999999999</v>
      </c>
      <c r="O1685" s="36">
        <v>3.0999999999999899</v>
      </c>
      <c r="P1685" s="70">
        <v>2.94999999999999</v>
      </c>
      <c r="Q1685" s="36">
        <v>3.0999999999999899</v>
      </c>
      <c r="R1685" s="50">
        <v>2.9542177641969083</v>
      </c>
      <c r="S1685" s="50">
        <v>3.3075760069292168</v>
      </c>
      <c r="T1685" s="50">
        <v>2.9542177641969083</v>
      </c>
      <c r="U1685" s="50">
        <v>3.3075760069292168</v>
      </c>
      <c r="V1685" s="50">
        <v>1.0349999999999999</v>
      </c>
      <c r="W1685" s="50">
        <v>1.0329456510400874</v>
      </c>
      <c r="X1685" s="50">
        <v>0.99662162162162171</v>
      </c>
      <c r="Y1685" s="50">
        <v>1.0337837837837838</v>
      </c>
      <c r="Z1685" s="50">
        <v>0.99094124800379646</v>
      </c>
      <c r="AA1685" s="51">
        <v>1</v>
      </c>
      <c r="AB1685" s="51">
        <v>1</v>
      </c>
      <c r="AC1685" s="51">
        <v>1</v>
      </c>
      <c r="AD1685" s="51">
        <v>1</v>
      </c>
      <c r="AE1685" s="51">
        <v>1</v>
      </c>
      <c r="AF1685" s="51">
        <v>1</v>
      </c>
      <c r="AG1685" s="52">
        <v>1</v>
      </c>
      <c r="AH1685" s="52">
        <v>1</v>
      </c>
      <c r="AI1685" s="53">
        <v>1599</v>
      </c>
      <c r="AJ1685" s="53">
        <v>1557</v>
      </c>
      <c r="AK1685" s="51">
        <v>2.84</v>
      </c>
      <c r="AL1685" s="51">
        <v>2.8571326646295359</v>
      </c>
      <c r="AM1685" s="51">
        <v>3.1360009022084081</v>
      </c>
      <c r="AN1685" s="51">
        <v>3.1617371679165291</v>
      </c>
      <c r="AO1685" s="51">
        <v>3.1337214019744972</v>
      </c>
      <c r="AP1685" s="51">
        <v>3.1553052161044004</v>
      </c>
      <c r="AQ1685" s="51">
        <v>3.1075926477754314</v>
      </c>
      <c r="AR1685" s="67">
        <v>0</v>
      </c>
      <c r="AS1685" s="99" t="s">
        <v>1591</v>
      </c>
      <c r="AT1685" s="54">
        <v>2.8415855067567568</v>
      </c>
      <c r="AU1685" s="54">
        <v>2.9298719439188683</v>
      </c>
      <c r="AV1685" s="55">
        <v>2.8359453055680532</v>
      </c>
      <c r="AW1685" s="55">
        <v>2.9298719439188683</v>
      </c>
      <c r="AX1685" s="56">
        <v>-0.10841449324323316</v>
      </c>
      <c r="AY1685" s="56">
        <v>-0.17012805608112158</v>
      </c>
      <c r="AZ1685" s="56">
        <v>-0.27854254932435474</v>
      </c>
      <c r="BA1685" s="56">
        <v>6.1713562837888425E-2</v>
      </c>
      <c r="BB1685" s="61">
        <v>109</v>
      </c>
      <c r="BC1685" s="57">
        <v>110</v>
      </c>
      <c r="BD1685" s="57">
        <v>-116</v>
      </c>
      <c r="BE1685" s="57">
        <v>-144</v>
      </c>
      <c r="BF1685" s="95">
        <v>0.47870305654665812</v>
      </c>
      <c r="BG1685" s="58">
        <v>0.4763763500892238</v>
      </c>
      <c r="BH1685" s="58">
        <v>0.53794630509259767</v>
      </c>
      <c r="BI1685" s="58">
        <v>0.59083563415692497</v>
      </c>
      <c r="BJ1685" s="57">
        <v>109</v>
      </c>
      <c r="BK1685" s="57">
        <v>109</v>
      </c>
      <c r="BL1685" s="57">
        <v>-117</v>
      </c>
      <c r="BM1685" s="57">
        <v>-145</v>
      </c>
      <c r="BN1685" s="58">
        <v>0.47824117620331386</v>
      </c>
      <c r="BO1685" s="58">
        <v>0.47736783468599009</v>
      </c>
      <c r="BP1685" s="58">
        <v>0.53902275907710684</v>
      </c>
      <c r="BQ1685" s="58">
        <v>0.59175697802557425</v>
      </c>
      <c r="BR1685" s="36">
        <v>3.9</v>
      </c>
      <c r="BS1685" s="36">
        <v>4.25</v>
      </c>
      <c r="BT1685" s="36">
        <v>0.44727</v>
      </c>
      <c r="BU1685" s="36">
        <v>0.17222999999999999</v>
      </c>
      <c r="BV1685" s="36">
        <v>0.18709060690658999</v>
      </c>
      <c r="BW1685" s="36">
        <v>0.25165999999999999</v>
      </c>
    </row>
    <row r="1686" spans="1:75" s="36" customFormat="1" ht="16.75" customHeight="1" x14ac:dyDescent="0.2">
      <c r="A1686" s="36" t="s">
        <v>2071</v>
      </c>
      <c r="B1686" s="36">
        <v>2025020813</v>
      </c>
      <c r="C1686" s="35">
        <v>46046</v>
      </c>
      <c r="D1686" s="45" t="s">
        <v>6</v>
      </c>
      <c r="E1686" s="36" t="s">
        <v>42</v>
      </c>
      <c r="F1686" s="45">
        <v>1</v>
      </c>
      <c r="G1686" s="45">
        <v>1</v>
      </c>
      <c r="H1686" s="36" t="s">
        <v>46</v>
      </c>
      <c r="I1686" s="36" t="s">
        <v>444</v>
      </c>
      <c r="J1686" s="46" t="s">
        <v>396</v>
      </c>
      <c r="K1686" s="47">
        <v>2.96</v>
      </c>
      <c r="L1686" s="48">
        <v>0.15</v>
      </c>
      <c r="M1686" s="49">
        <v>0.1</v>
      </c>
      <c r="N1686" s="36">
        <v>3.19999999999999</v>
      </c>
      <c r="O1686" s="36">
        <v>2.8999999999999901</v>
      </c>
      <c r="P1686" s="70">
        <v>3.19999999999999</v>
      </c>
      <c r="Q1686" s="36">
        <v>2.8999999999999901</v>
      </c>
      <c r="R1686" s="50">
        <v>3.153383573421229</v>
      </c>
      <c r="S1686" s="50">
        <v>2.690572471224185</v>
      </c>
      <c r="T1686" s="50">
        <v>3.153383573421229</v>
      </c>
      <c r="U1686" s="50">
        <v>2.7309310582925477</v>
      </c>
      <c r="V1686" s="50">
        <v>0.95</v>
      </c>
      <c r="W1686" s="50">
        <v>0.95302926576458757</v>
      </c>
      <c r="X1686" s="50">
        <v>1.0439189189189189</v>
      </c>
      <c r="Y1686" s="50">
        <v>1.0381094767434551</v>
      </c>
      <c r="Z1686" s="50">
        <v>0.97499999999999998</v>
      </c>
      <c r="AA1686" s="51">
        <v>1</v>
      </c>
      <c r="AB1686" s="51">
        <v>1.0149999999999999</v>
      </c>
      <c r="AC1686" s="51">
        <v>1</v>
      </c>
      <c r="AD1686" s="51">
        <v>1</v>
      </c>
      <c r="AE1686" s="51">
        <v>1</v>
      </c>
      <c r="AF1686" s="51">
        <v>1</v>
      </c>
      <c r="AG1686" s="52">
        <v>1</v>
      </c>
      <c r="AH1686" s="52">
        <v>1</v>
      </c>
      <c r="AI1686" s="53">
        <v>1591</v>
      </c>
      <c r="AJ1686" s="53">
        <v>1499</v>
      </c>
      <c r="AK1686" s="51">
        <v>3.3615080709533873</v>
      </c>
      <c r="AL1686" s="51">
        <v>3.36</v>
      </c>
      <c r="AM1686" s="51">
        <v>2.75</v>
      </c>
      <c r="AN1686" s="51">
        <v>2.7410858706836274</v>
      </c>
      <c r="AO1686" s="51">
        <v>2.717935423835673</v>
      </c>
      <c r="AP1686" s="51">
        <v>2.703741334176859</v>
      </c>
      <c r="AQ1686" s="51">
        <v>2.6812499999999999</v>
      </c>
      <c r="AR1686" s="67">
        <v>0</v>
      </c>
      <c r="AS1686" s="99" t="s">
        <v>1591</v>
      </c>
      <c r="AT1686" s="54">
        <v>3.4003584733545074</v>
      </c>
      <c r="AU1686" s="54">
        <v>2.9607912600379009</v>
      </c>
      <c r="AV1686" s="55">
        <v>3.4003584733545074</v>
      </c>
      <c r="AW1686" s="55">
        <v>2.9640532211241366</v>
      </c>
      <c r="AX1686" s="56">
        <v>0.2003584733545174</v>
      </c>
      <c r="AY1686" s="56">
        <v>6.0791260037910799E-2</v>
      </c>
      <c r="AZ1686" s="56">
        <v>0.2611497333924282</v>
      </c>
      <c r="BA1686" s="56">
        <v>0.1395672133166066</v>
      </c>
      <c r="BB1686" s="61">
        <v>-132</v>
      </c>
      <c r="BC1686" s="57">
        <v>-161</v>
      </c>
      <c r="BD1686" s="57">
        <v>-131</v>
      </c>
      <c r="BE1686" s="57">
        <v>-102</v>
      </c>
      <c r="BF1686" s="95">
        <v>0.56986716378999691</v>
      </c>
      <c r="BG1686" s="58">
        <v>0.61679944298922207</v>
      </c>
      <c r="BH1686" s="58">
        <v>0.5679759125669116</v>
      </c>
      <c r="BI1686" s="58">
        <v>0.50379297858592476</v>
      </c>
      <c r="BJ1686" s="57">
        <v>-132</v>
      </c>
      <c r="BK1686" s="57">
        <v>-161</v>
      </c>
      <c r="BL1686" s="57">
        <v>-132</v>
      </c>
      <c r="BM1686" s="57">
        <v>-102</v>
      </c>
      <c r="BN1686" s="58">
        <v>0.56945840106518719</v>
      </c>
      <c r="BO1686" s="58">
        <v>0.61740262496837395</v>
      </c>
      <c r="BP1686" s="58">
        <v>0.56868826885735679</v>
      </c>
      <c r="BQ1686" s="58">
        <v>0.50446348082025838</v>
      </c>
      <c r="BR1686" s="36">
        <v>3.9</v>
      </c>
      <c r="BS1686" s="36">
        <v>4.3</v>
      </c>
      <c r="BT1686" s="36">
        <v>0.44297999999999998</v>
      </c>
      <c r="BU1686" s="36">
        <v>0.16864000000000001</v>
      </c>
      <c r="BV1686" s="36">
        <v>0.183139124485518</v>
      </c>
      <c r="BW1686" s="36">
        <v>0.24781</v>
      </c>
    </row>
    <row r="1687" spans="1:75" s="36" customFormat="1" ht="16.75" customHeight="1" x14ac:dyDescent="0.2">
      <c r="A1687" s="36" t="s">
        <v>2072</v>
      </c>
      <c r="B1687" s="36">
        <v>2025020813</v>
      </c>
      <c r="C1687" s="35">
        <v>46046</v>
      </c>
      <c r="D1687" s="45" t="s">
        <v>9</v>
      </c>
      <c r="E1687" s="36" t="s">
        <v>39</v>
      </c>
      <c r="F1687" s="45">
        <v>1</v>
      </c>
      <c r="G1687" s="45">
        <v>1</v>
      </c>
      <c r="H1687" s="36" t="s">
        <v>47</v>
      </c>
      <c r="I1687" s="36" t="s">
        <v>1983</v>
      </c>
      <c r="J1687" s="46" t="s">
        <v>1933</v>
      </c>
      <c r="K1687" s="47">
        <v>2.96</v>
      </c>
      <c r="L1687" s="48">
        <v>0.15</v>
      </c>
      <c r="M1687" s="49">
        <v>0.1</v>
      </c>
      <c r="N1687" s="36">
        <v>2.8999999999999901</v>
      </c>
      <c r="O1687" s="36">
        <v>3.19999999999999</v>
      </c>
      <c r="P1687" s="70">
        <v>2.8999999999999901</v>
      </c>
      <c r="Q1687" s="36">
        <v>3.19999999999999</v>
      </c>
      <c r="R1687" s="50">
        <v>3.0064007234614314</v>
      </c>
      <c r="S1687" s="50">
        <v>2.8986856601858544</v>
      </c>
      <c r="T1687" s="50">
        <v>3.0064007234614314</v>
      </c>
      <c r="U1687" s="50">
        <v>2.8986856601858544</v>
      </c>
      <c r="V1687" s="50">
        <v>1.048</v>
      </c>
      <c r="W1687" s="50">
        <v>1.0491546019013618</v>
      </c>
      <c r="X1687" s="50">
        <v>0.92905405405405406</v>
      </c>
      <c r="Y1687" s="50">
        <v>1.1356446185653335</v>
      </c>
      <c r="Z1687" s="50">
        <v>1.02</v>
      </c>
      <c r="AA1687" s="51">
        <v>1</v>
      </c>
      <c r="AB1687" s="51">
        <v>1</v>
      </c>
      <c r="AC1687" s="51">
        <v>1</v>
      </c>
      <c r="AD1687" s="51">
        <v>1</v>
      </c>
      <c r="AE1687" s="51">
        <v>1</v>
      </c>
      <c r="AF1687" s="51">
        <v>1</v>
      </c>
      <c r="AG1687" s="52">
        <v>1</v>
      </c>
      <c r="AH1687" s="52">
        <v>1</v>
      </c>
      <c r="AI1687" s="53">
        <v>1598</v>
      </c>
      <c r="AJ1687" s="53">
        <v>1556</v>
      </c>
      <c r="AK1687" s="51">
        <v>3.0728040511606274</v>
      </c>
      <c r="AL1687" s="51">
        <v>3.05</v>
      </c>
      <c r="AM1687" s="51">
        <v>3.09</v>
      </c>
      <c r="AN1687" s="51">
        <v>3.1</v>
      </c>
      <c r="AO1687" s="51">
        <v>3.0606022070269905</v>
      </c>
      <c r="AP1687" s="51">
        <v>3.0450107819813774</v>
      </c>
      <c r="AQ1687" s="51">
        <v>3.1517999999999997</v>
      </c>
      <c r="AR1687" s="67">
        <v>0</v>
      </c>
      <c r="AS1687" s="99" t="s">
        <v>1591</v>
      </c>
      <c r="AT1687" s="54">
        <v>2.9607912600379009</v>
      </c>
      <c r="AU1687" s="54">
        <v>3.4003584733545074</v>
      </c>
      <c r="AV1687" s="55">
        <v>2.9640532211241366</v>
      </c>
      <c r="AW1687" s="55">
        <v>3.4003584733545074</v>
      </c>
      <c r="AX1687" s="56">
        <v>6.0791260037910799E-2</v>
      </c>
      <c r="AY1687" s="56">
        <v>0.2003584733545174</v>
      </c>
      <c r="AZ1687" s="56">
        <v>0.2611497333924282</v>
      </c>
      <c r="BA1687" s="56">
        <v>-0.1395672133166066</v>
      </c>
      <c r="BB1687" s="61">
        <v>132</v>
      </c>
      <c r="BC1687" s="57">
        <v>161</v>
      </c>
      <c r="BD1687" s="57">
        <v>131</v>
      </c>
      <c r="BE1687" s="57">
        <v>102</v>
      </c>
      <c r="BF1687" s="95">
        <v>0.43013283621000309</v>
      </c>
      <c r="BG1687" s="58">
        <v>0.38320055701077799</v>
      </c>
      <c r="BH1687" s="58">
        <v>0.4320240874330884</v>
      </c>
      <c r="BI1687" s="58">
        <v>0.49620702141407524</v>
      </c>
      <c r="BJ1687" s="57">
        <v>132</v>
      </c>
      <c r="BK1687" s="57">
        <v>161</v>
      </c>
      <c r="BL1687" s="57">
        <v>132</v>
      </c>
      <c r="BM1687" s="57">
        <v>102</v>
      </c>
      <c r="BN1687" s="58">
        <v>0.43054159893481281</v>
      </c>
      <c r="BO1687" s="58">
        <v>0.38259737503162605</v>
      </c>
      <c r="BP1687" s="58">
        <v>0.43131173114264321</v>
      </c>
      <c r="BQ1687" s="58">
        <v>0.49553651917974167</v>
      </c>
      <c r="BR1687" s="36">
        <v>3.9</v>
      </c>
      <c r="BS1687" s="36">
        <v>4.3499999999999996</v>
      </c>
      <c r="BT1687" s="36">
        <v>0.43270999999999998</v>
      </c>
      <c r="BU1687" s="36">
        <v>0.1608</v>
      </c>
      <c r="BV1687" s="36">
        <v>0.17475601538896199</v>
      </c>
      <c r="BW1687" s="36">
        <v>0.24066000000000001</v>
      </c>
    </row>
    <row r="1688" spans="1:75" s="36" customFormat="1" ht="16.75" customHeight="1" x14ac:dyDescent="0.2">
      <c r="A1688" s="36" t="s">
        <v>2073</v>
      </c>
      <c r="B1688" s="36">
        <v>2025020815</v>
      </c>
      <c r="C1688" s="35">
        <v>46046</v>
      </c>
      <c r="D1688" s="45" t="s">
        <v>6</v>
      </c>
      <c r="E1688" s="36" t="s">
        <v>30</v>
      </c>
      <c r="F1688" s="45">
        <v>1</v>
      </c>
      <c r="G1688" s="45">
        <v>1</v>
      </c>
      <c r="H1688" s="36" t="s">
        <v>46</v>
      </c>
      <c r="I1688" s="36" t="s">
        <v>495</v>
      </c>
      <c r="J1688" s="46" t="s">
        <v>161</v>
      </c>
      <c r="K1688" s="47">
        <v>2.96</v>
      </c>
      <c r="L1688" s="48">
        <v>0.15</v>
      </c>
      <c r="M1688" s="49">
        <v>0.1</v>
      </c>
      <c r="N1688" s="36">
        <v>2.7999999999999901</v>
      </c>
      <c r="O1688" s="36">
        <v>2.9999999999999898</v>
      </c>
      <c r="P1688" s="70">
        <v>2.7999999999999901</v>
      </c>
      <c r="Q1688" s="36">
        <v>2.9999999999999898</v>
      </c>
      <c r="R1688" s="50">
        <v>2.9352799258560047</v>
      </c>
      <c r="S1688" s="50">
        <v>3.0150351898726546</v>
      </c>
      <c r="T1688" s="50">
        <v>2.9352799258560047</v>
      </c>
      <c r="U1688" s="50">
        <v>3.0150351898726546</v>
      </c>
      <c r="V1688" s="50">
        <v>0.95</v>
      </c>
      <c r="W1688" s="50">
        <v>0.95302926576458757</v>
      </c>
      <c r="X1688" s="50">
        <v>1.0168918918918919</v>
      </c>
      <c r="Y1688" s="50">
        <v>0.96283783783783783</v>
      </c>
      <c r="Z1688" s="50">
        <v>0.98499999999999999</v>
      </c>
      <c r="AA1688" s="51">
        <v>1</v>
      </c>
      <c r="AB1688" s="51">
        <v>1</v>
      </c>
      <c r="AC1688" s="51">
        <v>1</v>
      </c>
      <c r="AD1688" s="51">
        <v>1</v>
      </c>
      <c r="AE1688" s="51">
        <v>1</v>
      </c>
      <c r="AF1688" s="51">
        <v>1</v>
      </c>
      <c r="AG1688" s="52">
        <v>1</v>
      </c>
      <c r="AH1688" s="52">
        <v>1</v>
      </c>
      <c r="AI1688" s="53">
        <v>1602</v>
      </c>
      <c r="AJ1688" s="53">
        <v>1534</v>
      </c>
      <c r="AK1688" s="51">
        <v>2.98</v>
      </c>
      <c r="AL1688" s="51">
        <v>2.99</v>
      </c>
      <c r="AM1688" s="51">
        <v>3.06</v>
      </c>
      <c r="AN1688" s="51">
        <v>3.04</v>
      </c>
      <c r="AO1688" s="51">
        <v>3.1110408627287516</v>
      </c>
      <c r="AP1688" s="51">
        <v>3.0898561826231234</v>
      </c>
      <c r="AQ1688" s="51">
        <v>3.0141</v>
      </c>
      <c r="AR1688" s="67">
        <v>0</v>
      </c>
      <c r="AS1688" s="99" t="s">
        <v>1591</v>
      </c>
      <c r="AT1688" s="54">
        <v>2.8336234570945944</v>
      </c>
      <c r="AU1688" s="54">
        <v>3.0413898243243245</v>
      </c>
      <c r="AV1688" s="55">
        <v>2.8336234570945944</v>
      </c>
      <c r="AW1688" s="55">
        <v>3.0447405824101517</v>
      </c>
      <c r="AX1688" s="56">
        <v>3.3623457094604348E-2</v>
      </c>
      <c r="AY1688" s="56">
        <v>4.138982432433469E-2</v>
      </c>
      <c r="AZ1688" s="56">
        <v>7.5013281418939037E-2</v>
      </c>
      <c r="BA1688" s="56">
        <v>-7.7663672297303421E-3</v>
      </c>
      <c r="BB1688" s="61">
        <v>118</v>
      </c>
      <c r="BC1688" s="57">
        <v>-118</v>
      </c>
      <c r="BD1688" s="57">
        <v>107</v>
      </c>
      <c r="BE1688" s="57">
        <v>134</v>
      </c>
      <c r="BF1688" s="95">
        <v>0.45925772269867726</v>
      </c>
      <c r="BG1688" s="58">
        <v>0.54144714730124832</v>
      </c>
      <c r="BH1688" s="58">
        <v>0.4827029568781922</v>
      </c>
      <c r="BI1688" s="58">
        <v>0.42788459781210908</v>
      </c>
      <c r="BJ1688" s="57">
        <v>118</v>
      </c>
      <c r="BK1688" s="57">
        <v>-118</v>
      </c>
      <c r="BL1688" s="57">
        <v>107</v>
      </c>
      <c r="BM1688" s="57">
        <v>133</v>
      </c>
      <c r="BN1688" s="58">
        <v>0.4584684004162829</v>
      </c>
      <c r="BO1688" s="58">
        <v>0.54202067430889345</v>
      </c>
      <c r="BP1688" s="58">
        <v>0.48335952096666723</v>
      </c>
      <c r="BQ1688" s="58">
        <v>0.42847419679295173</v>
      </c>
      <c r="BR1688" s="36">
        <v>3.9</v>
      </c>
      <c r="BS1688" s="36">
        <v>4.4000000000000004</v>
      </c>
      <c r="BT1688" s="36">
        <v>0.42893999999999999</v>
      </c>
      <c r="BU1688" s="36">
        <v>0.16120000000000001</v>
      </c>
      <c r="BV1688" s="36">
        <v>0.17485058518542601</v>
      </c>
      <c r="BW1688" s="36">
        <v>0.23927000000000001</v>
      </c>
    </row>
    <row r="1689" spans="1:75" s="36" customFormat="1" ht="16.75" customHeight="1" x14ac:dyDescent="0.2">
      <c r="A1689" s="36" t="s">
        <v>2074</v>
      </c>
      <c r="B1689" s="36">
        <v>2025020815</v>
      </c>
      <c r="C1689" s="35">
        <v>46046</v>
      </c>
      <c r="D1689" s="45" t="s">
        <v>9</v>
      </c>
      <c r="E1689" s="36" t="s">
        <v>16</v>
      </c>
      <c r="F1689" s="45">
        <v>1</v>
      </c>
      <c r="G1689" s="45">
        <v>1</v>
      </c>
      <c r="H1689" s="36" t="s">
        <v>47</v>
      </c>
      <c r="I1689" s="36" t="s">
        <v>316</v>
      </c>
      <c r="J1689" s="46" t="s">
        <v>199</v>
      </c>
      <c r="K1689" s="47">
        <v>2.96</v>
      </c>
      <c r="L1689" s="48">
        <v>0.15</v>
      </c>
      <c r="M1689" s="49">
        <v>0.1</v>
      </c>
      <c r="N1689" s="36">
        <v>2.9999999999999898</v>
      </c>
      <c r="O1689" s="36">
        <v>2.7999999999999901</v>
      </c>
      <c r="P1689" s="70">
        <v>2.9999999999999898</v>
      </c>
      <c r="Q1689" s="36">
        <v>2.7999999999999901</v>
      </c>
      <c r="R1689" s="50">
        <v>2.8081210101755119</v>
      </c>
      <c r="S1689" s="50">
        <v>2.9648297237673065</v>
      </c>
      <c r="T1689" s="50">
        <v>2.8081210101755119</v>
      </c>
      <c r="U1689" s="50">
        <v>3.0241263182426525</v>
      </c>
      <c r="V1689" s="50">
        <v>1.048</v>
      </c>
      <c r="W1689" s="50">
        <v>1.0491546019013618</v>
      </c>
      <c r="X1689" s="50">
        <v>1.0337837837837838</v>
      </c>
      <c r="Y1689" s="50">
        <v>1.0067567567567568</v>
      </c>
      <c r="Z1689" s="50">
        <v>0.96499999999999997</v>
      </c>
      <c r="AA1689" s="51">
        <v>1</v>
      </c>
      <c r="AB1689" s="51">
        <v>1.02</v>
      </c>
      <c r="AC1689" s="51">
        <v>1</v>
      </c>
      <c r="AD1689" s="51">
        <v>1</v>
      </c>
      <c r="AE1689" s="51">
        <v>1</v>
      </c>
      <c r="AF1689" s="51">
        <v>1</v>
      </c>
      <c r="AG1689" s="52">
        <v>1</v>
      </c>
      <c r="AH1689" s="52">
        <v>1</v>
      </c>
      <c r="AI1689" s="53">
        <v>1597</v>
      </c>
      <c r="AJ1689" s="53">
        <v>1555</v>
      </c>
      <c r="AK1689" s="51">
        <v>2.85</v>
      </c>
      <c r="AL1689" s="51">
        <v>2.8437181515263266</v>
      </c>
      <c r="AM1689" s="51">
        <v>3.01</v>
      </c>
      <c r="AN1689" s="51">
        <v>3.02</v>
      </c>
      <c r="AO1689" s="51">
        <v>2.9213395345459237</v>
      </c>
      <c r="AP1689" s="51">
        <v>2.9122977068793525</v>
      </c>
      <c r="AQ1689" s="51">
        <v>2.9046499999999997</v>
      </c>
      <c r="AR1689" s="67">
        <v>0</v>
      </c>
      <c r="AS1689" s="99" t="s">
        <v>1591</v>
      </c>
      <c r="AT1689" s="54">
        <v>3.0413898243243245</v>
      </c>
      <c r="AU1689" s="54">
        <v>2.8336234570945944</v>
      </c>
      <c r="AV1689" s="55">
        <v>3.0447405824101517</v>
      </c>
      <c r="AW1689" s="55">
        <v>2.8336234570945944</v>
      </c>
      <c r="AX1689" s="56">
        <v>4.138982432433469E-2</v>
      </c>
      <c r="AY1689" s="56">
        <v>3.3623457094604348E-2</v>
      </c>
      <c r="AZ1689" s="56">
        <v>7.5013281418939037E-2</v>
      </c>
      <c r="BA1689" s="56">
        <v>7.7663672297303421E-3</v>
      </c>
      <c r="BB1689" s="61">
        <v>-118</v>
      </c>
      <c r="BC1689" s="57">
        <v>118</v>
      </c>
      <c r="BD1689" s="57">
        <v>-107</v>
      </c>
      <c r="BE1689" s="57">
        <v>-134</v>
      </c>
      <c r="BF1689" s="95">
        <v>0.54074227730132274</v>
      </c>
      <c r="BG1689" s="58">
        <v>0.45855285269875173</v>
      </c>
      <c r="BH1689" s="58">
        <v>0.5172970431218078</v>
      </c>
      <c r="BI1689" s="58">
        <v>0.57211540218789092</v>
      </c>
      <c r="BJ1689" s="57">
        <v>-118</v>
      </c>
      <c r="BK1689" s="57">
        <v>118</v>
      </c>
      <c r="BL1689" s="57">
        <v>-107</v>
      </c>
      <c r="BM1689" s="57">
        <v>-133</v>
      </c>
      <c r="BN1689" s="58">
        <v>0.5415315995837171</v>
      </c>
      <c r="BO1689" s="58">
        <v>0.45797932569110655</v>
      </c>
      <c r="BP1689" s="58">
        <v>0.51664047903333277</v>
      </c>
      <c r="BQ1689" s="58">
        <v>0.57152580320704827</v>
      </c>
      <c r="BR1689" s="36">
        <v>3.9</v>
      </c>
      <c r="BS1689" s="36">
        <v>4.45</v>
      </c>
      <c r="BT1689" s="36">
        <v>0.42385</v>
      </c>
      <c r="BU1689" s="36">
        <v>0.15825</v>
      </c>
      <c r="BV1689" s="36">
        <v>0.17111252878907399</v>
      </c>
      <c r="BW1689" s="36">
        <v>0.23341999999999999</v>
      </c>
    </row>
    <row r="1690" spans="1:75" s="36" customFormat="1" ht="16.75" customHeight="1" x14ac:dyDescent="0.2">
      <c r="A1690" s="36" t="s">
        <v>2075</v>
      </c>
      <c r="B1690" s="36">
        <v>2025020812</v>
      </c>
      <c r="C1690" s="35">
        <v>46046</v>
      </c>
      <c r="D1690" s="45" t="s">
        <v>6</v>
      </c>
      <c r="E1690" s="36" t="s">
        <v>19</v>
      </c>
      <c r="F1690" s="45">
        <v>1</v>
      </c>
      <c r="G1690" s="45">
        <v>1</v>
      </c>
      <c r="H1690" s="36" t="s">
        <v>46</v>
      </c>
      <c r="I1690" s="36" t="s">
        <v>326</v>
      </c>
      <c r="J1690" s="46" t="s">
        <v>170</v>
      </c>
      <c r="K1690" s="47">
        <v>2.96</v>
      </c>
      <c r="L1690" s="48">
        <v>0.15</v>
      </c>
      <c r="M1690" s="49">
        <v>0.1</v>
      </c>
      <c r="N1690" s="36">
        <v>3.0499999999999901</v>
      </c>
      <c r="O1690" s="36">
        <v>3.1499999999999901</v>
      </c>
      <c r="P1690" s="70">
        <v>3.0499999999999901</v>
      </c>
      <c r="Q1690" s="36">
        <v>3.1499999999999901</v>
      </c>
      <c r="R1690" s="50">
        <v>3.2399118576343504</v>
      </c>
      <c r="S1690" s="50">
        <v>3.0331588442349871</v>
      </c>
      <c r="T1690" s="50">
        <v>3.1751136204816635</v>
      </c>
      <c r="U1690" s="50">
        <v>3.0331588442349871</v>
      </c>
      <c r="V1690" s="50">
        <v>0.95</v>
      </c>
      <c r="W1690" s="50">
        <v>0.95302926576458757</v>
      </c>
      <c r="X1690" s="50">
        <v>1.0337837837837838</v>
      </c>
      <c r="Y1690" s="50">
        <v>0.98986486486486491</v>
      </c>
      <c r="Z1690" s="50">
        <v>1</v>
      </c>
      <c r="AA1690" s="51">
        <v>0.98</v>
      </c>
      <c r="AB1690" s="51">
        <v>1</v>
      </c>
      <c r="AC1690" s="51">
        <v>1</v>
      </c>
      <c r="AD1690" s="51">
        <v>1</v>
      </c>
      <c r="AE1690" s="51">
        <v>1</v>
      </c>
      <c r="AF1690" s="51">
        <v>1</v>
      </c>
      <c r="AG1690" s="52">
        <v>1</v>
      </c>
      <c r="AH1690" s="52">
        <v>1</v>
      </c>
      <c r="AI1690" s="53">
        <v>1589</v>
      </c>
      <c r="AJ1690" s="53">
        <v>1547</v>
      </c>
      <c r="AK1690" s="51">
        <v>3.07</v>
      </c>
      <c r="AL1690" s="51">
        <v>3.0945148050878619</v>
      </c>
      <c r="AM1690" s="51">
        <v>3.07</v>
      </c>
      <c r="AN1690" s="51">
        <v>3.08</v>
      </c>
      <c r="AO1690" s="51">
        <v>3.0661500095896272</v>
      </c>
      <c r="AP1690" s="51">
        <v>3.0612013347864311</v>
      </c>
      <c r="AQ1690" s="51">
        <v>3.07</v>
      </c>
      <c r="AR1690" s="67">
        <v>0.03</v>
      </c>
      <c r="AS1690" s="99" t="s">
        <v>1591</v>
      </c>
      <c r="AT1690" s="54">
        <v>2.9108615523648647</v>
      </c>
      <c r="AU1690" s="54">
        <v>3.1547516216216218</v>
      </c>
      <c r="AV1690" s="55">
        <v>2.8808615523648649</v>
      </c>
      <c r="AW1690" s="55">
        <v>3.1882603241766687</v>
      </c>
      <c r="AX1690" s="56">
        <v>-0.1391384476351254</v>
      </c>
      <c r="AY1690" s="56">
        <v>4.7516216216316742E-3</v>
      </c>
      <c r="AZ1690" s="56">
        <v>-0.13438682601349372</v>
      </c>
      <c r="BA1690" s="56">
        <v>-0.14389006925675707</v>
      </c>
      <c r="BB1690" s="61">
        <v>118</v>
      </c>
      <c r="BC1690" s="57">
        <v>-133</v>
      </c>
      <c r="BD1690" s="57">
        <v>-107</v>
      </c>
      <c r="BE1690" s="57">
        <v>118</v>
      </c>
      <c r="BF1690" s="95">
        <v>0.4581306138473204</v>
      </c>
      <c r="BG1690" s="58">
        <v>0.57114055268943664</v>
      </c>
      <c r="BH1690" s="58">
        <v>0.51626376324796897</v>
      </c>
      <c r="BI1690" s="58">
        <v>0.45770087262812409</v>
      </c>
      <c r="BJ1690" s="57">
        <v>123</v>
      </c>
      <c r="BK1690" s="57">
        <v>-134</v>
      </c>
      <c r="BL1690" s="57">
        <v>-107</v>
      </c>
      <c r="BM1690" s="57">
        <v>118</v>
      </c>
      <c r="BN1690" s="58">
        <v>0.44744478772211238</v>
      </c>
      <c r="BO1690" s="58">
        <v>0.57178120670362187</v>
      </c>
      <c r="BP1690" s="58">
        <v>0.51666361229843649</v>
      </c>
      <c r="BQ1690" s="58">
        <v>0.45774665896509537</v>
      </c>
      <c r="BR1690" s="36">
        <v>3.9</v>
      </c>
      <c r="BS1690" s="36">
        <v>4.5</v>
      </c>
      <c r="BT1690" s="36">
        <v>0.41575000000000001</v>
      </c>
      <c r="BU1690" s="36">
        <v>0.15361</v>
      </c>
      <c r="BV1690" s="36">
        <v>0.16618343899430901</v>
      </c>
      <c r="BW1690" s="36">
        <v>0.22927</v>
      </c>
    </row>
    <row r="1691" spans="1:75" s="36" customFormat="1" ht="16.75" customHeight="1" x14ac:dyDescent="0.2">
      <c r="A1691" s="36" t="s">
        <v>2076</v>
      </c>
      <c r="B1691" s="36">
        <v>2025020812</v>
      </c>
      <c r="C1691" s="35">
        <v>46046</v>
      </c>
      <c r="D1691" s="45" t="s">
        <v>9</v>
      </c>
      <c r="E1691" s="36" t="s">
        <v>7</v>
      </c>
      <c r="F1691" s="45">
        <v>1</v>
      </c>
      <c r="G1691" s="45">
        <v>1</v>
      </c>
      <c r="H1691" s="36" t="s">
        <v>47</v>
      </c>
      <c r="I1691" s="36" t="s">
        <v>324</v>
      </c>
      <c r="J1691" s="46" t="s">
        <v>148</v>
      </c>
      <c r="K1691" s="47">
        <v>2.96</v>
      </c>
      <c r="L1691" s="48">
        <v>0.15</v>
      </c>
      <c r="M1691" s="49">
        <v>0.1</v>
      </c>
      <c r="N1691" s="36">
        <v>3.1499999999999901</v>
      </c>
      <c r="O1691" s="36">
        <v>3.0499999999999901</v>
      </c>
      <c r="P1691" s="70">
        <v>3.1499999999999901</v>
      </c>
      <c r="Q1691" s="36">
        <v>3.0499999999999901</v>
      </c>
      <c r="R1691" s="50">
        <v>2.8948388969408838</v>
      </c>
      <c r="S1691" s="50">
        <v>3.229358398814695</v>
      </c>
      <c r="T1691" s="50">
        <v>2.8948388969408838</v>
      </c>
      <c r="U1691" s="50">
        <v>3.229358398814695</v>
      </c>
      <c r="V1691" s="50">
        <v>1.048</v>
      </c>
      <c r="W1691" s="50">
        <v>1.0491546019013618</v>
      </c>
      <c r="X1691" s="50">
        <v>1.0371621621621621</v>
      </c>
      <c r="Y1691" s="50">
        <v>1.0371621621621621</v>
      </c>
      <c r="Z1691" s="50">
        <v>0.97499999999999998</v>
      </c>
      <c r="AA1691" s="51">
        <v>1</v>
      </c>
      <c r="AB1691" s="51">
        <v>1</v>
      </c>
      <c r="AC1691" s="51">
        <v>1</v>
      </c>
      <c r="AD1691" s="51">
        <v>1</v>
      </c>
      <c r="AE1691" s="51">
        <v>1</v>
      </c>
      <c r="AF1691" s="51">
        <v>1</v>
      </c>
      <c r="AG1691" s="52">
        <v>1</v>
      </c>
      <c r="AH1691" s="52">
        <v>1</v>
      </c>
      <c r="AI1691" s="53">
        <v>1595</v>
      </c>
      <c r="AJ1691" s="53">
        <v>1524</v>
      </c>
      <c r="AK1691" s="51">
        <v>2.93</v>
      </c>
      <c r="AL1691" s="51">
        <v>2.9247258345411327</v>
      </c>
      <c r="AM1691" s="51">
        <v>3.06</v>
      </c>
      <c r="AN1691" s="51">
        <v>3.0854037598222042</v>
      </c>
      <c r="AO1691" s="51">
        <v>3.0951625590564968</v>
      </c>
      <c r="AP1691" s="51">
        <v>3.1031818410246714</v>
      </c>
      <c r="AQ1691" s="51">
        <v>2.9834999999999998</v>
      </c>
      <c r="AR1691" s="67">
        <v>-0.03</v>
      </c>
      <c r="AS1691" s="99" t="s">
        <v>1591</v>
      </c>
      <c r="AT1691" s="54">
        <v>3.1547516216216218</v>
      </c>
      <c r="AU1691" s="54">
        <v>2.9108615523648647</v>
      </c>
      <c r="AV1691" s="55">
        <v>3.1882603241766687</v>
      </c>
      <c r="AW1691" s="55">
        <v>2.8808615523648649</v>
      </c>
      <c r="AX1691" s="56">
        <v>4.7516216216316742E-3</v>
      </c>
      <c r="AY1691" s="56">
        <v>-0.1391384476351254</v>
      </c>
      <c r="AZ1691" s="56">
        <v>-0.13438682601349372</v>
      </c>
      <c r="BA1691" s="56">
        <v>0.14389006925675707</v>
      </c>
      <c r="BB1691" s="61">
        <v>-118</v>
      </c>
      <c r="BC1691" s="57">
        <v>133</v>
      </c>
      <c r="BD1691" s="57">
        <v>107</v>
      </c>
      <c r="BE1691" s="57">
        <v>-118</v>
      </c>
      <c r="BF1691" s="95">
        <v>0.54186938615267954</v>
      </c>
      <c r="BG1691" s="58">
        <v>0.42885944731056336</v>
      </c>
      <c r="BH1691" s="58">
        <v>0.48373623675203103</v>
      </c>
      <c r="BI1691" s="58">
        <v>0.54229912737187591</v>
      </c>
      <c r="BJ1691" s="57">
        <v>-123</v>
      </c>
      <c r="BK1691" s="57">
        <v>134</v>
      </c>
      <c r="BL1691" s="57">
        <v>107</v>
      </c>
      <c r="BM1691" s="57">
        <v>-118</v>
      </c>
      <c r="BN1691" s="58">
        <v>0.55255521227788762</v>
      </c>
      <c r="BO1691" s="58">
        <v>0.42821879329637813</v>
      </c>
      <c r="BP1691" s="58">
        <v>0.48333638770156356</v>
      </c>
      <c r="BQ1691" s="58">
        <v>0.54225334103490463</v>
      </c>
      <c r="BR1691" s="36">
        <v>3.9</v>
      </c>
      <c r="BS1691" s="36">
        <v>4.55</v>
      </c>
      <c r="BT1691" s="36">
        <v>0.40936</v>
      </c>
      <c r="BU1691" s="36">
        <v>0.1484</v>
      </c>
      <c r="BV1691" s="36">
        <v>0.16017787947801801</v>
      </c>
      <c r="BW1691" s="36">
        <v>0.22192999999999999</v>
      </c>
    </row>
    <row r="1692" spans="1:75" s="36" customFormat="1" ht="16.75" customHeight="1" x14ac:dyDescent="0.2">
      <c r="A1692" s="36" t="s">
        <v>2077</v>
      </c>
      <c r="B1692" s="36">
        <v>2025020814</v>
      </c>
      <c r="C1692" s="35">
        <v>46046</v>
      </c>
      <c r="D1692" s="45" t="s">
        <v>6</v>
      </c>
      <c r="E1692" s="36" t="s">
        <v>41</v>
      </c>
      <c r="F1692" s="45">
        <v>0</v>
      </c>
      <c r="G1692" s="45">
        <v>1</v>
      </c>
      <c r="H1692" s="36" t="s">
        <v>26</v>
      </c>
      <c r="I1692" s="36" t="s">
        <v>402</v>
      </c>
      <c r="J1692" s="46" t="s">
        <v>188</v>
      </c>
      <c r="K1692" s="47">
        <v>2.96</v>
      </c>
      <c r="L1692" s="48">
        <v>0.15</v>
      </c>
      <c r="M1692" s="49">
        <v>0.1</v>
      </c>
      <c r="N1692" s="36">
        <v>3.0999999999999899</v>
      </c>
      <c r="O1692" s="36">
        <v>3.0499999999999901</v>
      </c>
      <c r="P1692" s="70">
        <v>3.0999999999999899</v>
      </c>
      <c r="Q1692" s="36">
        <v>3.0499999999999901</v>
      </c>
      <c r="R1692" s="50">
        <v>3.3979627877897034</v>
      </c>
      <c r="S1692" s="50">
        <v>2.5406779690077195</v>
      </c>
      <c r="T1692" s="50">
        <v>3.2280646484002182</v>
      </c>
      <c r="U1692" s="50">
        <v>2.6550084776130665</v>
      </c>
      <c r="V1692" s="50">
        <v>0.95</v>
      </c>
      <c r="W1692" s="50">
        <v>0.92554174501717079</v>
      </c>
      <c r="X1692" s="50">
        <v>1.0641891891891893</v>
      </c>
      <c r="Y1692" s="50">
        <v>1.0252323698878074</v>
      </c>
      <c r="Z1692" s="50">
        <v>1.05</v>
      </c>
      <c r="AA1692" s="51">
        <v>0.95</v>
      </c>
      <c r="AB1692" s="51">
        <v>1.0449999999999999</v>
      </c>
      <c r="AC1692" s="51">
        <v>1</v>
      </c>
      <c r="AD1692" s="51">
        <v>1</v>
      </c>
      <c r="AE1692" s="51">
        <v>1</v>
      </c>
      <c r="AF1692" s="51">
        <v>1</v>
      </c>
      <c r="AG1692" s="52">
        <v>1</v>
      </c>
      <c r="AH1692" s="52">
        <v>1</v>
      </c>
      <c r="AI1692" s="53">
        <v>1604</v>
      </c>
      <c r="AJ1692" s="53">
        <v>1396</v>
      </c>
      <c r="AK1692" s="51">
        <v>3.3540690049974482</v>
      </c>
      <c r="AL1692" s="51">
        <v>3.34</v>
      </c>
      <c r="AM1692" s="51">
        <v>2.6</v>
      </c>
      <c r="AN1692" s="51">
        <v>2.61</v>
      </c>
      <c r="AO1692" s="51">
        <v>2.8851826197259269</v>
      </c>
      <c r="AP1692" s="51">
        <v>2.8525620068857536</v>
      </c>
      <c r="AQ1692" s="51">
        <v>2.7300000000000004</v>
      </c>
      <c r="AR1692" s="67">
        <v>0</v>
      </c>
      <c r="AS1692" s="99" t="s">
        <v>1591</v>
      </c>
      <c r="AT1692" s="54">
        <v>3.1408172126748539</v>
      </c>
      <c r="AU1692" s="54">
        <v>3.0557204953823724</v>
      </c>
      <c r="AV1692" s="55">
        <v>3.1408172126748539</v>
      </c>
      <c r="AW1692" s="55">
        <v>3.1212141391917902</v>
      </c>
      <c r="AX1692" s="56">
        <v>4.0817212674864045E-2</v>
      </c>
      <c r="AY1692" s="56">
        <v>5.7204953823823956E-3</v>
      </c>
      <c r="AZ1692" s="56">
        <v>4.6537708057246441E-2</v>
      </c>
      <c r="BA1692" s="56">
        <v>3.509671729248165E-2</v>
      </c>
      <c r="BB1692" s="61">
        <v>-108</v>
      </c>
      <c r="BC1692" s="57">
        <v>-145</v>
      </c>
      <c r="BD1692" s="57">
        <v>-118</v>
      </c>
      <c r="BE1692" s="57">
        <v>108</v>
      </c>
      <c r="BF1692" s="95">
        <v>0.51842553627569132</v>
      </c>
      <c r="BG1692" s="58">
        <v>0.59195237862095906</v>
      </c>
      <c r="BH1692" s="58">
        <v>0.54064460870150355</v>
      </c>
      <c r="BI1692" s="58">
        <v>0.48025954866909559</v>
      </c>
      <c r="BJ1692" s="57">
        <v>-103</v>
      </c>
      <c r="BK1692" s="57">
        <v>-153</v>
      </c>
      <c r="BL1692" s="57">
        <v>-124</v>
      </c>
      <c r="BM1692" s="57">
        <v>103</v>
      </c>
      <c r="BN1692" s="58">
        <v>0.50825280825650343</v>
      </c>
      <c r="BO1692" s="58">
        <v>0.60404350708669186</v>
      </c>
      <c r="BP1692" s="58">
        <v>0.55415527816958332</v>
      </c>
      <c r="BQ1692" s="58">
        <v>0.49214988290772232</v>
      </c>
      <c r="BR1692" s="36">
        <v>3.9</v>
      </c>
      <c r="BS1692" s="36">
        <v>4.5999999999999996</v>
      </c>
      <c r="BT1692" s="36">
        <v>0.40232000000000001</v>
      </c>
      <c r="BU1692" s="36">
        <v>0.14632000000000001</v>
      </c>
      <c r="BV1692" s="36">
        <v>0.15770300273759899</v>
      </c>
      <c r="BW1692" s="36">
        <v>0.2185</v>
      </c>
    </row>
    <row r="1693" spans="1:75" s="36" customFormat="1" ht="16.75" customHeight="1" x14ac:dyDescent="0.2">
      <c r="A1693" s="36" t="s">
        <v>2078</v>
      </c>
      <c r="B1693" s="36">
        <v>2025020814</v>
      </c>
      <c r="C1693" s="35">
        <v>46046</v>
      </c>
      <c r="D1693" s="45" t="s">
        <v>9</v>
      </c>
      <c r="E1693" s="36" t="s">
        <v>32</v>
      </c>
      <c r="F1693" s="45">
        <v>1</v>
      </c>
      <c r="G1693" s="45">
        <v>0</v>
      </c>
      <c r="H1693" s="36" t="s">
        <v>27</v>
      </c>
      <c r="I1693" s="36" t="s">
        <v>417</v>
      </c>
      <c r="J1693" s="46" t="s">
        <v>227</v>
      </c>
      <c r="K1693" s="47">
        <v>2.96</v>
      </c>
      <c r="L1693" s="48">
        <v>0.15</v>
      </c>
      <c r="M1693" s="49">
        <v>0.1</v>
      </c>
      <c r="N1693" s="36">
        <v>3.0499999999999901</v>
      </c>
      <c r="O1693" s="36">
        <v>3.0999999999999899</v>
      </c>
      <c r="P1693" s="70">
        <v>3.0499999999999901</v>
      </c>
      <c r="Q1693" s="36">
        <v>3.0999999999999899</v>
      </c>
      <c r="R1693" s="50">
        <v>2.965447874635029</v>
      </c>
      <c r="S1693" s="50">
        <v>3.1912231875938133</v>
      </c>
      <c r="T1693" s="50">
        <v>2.950620635261854</v>
      </c>
      <c r="U1693" s="50">
        <v>3.1912231875938133</v>
      </c>
      <c r="V1693" s="50">
        <v>1.05</v>
      </c>
      <c r="W1693" s="50">
        <v>1.0725047827848808</v>
      </c>
      <c r="X1693" s="50">
        <v>0.8783783783783784</v>
      </c>
      <c r="Y1693" s="50">
        <v>1.133131420607246</v>
      </c>
      <c r="Z1693" s="50">
        <v>0.97499999999999998</v>
      </c>
      <c r="AA1693" s="51">
        <v>0.995</v>
      </c>
      <c r="AB1693" s="51">
        <v>1</v>
      </c>
      <c r="AC1693" s="51">
        <v>1</v>
      </c>
      <c r="AD1693" s="51">
        <v>1</v>
      </c>
      <c r="AE1693" s="51">
        <v>1</v>
      </c>
      <c r="AF1693" s="51">
        <v>1</v>
      </c>
      <c r="AG1693" s="52">
        <v>1</v>
      </c>
      <c r="AH1693" s="52">
        <v>1</v>
      </c>
      <c r="AI1693" s="53">
        <v>1593</v>
      </c>
      <c r="AJ1693" s="53">
        <v>1551</v>
      </c>
      <c r="AK1693" s="51">
        <v>3.0346878148679099</v>
      </c>
      <c r="AL1693" s="51">
        <v>3.04</v>
      </c>
      <c r="AM1693" s="51">
        <v>3.15</v>
      </c>
      <c r="AN1693" s="51">
        <v>3.14</v>
      </c>
      <c r="AO1693" s="51">
        <v>3.1932728203914627</v>
      </c>
      <c r="AP1693" s="51">
        <v>3.1809982885183388</v>
      </c>
      <c r="AQ1693" s="51">
        <v>3.07125</v>
      </c>
      <c r="AR1693" s="67">
        <v>0</v>
      </c>
      <c r="AS1693" s="99" t="s">
        <v>1591</v>
      </c>
      <c r="AT1693" s="54">
        <v>3.0557204953823724</v>
      </c>
      <c r="AU1693" s="54">
        <v>3.1408172126748539</v>
      </c>
      <c r="AV1693" s="55">
        <v>3.1212141391917902</v>
      </c>
      <c r="AW1693" s="55">
        <v>3.1408172126748539</v>
      </c>
      <c r="AX1693" s="56">
        <v>5.7204953823823956E-3</v>
      </c>
      <c r="AY1693" s="56">
        <v>4.0817212674864045E-2</v>
      </c>
      <c r="AZ1693" s="56">
        <v>4.6537708057246441E-2</v>
      </c>
      <c r="BA1693" s="56">
        <v>-3.509671729248165E-2</v>
      </c>
      <c r="BB1693" s="61">
        <v>108</v>
      </c>
      <c r="BC1693" s="57">
        <v>145</v>
      </c>
      <c r="BD1693" s="57">
        <v>118</v>
      </c>
      <c r="BE1693" s="57">
        <v>-108</v>
      </c>
      <c r="BF1693" s="95">
        <v>0.48157446372430868</v>
      </c>
      <c r="BG1693" s="58">
        <v>0.40804762137904088</v>
      </c>
      <c r="BH1693" s="58">
        <v>0.45935539129849645</v>
      </c>
      <c r="BI1693" s="58">
        <v>0.51974045133090441</v>
      </c>
      <c r="BJ1693" s="57">
        <v>103</v>
      </c>
      <c r="BK1693" s="57">
        <v>153</v>
      </c>
      <c r="BL1693" s="57">
        <v>124</v>
      </c>
      <c r="BM1693" s="57">
        <v>-103</v>
      </c>
      <c r="BN1693" s="58">
        <v>0.49174719174349657</v>
      </c>
      <c r="BO1693" s="58">
        <v>0.39595649291330809</v>
      </c>
      <c r="BP1693" s="58">
        <v>0.44584472183041668</v>
      </c>
      <c r="BQ1693" s="58">
        <v>0.50785011709227768</v>
      </c>
      <c r="BR1693" s="36">
        <v>3.9</v>
      </c>
      <c r="BS1693" s="36">
        <v>4.6500000000000004</v>
      </c>
      <c r="BT1693" s="36">
        <v>0.39989000000000002</v>
      </c>
      <c r="BU1693" s="36">
        <v>0.13938999999999999</v>
      </c>
      <c r="BV1693" s="36">
        <v>0.15030191934440301</v>
      </c>
      <c r="BW1693" s="36">
        <v>0.21199000000000001</v>
      </c>
    </row>
    <row r="1694" spans="1:75" s="36" customFormat="1" ht="16.75" customHeight="1" x14ac:dyDescent="0.2">
      <c r="A1694" s="36" t="s">
        <v>2079</v>
      </c>
      <c r="B1694" s="36">
        <v>2025020816</v>
      </c>
      <c r="C1694" s="35">
        <v>46046</v>
      </c>
      <c r="D1694" s="45" t="s">
        <v>6</v>
      </c>
      <c r="E1694" s="36" t="s">
        <v>28</v>
      </c>
      <c r="F1694" s="45">
        <v>2</v>
      </c>
      <c r="G1694" s="45">
        <v>0</v>
      </c>
      <c r="H1694" s="36" t="s">
        <v>107</v>
      </c>
      <c r="I1694" s="36" t="s">
        <v>314</v>
      </c>
      <c r="J1694" s="46" t="s">
        <v>167</v>
      </c>
      <c r="K1694" s="47">
        <v>2.96</v>
      </c>
      <c r="L1694" s="48">
        <v>0.15</v>
      </c>
      <c r="M1694" s="49">
        <v>0.1</v>
      </c>
      <c r="N1694" s="36">
        <v>2.8499999999999899</v>
      </c>
      <c r="O1694" s="36">
        <v>2.5499999999999901</v>
      </c>
      <c r="P1694" s="70">
        <v>2.8499999999999899</v>
      </c>
      <c r="Q1694" s="36">
        <v>2.5499999999999901</v>
      </c>
      <c r="R1694" s="50">
        <v>2.802099384159106</v>
      </c>
      <c r="S1694" s="50">
        <v>2.9846333834340877</v>
      </c>
      <c r="T1694" s="50">
        <v>2.7180364026343327</v>
      </c>
      <c r="U1694" s="50">
        <v>3.0144797172684288</v>
      </c>
      <c r="V1694" s="50">
        <v>1.0649999999999999</v>
      </c>
      <c r="W1694" s="50">
        <v>1.0082621487897616</v>
      </c>
      <c r="X1694" s="50">
        <v>1.0506756756756757</v>
      </c>
      <c r="Y1694" s="50">
        <v>0.91799082127349618</v>
      </c>
      <c r="Z1694" s="50">
        <v>0.97499999999999998</v>
      </c>
      <c r="AA1694" s="51">
        <v>0.97</v>
      </c>
      <c r="AB1694" s="51">
        <v>1.01</v>
      </c>
      <c r="AC1694" s="51">
        <v>1</v>
      </c>
      <c r="AD1694" s="51">
        <v>1</v>
      </c>
      <c r="AE1694" s="51">
        <v>1</v>
      </c>
      <c r="AF1694" s="51">
        <v>1</v>
      </c>
      <c r="AG1694" s="52">
        <v>1</v>
      </c>
      <c r="AH1694" s="52">
        <v>1</v>
      </c>
      <c r="AI1694" s="53">
        <v>1575</v>
      </c>
      <c r="AJ1694" s="53">
        <v>1533</v>
      </c>
      <c r="AK1694" s="51">
        <v>2.8537500263255016</v>
      </c>
      <c r="AL1694" s="51">
        <v>2.8447414852776705</v>
      </c>
      <c r="AM1694" s="51">
        <v>2.7592459740363631</v>
      </c>
      <c r="AN1694" s="51">
        <v>2.8</v>
      </c>
      <c r="AO1694" s="51">
        <v>2.7494187084099457</v>
      </c>
      <c r="AP1694" s="51">
        <v>2.7735085344756891</v>
      </c>
      <c r="AQ1694" s="51">
        <v>2.6902648246854541</v>
      </c>
      <c r="AR1694" s="67">
        <v>0</v>
      </c>
      <c r="AS1694" s="99" t="s">
        <v>1591</v>
      </c>
      <c r="AT1694" s="54">
        <v>3.0658676151385529</v>
      </c>
      <c r="AU1694" s="54">
        <v>2.368121459134013</v>
      </c>
      <c r="AV1694" s="55">
        <v>3.0658676151385529</v>
      </c>
      <c r="AW1694" s="55">
        <v>2.3574343411307228</v>
      </c>
      <c r="AX1694" s="56">
        <v>0.21586761513856301</v>
      </c>
      <c r="AY1694" s="56">
        <v>-0.1818785408659771</v>
      </c>
      <c r="AZ1694" s="56">
        <v>3.3989074272585906E-2</v>
      </c>
      <c r="BA1694" s="56">
        <v>0.39774615600454011</v>
      </c>
      <c r="BB1694" s="61">
        <v>-161</v>
      </c>
      <c r="BC1694" s="57">
        <v>115</v>
      </c>
      <c r="BD1694" s="57">
        <v>152</v>
      </c>
      <c r="BE1694" s="57">
        <v>184</v>
      </c>
      <c r="BF1694" s="95">
        <v>0.6163178562598185</v>
      </c>
      <c r="BG1694" s="58">
        <v>0.46535894974925907</v>
      </c>
      <c r="BH1694" s="58">
        <v>0.39747882653207356</v>
      </c>
      <c r="BI1694" s="58">
        <v>0.35268973379783997</v>
      </c>
      <c r="BJ1694" s="57">
        <v>-162</v>
      </c>
      <c r="BK1694" s="57">
        <v>116</v>
      </c>
      <c r="BL1694" s="57">
        <v>153</v>
      </c>
      <c r="BM1694" s="57">
        <v>185</v>
      </c>
      <c r="BN1694" s="58">
        <v>0.61819953610092182</v>
      </c>
      <c r="BO1694" s="58">
        <v>0.46319349634547147</v>
      </c>
      <c r="BP1694" s="58">
        <v>0.39536911450833512</v>
      </c>
      <c r="BQ1694" s="58">
        <v>0.35101295969105406</v>
      </c>
      <c r="BR1694" s="36">
        <v>3.9</v>
      </c>
      <c r="BS1694" s="36">
        <v>4.7</v>
      </c>
      <c r="BT1694" s="36">
        <v>0.39151999999999998</v>
      </c>
      <c r="BU1694" s="36">
        <v>0.13861999999999999</v>
      </c>
      <c r="BV1694" s="36">
        <v>0.14916924931129399</v>
      </c>
      <c r="BW1694" s="36">
        <v>0.20934</v>
      </c>
    </row>
    <row r="1695" spans="1:75" s="36" customFormat="1" ht="16.75" customHeight="1" x14ac:dyDescent="0.2">
      <c r="A1695" s="36" t="s">
        <v>2080</v>
      </c>
      <c r="B1695" s="36">
        <v>2025020816</v>
      </c>
      <c r="C1695" s="35">
        <v>46046</v>
      </c>
      <c r="D1695" s="45" t="s">
        <v>9</v>
      </c>
      <c r="E1695" s="36" t="s">
        <v>12</v>
      </c>
      <c r="F1695" s="45">
        <v>0</v>
      </c>
      <c r="G1695" s="45">
        <v>2</v>
      </c>
      <c r="H1695" s="36" t="s">
        <v>106</v>
      </c>
      <c r="I1695" s="36" t="s">
        <v>318</v>
      </c>
      <c r="J1695" s="46" t="s">
        <v>233</v>
      </c>
      <c r="K1695" s="47">
        <v>2.96</v>
      </c>
      <c r="L1695" s="48">
        <v>0.15</v>
      </c>
      <c r="M1695" s="49">
        <v>0.1</v>
      </c>
      <c r="N1695" s="36">
        <v>2.5499999999999901</v>
      </c>
      <c r="O1695" s="36">
        <v>2.8499999999999899</v>
      </c>
      <c r="P1695" s="70">
        <v>2.5499999999999901</v>
      </c>
      <c r="Q1695" s="36">
        <v>2.8499999999999899</v>
      </c>
      <c r="R1695" s="50">
        <v>2.9392100547957956</v>
      </c>
      <c r="S1695" s="50">
        <v>3.0537114338482119</v>
      </c>
      <c r="T1695" s="50">
        <v>2.7628574515080477</v>
      </c>
      <c r="U1695" s="50">
        <v>3.0842485481866939</v>
      </c>
      <c r="V1695" s="50">
        <v>1.01</v>
      </c>
      <c r="W1695" s="50">
        <v>1.0054419613311261</v>
      </c>
      <c r="X1695" s="50">
        <v>0.93217769393120375</v>
      </c>
      <c r="Y1695" s="50">
        <v>0.96410473862348023</v>
      </c>
      <c r="Z1695" s="50">
        <v>0.98</v>
      </c>
      <c r="AA1695" s="51">
        <v>0.94</v>
      </c>
      <c r="AB1695" s="51">
        <v>1.01</v>
      </c>
      <c r="AC1695" s="51">
        <v>1</v>
      </c>
      <c r="AD1695" s="51">
        <v>1</v>
      </c>
      <c r="AE1695" s="51">
        <v>1</v>
      </c>
      <c r="AF1695" s="51">
        <v>1</v>
      </c>
      <c r="AG1695" s="52">
        <v>1</v>
      </c>
      <c r="AH1695" s="52">
        <v>1</v>
      </c>
      <c r="AI1695" s="53">
        <v>1608</v>
      </c>
      <c r="AJ1695" s="53">
        <v>1528</v>
      </c>
      <c r="AK1695" s="51">
        <v>2.7172528309695485</v>
      </c>
      <c r="AL1695" s="51">
        <v>2.7479011254941694</v>
      </c>
      <c r="AM1695" s="51">
        <v>3.11</v>
      </c>
      <c r="AN1695" s="51">
        <v>3.1015567150772316</v>
      </c>
      <c r="AO1695" s="51">
        <v>3.1098740810297896</v>
      </c>
      <c r="AP1695" s="51">
        <v>3.0922885496510082</v>
      </c>
      <c r="AQ1695" s="51">
        <v>3.0477999999999996</v>
      </c>
      <c r="AR1695" s="67">
        <v>0</v>
      </c>
      <c r="AS1695" s="99" t="s">
        <v>1591</v>
      </c>
      <c r="AT1695" s="54">
        <v>2.368121459134013</v>
      </c>
      <c r="AU1695" s="54">
        <v>3.0658676151385529</v>
      </c>
      <c r="AV1695" s="55">
        <v>2.3574343411307228</v>
      </c>
      <c r="AW1695" s="55">
        <v>3.0658676151385529</v>
      </c>
      <c r="AX1695" s="56">
        <v>-0.1818785408659771</v>
      </c>
      <c r="AY1695" s="56">
        <v>0.21586761513856301</v>
      </c>
      <c r="AZ1695" s="56">
        <v>3.3989074272585906E-2</v>
      </c>
      <c r="BA1695" s="56">
        <v>-0.39774615600454011</v>
      </c>
      <c r="BB1695" s="61">
        <v>161</v>
      </c>
      <c r="BC1695" s="57">
        <v>-115</v>
      </c>
      <c r="BD1695" s="57">
        <v>-152</v>
      </c>
      <c r="BE1695" s="57">
        <v>-184</v>
      </c>
      <c r="BF1695" s="95">
        <v>0.3836821437401815</v>
      </c>
      <c r="BG1695" s="58">
        <v>0.53464105025074093</v>
      </c>
      <c r="BH1695" s="58">
        <v>0.60252117346792644</v>
      </c>
      <c r="BI1695" s="58">
        <v>0.64731026620216003</v>
      </c>
      <c r="BJ1695" s="57">
        <v>162</v>
      </c>
      <c r="BK1695" s="57">
        <v>-116</v>
      </c>
      <c r="BL1695" s="57">
        <v>-153</v>
      </c>
      <c r="BM1695" s="57">
        <v>-185</v>
      </c>
      <c r="BN1695" s="58">
        <v>0.38180046389907818</v>
      </c>
      <c r="BO1695" s="58">
        <v>0.53680650365452853</v>
      </c>
      <c r="BP1695" s="58">
        <v>0.60463088549166488</v>
      </c>
      <c r="BQ1695" s="58">
        <v>0.64898704030894594</v>
      </c>
      <c r="BR1695" s="36">
        <v>3.9</v>
      </c>
      <c r="BS1695" s="36">
        <v>4.75</v>
      </c>
      <c r="BT1695" s="36">
        <v>0.38768000000000002</v>
      </c>
      <c r="BU1695" s="36">
        <v>0.13525999999999999</v>
      </c>
      <c r="BV1695" s="36">
        <v>0.14519262765808899</v>
      </c>
      <c r="BW1695" s="36">
        <v>0.20366999999999999</v>
      </c>
    </row>
    <row r="1696" spans="1:75" s="36" customFormat="1" ht="16.75" customHeight="1" x14ac:dyDescent="0.2">
      <c r="A1696" s="36" t="s">
        <v>2081</v>
      </c>
      <c r="B1696" s="36">
        <v>2025020817</v>
      </c>
      <c r="C1696" s="35">
        <v>46046</v>
      </c>
      <c r="D1696" s="45" t="s">
        <v>6</v>
      </c>
      <c r="E1696" s="36" t="s">
        <v>10</v>
      </c>
      <c r="F1696" s="45">
        <v>1</v>
      </c>
      <c r="G1696" s="45">
        <v>1</v>
      </c>
      <c r="H1696" s="36" t="s">
        <v>46</v>
      </c>
      <c r="I1696" s="36" t="s">
        <v>340</v>
      </c>
      <c r="J1696" s="46" t="s">
        <v>165</v>
      </c>
      <c r="K1696" s="47">
        <v>2.96</v>
      </c>
      <c r="L1696" s="48">
        <v>0.15</v>
      </c>
      <c r="M1696" s="49">
        <v>0.1</v>
      </c>
      <c r="N1696" s="36">
        <v>2.8499999999999899</v>
      </c>
      <c r="O1696" s="36">
        <v>3.0999999999999899</v>
      </c>
      <c r="P1696" s="70">
        <v>2.8499999999999899</v>
      </c>
      <c r="Q1696" s="36">
        <v>3.0999999999999899</v>
      </c>
      <c r="R1696" s="50">
        <v>3.0422454542712001</v>
      </c>
      <c r="S1696" s="50">
        <v>2.6900437364553333</v>
      </c>
      <c r="T1696" s="50">
        <v>3.011822999728488</v>
      </c>
      <c r="U1696" s="50">
        <v>2.7707450485489935</v>
      </c>
      <c r="V1696" s="50">
        <v>0.95</v>
      </c>
      <c r="W1696" s="50">
        <v>0.95302926576458757</v>
      </c>
      <c r="X1696" s="50">
        <v>0.96436323119853806</v>
      </c>
      <c r="Y1696" s="50">
        <v>1.0664135094085303</v>
      </c>
      <c r="Z1696" s="50">
        <v>1</v>
      </c>
      <c r="AA1696" s="51">
        <v>0.99</v>
      </c>
      <c r="AB1696" s="51">
        <v>1.03</v>
      </c>
      <c r="AC1696" s="51">
        <v>1</v>
      </c>
      <c r="AD1696" s="51">
        <v>1</v>
      </c>
      <c r="AE1696" s="51">
        <v>1</v>
      </c>
      <c r="AF1696" s="51">
        <v>1</v>
      </c>
      <c r="AG1696" s="52">
        <v>1</v>
      </c>
      <c r="AH1696" s="52">
        <v>1</v>
      </c>
      <c r="AI1696" s="53">
        <v>1596</v>
      </c>
      <c r="AJ1696" s="53">
        <v>1505</v>
      </c>
      <c r="AK1696" s="51">
        <v>3.1340399813237774</v>
      </c>
      <c r="AL1696" s="51">
        <v>3.15</v>
      </c>
      <c r="AM1696" s="51">
        <v>2.82</v>
      </c>
      <c r="AN1696" s="51">
        <v>2.81</v>
      </c>
      <c r="AO1696" s="51">
        <v>2.7934594054010731</v>
      </c>
      <c r="AP1696" s="51">
        <v>2.777947055059212</v>
      </c>
      <c r="AQ1696" s="51">
        <v>2.82</v>
      </c>
      <c r="AR1696" s="67">
        <v>0</v>
      </c>
      <c r="AS1696" s="99" t="s">
        <v>1591</v>
      </c>
      <c r="AT1696" s="54">
        <v>2.9266616027261145</v>
      </c>
      <c r="AU1696" s="54">
        <v>3.2461849040405615</v>
      </c>
      <c r="AV1696" s="55">
        <v>2.9266616027261145</v>
      </c>
      <c r="AW1696" s="55">
        <v>3.2497612888329064</v>
      </c>
      <c r="AX1696" s="56">
        <v>7.6661602726124656E-2</v>
      </c>
      <c r="AY1696" s="56">
        <v>0.14618490404057161</v>
      </c>
      <c r="AZ1696" s="56">
        <v>0.22284650676669626</v>
      </c>
      <c r="BA1696" s="56">
        <v>-6.952330131444695E-2</v>
      </c>
      <c r="BB1696" s="61">
        <v>124</v>
      </c>
      <c r="BC1696" s="57">
        <v>-144</v>
      </c>
      <c r="BD1696" s="57">
        <v>-116</v>
      </c>
      <c r="BE1696" s="57">
        <v>110</v>
      </c>
      <c r="BF1696" s="95">
        <v>0.44558112320547383</v>
      </c>
      <c r="BG1696" s="58">
        <v>0.59070288522290149</v>
      </c>
      <c r="BH1696" s="58">
        <v>0.53809204956084078</v>
      </c>
      <c r="BI1696" s="58">
        <v>0.47680110007458076</v>
      </c>
      <c r="BJ1696" s="57">
        <v>125</v>
      </c>
      <c r="BK1696" s="57">
        <v>-145</v>
      </c>
      <c r="BL1696" s="57">
        <v>-117</v>
      </c>
      <c r="BM1696" s="57">
        <v>109</v>
      </c>
      <c r="BN1696" s="58">
        <v>0.44514571947847326</v>
      </c>
      <c r="BO1696" s="58">
        <v>0.5915346710996392</v>
      </c>
      <c r="BP1696" s="58">
        <v>0.53898147173802635</v>
      </c>
      <c r="BQ1696" s="58">
        <v>0.47753958455117307</v>
      </c>
      <c r="BR1696" s="36">
        <v>3.9</v>
      </c>
      <c r="BS1696" s="36">
        <v>4.8</v>
      </c>
      <c r="BT1696" s="36">
        <v>0.37929000000000002</v>
      </c>
      <c r="BU1696" s="36">
        <v>0.13256999999999999</v>
      </c>
      <c r="BV1696" s="36">
        <v>0.14239833293948301</v>
      </c>
      <c r="BW1696" s="36">
        <v>0.20158999999999999</v>
      </c>
    </row>
    <row r="1697" spans="1:75" s="36" customFormat="1" ht="16.75" customHeight="1" x14ac:dyDescent="0.2">
      <c r="A1697" s="36" t="s">
        <v>2082</v>
      </c>
      <c r="B1697" s="36">
        <v>2025020817</v>
      </c>
      <c r="C1697" s="35">
        <v>46046</v>
      </c>
      <c r="D1697" s="45" t="s">
        <v>9</v>
      </c>
      <c r="E1697" s="36" t="s">
        <v>33</v>
      </c>
      <c r="F1697" s="45">
        <v>1</v>
      </c>
      <c r="G1697" s="45">
        <v>1</v>
      </c>
      <c r="H1697" s="36" t="s">
        <v>47</v>
      </c>
      <c r="I1697" s="36" t="s">
        <v>356</v>
      </c>
      <c r="J1697" s="46" t="s">
        <v>169</v>
      </c>
      <c r="K1697" s="47">
        <v>2.96</v>
      </c>
      <c r="L1697" s="48">
        <v>0.15</v>
      </c>
      <c r="M1697" s="49">
        <v>0.1</v>
      </c>
      <c r="N1697" s="36">
        <v>3.0999999999999899</v>
      </c>
      <c r="O1697" s="36">
        <v>2.8499999999999899</v>
      </c>
      <c r="P1697" s="70">
        <v>3.0999999999999899</v>
      </c>
      <c r="Q1697" s="36">
        <v>2.8499999999999899</v>
      </c>
      <c r="R1697" s="50">
        <v>3.0111166613861959</v>
      </c>
      <c r="S1697" s="50">
        <v>2.7709077850426307</v>
      </c>
      <c r="T1697" s="50">
        <v>3.0111166613861959</v>
      </c>
      <c r="U1697" s="50">
        <v>2.8817440964443359</v>
      </c>
      <c r="V1697" s="50">
        <v>1.048</v>
      </c>
      <c r="W1697" s="50">
        <v>1.0491546019013618</v>
      </c>
      <c r="X1697" s="50">
        <v>0.95270270270270263</v>
      </c>
      <c r="Y1697" s="50">
        <v>1.0587972909877625</v>
      </c>
      <c r="Z1697" s="50">
        <v>0.99</v>
      </c>
      <c r="AA1697" s="51">
        <v>1</v>
      </c>
      <c r="AB1697" s="51">
        <v>1.04</v>
      </c>
      <c r="AC1697" s="51">
        <v>1</v>
      </c>
      <c r="AD1697" s="51">
        <v>1</v>
      </c>
      <c r="AE1697" s="51">
        <v>1</v>
      </c>
      <c r="AF1697" s="51">
        <v>1</v>
      </c>
      <c r="AG1697" s="52">
        <v>1</v>
      </c>
      <c r="AH1697" s="52">
        <v>1</v>
      </c>
      <c r="AI1697" s="53">
        <v>1603</v>
      </c>
      <c r="AJ1697" s="53">
        <v>1561</v>
      </c>
      <c r="AK1697" s="51">
        <v>3.1565839878492494</v>
      </c>
      <c r="AL1697" s="51">
        <v>3.1347638888797911</v>
      </c>
      <c r="AM1697" s="51">
        <v>2.8545151643476725</v>
      </c>
      <c r="AN1697" s="51">
        <v>2.85</v>
      </c>
      <c r="AO1697" s="51">
        <v>2.8466892693933357</v>
      </c>
      <c r="AP1697" s="51">
        <v>2.8311656850631661</v>
      </c>
      <c r="AQ1697" s="51">
        <v>2.8259700127041958</v>
      </c>
      <c r="AR1697" s="67">
        <v>0</v>
      </c>
      <c r="AS1697" s="99" t="s">
        <v>1591</v>
      </c>
      <c r="AT1697" s="54">
        <v>3.2461849040405615</v>
      </c>
      <c r="AU1697" s="54">
        <v>2.9266616027261145</v>
      </c>
      <c r="AV1697" s="55">
        <v>3.2497612888329064</v>
      </c>
      <c r="AW1697" s="55">
        <v>2.9266616027261145</v>
      </c>
      <c r="AX1697" s="56">
        <v>0.14618490404057161</v>
      </c>
      <c r="AY1697" s="56">
        <v>7.6661602726124656E-2</v>
      </c>
      <c r="AZ1697" s="56">
        <v>0.22284650676669626</v>
      </c>
      <c r="BA1697" s="56">
        <v>6.952330131444695E-2</v>
      </c>
      <c r="BB1697" s="61">
        <v>-124</v>
      </c>
      <c r="BC1697" s="57">
        <v>144</v>
      </c>
      <c r="BD1697" s="57">
        <v>116</v>
      </c>
      <c r="BE1697" s="57">
        <v>-110</v>
      </c>
      <c r="BF1697" s="95">
        <v>0.55441887679452617</v>
      </c>
      <c r="BG1697" s="58">
        <v>0.40929711477709851</v>
      </c>
      <c r="BH1697" s="58">
        <v>0.46190795043915922</v>
      </c>
      <c r="BI1697" s="58">
        <v>0.52319889992541924</v>
      </c>
      <c r="BJ1697" s="57">
        <v>-125</v>
      </c>
      <c r="BK1697" s="57">
        <v>145</v>
      </c>
      <c r="BL1697" s="57">
        <v>117</v>
      </c>
      <c r="BM1697" s="57">
        <v>-109</v>
      </c>
      <c r="BN1697" s="58">
        <v>0.55485428052152674</v>
      </c>
      <c r="BO1697" s="58">
        <v>0.4084653289003608</v>
      </c>
      <c r="BP1697" s="58">
        <v>0.46101852826197365</v>
      </c>
      <c r="BQ1697" s="58">
        <v>0.52246041544882693</v>
      </c>
      <c r="BR1697" s="36">
        <v>3.9</v>
      </c>
      <c r="BS1697" s="36">
        <v>4.8499999999999996</v>
      </c>
      <c r="BT1697" s="36">
        <v>0.37252999999999997</v>
      </c>
      <c r="BU1697" s="36">
        <v>0.12759999999999999</v>
      </c>
      <c r="BV1697" s="36">
        <v>0.136798318967365</v>
      </c>
      <c r="BW1697" s="36">
        <v>0.19484000000000001</v>
      </c>
    </row>
    <row r="1698" spans="1:75" s="36" customFormat="1" ht="16.75" customHeight="1" x14ac:dyDescent="0.2">
      <c r="A1698" s="36" t="s">
        <v>2083</v>
      </c>
      <c r="B1698" s="36">
        <v>2025020818</v>
      </c>
      <c r="C1698" s="35">
        <v>46046</v>
      </c>
      <c r="D1698" s="45" t="s">
        <v>6</v>
      </c>
      <c r="E1698" s="36" t="s">
        <v>49</v>
      </c>
      <c r="F1698" s="45">
        <v>0</v>
      </c>
      <c r="G1698" s="45">
        <v>1</v>
      </c>
      <c r="H1698" s="36" t="s">
        <v>26</v>
      </c>
      <c r="I1698" s="36" t="s">
        <v>378</v>
      </c>
      <c r="J1698" s="46" t="s">
        <v>198</v>
      </c>
      <c r="K1698" s="47">
        <v>2.96</v>
      </c>
      <c r="L1698" s="48">
        <v>0.15</v>
      </c>
      <c r="M1698" s="49">
        <v>0.1</v>
      </c>
      <c r="N1698" s="36">
        <v>2.8999999999999901</v>
      </c>
      <c r="O1698" s="36">
        <v>3.6499999999999901</v>
      </c>
      <c r="P1698" s="70">
        <v>2.8999999999999901</v>
      </c>
      <c r="Q1698" s="36">
        <v>3.6499999999999901</v>
      </c>
      <c r="R1698" s="50">
        <v>2.9729152918453123</v>
      </c>
      <c r="S1698" s="50">
        <v>2.9648509425978387</v>
      </c>
      <c r="T1698" s="50">
        <v>2.9431861389268592</v>
      </c>
      <c r="U1698" s="50">
        <v>2.9648509425978387</v>
      </c>
      <c r="V1698" s="50">
        <v>0.95</v>
      </c>
      <c r="W1698" s="50">
        <v>0.92554174501717079</v>
      </c>
      <c r="X1698" s="50">
        <v>1.0236486486486487</v>
      </c>
      <c r="Y1698" s="50">
        <v>1.1148648648648649</v>
      </c>
      <c r="Z1698" s="50">
        <v>1.04</v>
      </c>
      <c r="AA1698" s="51">
        <v>0.99</v>
      </c>
      <c r="AB1698" s="51">
        <v>1</v>
      </c>
      <c r="AC1698" s="51">
        <v>1</v>
      </c>
      <c r="AD1698" s="51">
        <v>1</v>
      </c>
      <c r="AE1698" s="51">
        <v>1</v>
      </c>
      <c r="AF1698" s="51">
        <v>1</v>
      </c>
      <c r="AG1698" s="52">
        <v>1</v>
      </c>
      <c r="AH1698" s="52">
        <v>1</v>
      </c>
      <c r="AI1698" s="53">
        <v>1612</v>
      </c>
      <c r="AJ1698" s="53">
        <v>1500</v>
      </c>
      <c r="AK1698" s="51">
        <v>3.0545082558058523</v>
      </c>
      <c r="AL1698" s="51">
        <v>3.07</v>
      </c>
      <c r="AM1698" s="51">
        <v>3.0169606926837926</v>
      </c>
      <c r="AN1698" s="51">
        <v>3.02</v>
      </c>
      <c r="AO1698" s="51">
        <v>3.012222975351841</v>
      </c>
      <c r="AP1698" s="51">
        <v>3.0229062760943277</v>
      </c>
      <c r="AQ1698" s="51">
        <v>3.1376391203911442</v>
      </c>
      <c r="AR1698" s="67">
        <v>0</v>
      </c>
      <c r="AS1698" s="99" t="s">
        <v>1591</v>
      </c>
      <c r="AT1698" s="54">
        <v>3.058330106068083</v>
      </c>
      <c r="AU1698" s="54">
        <v>3.6362163367005955</v>
      </c>
      <c r="AV1698" s="55">
        <v>3.058330106068083</v>
      </c>
      <c r="AW1698" s="55">
        <v>3.7141518212875302</v>
      </c>
      <c r="AX1698" s="56">
        <v>0.15833010606809284</v>
      </c>
      <c r="AY1698" s="56">
        <v>-1.3783663299394622E-2</v>
      </c>
      <c r="AZ1698" s="56">
        <v>0.14454644276869821</v>
      </c>
      <c r="BA1698" s="56">
        <v>0.17211376936748746</v>
      </c>
      <c r="BB1698" s="61">
        <v>144</v>
      </c>
      <c r="BC1698" s="57">
        <v>-197</v>
      </c>
      <c r="BD1698" s="57">
        <v>-165</v>
      </c>
      <c r="BE1698" s="57">
        <v>-124</v>
      </c>
      <c r="BF1698" s="95">
        <v>0.41027844542827085</v>
      </c>
      <c r="BG1698" s="58">
        <v>0.66344192351160469</v>
      </c>
      <c r="BH1698" s="58">
        <v>0.62217143894935867</v>
      </c>
      <c r="BI1698" s="58">
        <v>0.55420838428818131</v>
      </c>
      <c r="BJ1698" s="57">
        <v>150</v>
      </c>
      <c r="BK1698" s="57">
        <v>-207</v>
      </c>
      <c r="BL1698" s="57">
        <v>-174</v>
      </c>
      <c r="BM1698" s="57">
        <v>-131</v>
      </c>
      <c r="BN1698" s="58">
        <v>0.39926585234577444</v>
      </c>
      <c r="BO1698" s="58">
        <v>0.67420971916446804</v>
      </c>
      <c r="BP1698" s="58">
        <v>0.634855002555061</v>
      </c>
      <c r="BQ1698" s="58">
        <v>0.56641608330042281</v>
      </c>
      <c r="BR1698" s="36">
        <v>3.9</v>
      </c>
      <c r="BS1698" s="36">
        <v>4.9000000000000004</v>
      </c>
      <c r="BT1698" s="36">
        <v>0.36819000000000002</v>
      </c>
      <c r="BU1698" s="36">
        <v>0.12590000000000001</v>
      </c>
      <c r="BV1698" s="36">
        <v>0.13500471819507501</v>
      </c>
      <c r="BW1698" s="36">
        <v>0.19334000000000001</v>
      </c>
    </row>
    <row r="1699" spans="1:75" s="36" customFormat="1" ht="16.75" customHeight="1" x14ac:dyDescent="0.2">
      <c r="A1699" s="36" t="s">
        <v>2084</v>
      </c>
      <c r="B1699" s="36">
        <v>2025020818</v>
      </c>
      <c r="C1699" s="35">
        <v>46046</v>
      </c>
      <c r="D1699" s="45" t="s">
        <v>9</v>
      </c>
      <c r="E1699" s="36" t="s">
        <v>17</v>
      </c>
      <c r="F1699" s="45">
        <v>1</v>
      </c>
      <c r="G1699" s="45">
        <v>0</v>
      </c>
      <c r="H1699" s="36" t="s">
        <v>27</v>
      </c>
      <c r="I1699" s="36" t="s">
        <v>1751</v>
      </c>
      <c r="J1699" s="46" t="s">
        <v>1592</v>
      </c>
      <c r="K1699" s="47">
        <v>2.96</v>
      </c>
      <c r="L1699" s="48">
        <v>0.15</v>
      </c>
      <c r="M1699" s="49">
        <v>0.1</v>
      </c>
      <c r="N1699" s="36">
        <v>3.6499999999999901</v>
      </c>
      <c r="O1699" s="36">
        <v>2.8999999999999901</v>
      </c>
      <c r="P1699" s="70">
        <v>3.6499999999999901</v>
      </c>
      <c r="Q1699" s="36">
        <v>2.8999999999999901</v>
      </c>
      <c r="R1699" s="50">
        <v>3.2430015194759871</v>
      </c>
      <c r="S1699" s="50">
        <v>2.9490617081061998</v>
      </c>
      <c r="T1699" s="50">
        <v>3.2105715042812273</v>
      </c>
      <c r="U1699" s="50">
        <v>2.9490617081061998</v>
      </c>
      <c r="V1699" s="50">
        <v>1.05</v>
      </c>
      <c r="W1699" s="50">
        <v>1.0725047827848808</v>
      </c>
      <c r="X1699" s="50">
        <v>1.0192434772580381</v>
      </c>
      <c r="Y1699" s="50">
        <v>1.0319284647992744</v>
      </c>
      <c r="Z1699" s="50">
        <v>1.04</v>
      </c>
      <c r="AA1699" s="51">
        <v>0.99</v>
      </c>
      <c r="AB1699" s="51">
        <v>1</v>
      </c>
      <c r="AC1699" s="51">
        <v>1</v>
      </c>
      <c r="AD1699" s="51">
        <v>1</v>
      </c>
      <c r="AE1699" s="51">
        <v>1</v>
      </c>
      <c r="AF1699" s="51">
        <v>1</v>
      </c>
      <c r="AG1699" s="52">
        <v>1</v>
      </c>
      <c r="AH1699" s="52">
        <v>1</v>
      </c>
      <c r="AI1699" s="53">
        <v>1601</v>
      </c>
      <c r="AJ1699" s="53">
        <v>1307</v>
      </c>
      <c r="AK1699" s="51">
        <v>3.3</v>
      </c>
      <c r="AL1699" s="51">
        <v>3.32</v>
      </c>
      <c r="AM1699" s="51">
        <v>3.03</v>
      </c>
      <c r="AN1699" s="51">
        <v>3.05</v>
      </c>
      <c r="AO1699" s="51">
        <v>3.7845703447394725</v>
      </c>
      <c r="AP1699" s="51">
        <v>3.6769384194931187</v>
      </c>
      <c r="AQ1699" s="51">
        <v>3.1511999999999998</v>
      </c>
      <c r="AR1699" s="67">
        <v>0</v>
      </c>
      <c r="AS1699" s="99" t="s">
        <v>1591</v>
      </c>
      <c r="AT1699" s="54">
        <v>3.6362163367005955</v>
      </c>
      <c r="AU1699" s="54">
        <v>3.058330106068083</v>
      </c>
      <c r="AV1699" s="55">
        <v>3.7141518212875302</v>
      </c>
      <c r="AW1699" s="55">
        <v>3.058330106068083</v>
      </c>
      <c r="AX1699" s="56">
        <v>-1.3783663299394622E-2</v>
      </c>
      <c r="AY1699" s="56">
        <v>0.15833010606809284</v>
      </c>
      <c r="AZ1699" s="56">
        <v>0.14454644276869821</v>
      </c>
      <c r="BA1699" s="56">
        <v>-0.17211376936748746</v>
      </c>
      <c r="BB1699" s="61">
        <v>-144</v>
      </c>
      <c r="BC1699" s="57">
        <v>197</v>
      </c>
      <c r="BD1699" s="57">
        <v>165</v>
      </c>
      <c r="BE1699" s="57">
        <v>124</v>
      </c>
      <c r="BF1699" s="95">
        <v>0.58972155457172915</v>
      </c>
      <c r="BG1699" s="58">
        <v>0.33655807648839536</v>
      </c>
      <c r="BH1699" s="58">
        <v>0.37782856105064128</v>
      </c>
      <c r="BI1699" s="58">
        <v>0.44579161571181869</v>
      </c>
      <c r="BJ1699" s="57">
        <v>-150</v>
      </c>
      <c r="BK1699" s="57">
        <v>207</v>
      </c>
      <c r="BL1699" s="57">
        <v>174</v>
      </c>
      <c r="BM1699" s="57">
        <v>131</v>
      </c>
      <c r="BN1699" s="58">
        <v>0.60073414765422561</v>
      </c>
      <c r="BO1699" s="58">
        <v>0.32579028083553196</v>
      </c>
      <c r="BP1699" s="58">
        <v>0.36514499744493895</v>
      </c>
      <c r="BQ1699" s="58">
        <v>0.43358391669957719</v>
      </c>
      <c r="BR1699" s="36">
        <v>3.9</v>
      </c>
      <c r="BS1699" s="36">
        <v>4.95</v>
      </c>
      <c r="BT1699" s="36">
        <v>0.36331000000000002</v>
      </c>
      <c r="BU1699" s="36">
        <v>0.12134</v>
      </c>
      <c r="BV1699" s="36">
        <v>0.129965832289022</v>
      </c>
      <c r="BW1699" s="36">
        <v>0.18770999999999999</v>
      </c>
    </row>
    <row r="1700" spans="1:75" s="36" customFormat="1" ht="16.75" customHeight="1" x14ac:dyDescent="0.2">
      <c r="A1700" s="36" t="s">
        <v>2085</v>
      </c>
      <c r="B1700" s="36">
        <v>2025020819</v>
      </c>
      <c r="C1700" s="35">
        <v>46047</v>
      </c>
      <c r="D1700" s="45" t="s">
        <v>6</v>
      </c>
      <c r="E1700" s="36" t="s">
        <v>24</v>
      </c>
      <c r="F1700" s="45">
        <v>1</v>
      </c>
      <c r="G1700" s="45">
        <v>1</v>
      </c>
      <c r="H1700" s="36" t="s">
        <v>46</v>
      </c>
      <c r="I1700" s="36" t="s">
        <v>706</v>
      </c>
      <c r="J1700" s="46" t="s">
        <v>157</v>
      </c>
      <c r="K1700" s="47">
        <v>2.96</v>
      </c>
      <c r="L1700" s="48">
        <v>0.15</v>
      </c>
      <c r="M1700" s="49">
        <v>0.1</v>
      </c>
      <c r="N1700" s="36">
        <v>3.5999999999999899</v>
      </c>
      <c r="O1700" s="36">
        <v>2.8999999999999901</v>
      </c>
      <c r="P1700" s="70">
        <v>3.5999999999999899</v>
      </c>
      <c r="Q1700" s="36">
        <v>2.8999999999999901</v>
      </c>
      <c r="R1700" s="50">
        <v>3.8128689214055989</v>
      </c>
      <c r="S1700" s="50">
        <v>2.7441793510953061</v>
      </c>
      <c r="T1700" s="50">
        <v>3.7175471983704589</v>
      </c>
      <c r="U1700" s="50">
        <v>2.8127838348726883</v>
      </c>
      <c r="V1700" s="50">
        <v>0.95</v>
      </c>
      <c r="W1700" s="50">
        <v>0.95302926576458757</v>
      </c>
      <c r="X1700" s="50">
        <v>1.0371621621621621</v>
      </c>
      <c r="Y1700" s="50">
        <v>1.0236486486486487</v>
      </c>
      <c r="Z1700" s="50">
        <v>1</v>
      </c>
      <c r="AA1700" s="51">
        <v>0.97499999999999998</v>
      </c>
      <c r="AB1700" s="51">
        <v>1.0249999999999999</v>
      </c>
      <c r="AC1700" s="51">
        <v>1</v>
      </c>
      <c r="AD1700" s="51">
        <v>1</v>
      </c>
      <c r="AE1700" s="51">
        <v>1</v>
      </c>
      <c r="AF1700" s="51">
        <v>1</v>
      </c>
      <c r="AG1700" s="52">
        <v>1</v>
      </c>
      <c r="AH1700" s="52">
        <v>1</v>
      </c>
      <c r="AI1700" s="53">
        <v>1611</v>
      </c>
      <c r="AJ1700" s="53">
        <v>1569</v>
      </c>
      <c r="AK1700" s="51">
        <v>3.5748236086541167</v>
      </c>
      <c r="AL1700" s="51">
        <v>3.58</v>
      </c>
      <c r="AM1700" s="51">
        <v>2.65</v>
      </c>
      <c r="AN1700" s="51">
        <v>2.65</v>
      </c>
      <c r="AO1700" s="51">
        <v>2.654743402432501</v>
      </c>
      <c r="AP1700" s="51">
        <v>2.6681587947319216</v>
      </c>
      <c r="AQ1700" s="51">
        <v>2.65</v>
      </c>
      <c r="AR1700" s="67">
        <v>0.08</v>
      </c>
      <c r="AS1700" s="99" t="s">
        <v>1591</v>
      </c>
      <c r="AT1700" s="54">
        <v>3.4445161001992499</v>
      </c>
      <c r="AU1700" s="54">
        <v>2.7173909945945942</v>
      </c>
      <c r="AV1700" s="55">
        <v>3.3645161001992498</v>
      </c>
      <c r="AW1700" s="55">
        <v>2.8004729344430781</v>
      </c>
      <c r="AX1700" s="56">
        <v>-0.15548389980073996</v>
      </c>
      <c r="AY1700" s="56">
        <v>-0.18260900540539593</v>
      </c>
      <c r="AZ1700" s="56">
        <v>-0.33809290520613589</v>
      </c>
      <c r="BA1700" s="56">
        <v>2.7125105604655975E-2</v>
      </c>
      <c r="BB1700" s="61">
        <v>-160</v>
      </c>
      <c r="BC1700" s="57">
        <v>-142</v>
      </c>
      <c r="BD1700" s="57">
        <v>-114</v>
      </c>
      <c r="BE1700" s="57">
        <v>112</v>
      </c>
      <c r="BF1700" s="95">
        <v>0.61515940387810164</v>
      </c>
      <c r="BG1700" s="58">
        <v>0.5860053543134236</v>
      </c>
      <c r="BH1700" s="58">
        <v>0.53214957964344445</v>
      </c>
      <c r="BI1700" s="58">
        <v>0.47090411150277844</v>
      </c>
      <c r="BJ1700" s="57">
        <v>-144</v>
      </c>
      <c r="BK1700" s="57">
        <v>-143</v>
      </c>
      <c r="BL1700" s="57">
        <v>-115</v>
      </c>
      <c r="BM1700" s="57">
        <v>111</v>
      </c>
      <c r="BN1700" s="58">
        <v>0.5895170222437166</v>
      </c>
      <c r="BO1700" s="58">
        <v>0.58901793348340625</v>
      </c>
      <c r="BP1700" s="58">
        <v>0.53566398120308345</v>
      </c>
      <c r="BQ1700" s="58">
        <v>0.47412398599387473</v>
      </c>
      <c r="BR1700" s="36">
        <v>3.9</v>
      </c>
      <c r="BS1700" s="36">
        <v>5</v>
      </c>
      <c r="BT1700" s="36">
        <v>0.35599999999999998</v>
      </c>
      <c r="BU1700" s="36">
        <v>0.11752</v>
      </c>
      <c r="BV1700" s="36">
        <v>0.12561729054877299</v>
      </c>
      <c r="BW1700" s="36">
        <v>0.18198</v>
      </c>
    </row>
    <row r="1701" spans="1:75" s="36" customFormat="1" ht="16.75" customHeight="1" x14ac:dyDescent="0.2">
      <c r="A1701" s="36" t="s">
        <v>2086</v>
      </c>
      <c r="B1701" s="36">
        <v>2025020819</v>
      </c>
      <c r="C1701" s="35">
        <v>46047</v>
      </c>
      <c r="D1701" s="45" t="s">
        <v>9</v>
      </c>
      <c r="E1701" s="36" t="s">
        <v>18</v>
      </c>
      <c r="F1701" s="45">
        <v>1</v>
      </c>
      <c r="G1701" s="45">
        <v>1</v>
      </c>
      <c r="H1701" s="36" t="s">
        <v>47</v>
      </c>
      <c r="I1701" s="36" t="s">
        <v>930</v>
      </c>
      <c r="J1701" s="46" t="s">
        <v>190</v>
      </c>
      <c r="K1701" s="47">
        <v>2.96</v>
      </c>
      <c r="L1701" s="48">
        <v>0.15</v>
      </c>
      <c r="M1701" s="49">
        <v>0.1</v>
      </c>
      <c r="N1701" s="36">
        <v>2.8999999999999901</v>
      </c>
      <c r="O1701" s="36">
        <v>3.5999999999999899</v>
      </c>
      <c r="P1701" s="70">
        <v>2.8999999999999901</v>
      </c>
      <c r="Q1701" s="36">
        <v>3.5999999999999899</v>
      </c>
      <c r="R1701" s="50">
        <v>3.1376843146485958</v>
      </c>
      <c r="S1701" s="50">
        <v>3.2744294181055231</v>
      </c>
      <c r="T1701" s="50">
        <v>3.0121769420626516</v>
      </c>
      <c r="U1701" s="50">
        <v>3.3071737122865783</v>
      </c>
      <c r="V1701" s="50">
        <v>1.048</v>
      </c>
      <c r="W1701" s="50">
        <v>1.0491546019013618</v>
      </c>
      <c r="X1701" s="50">
        <v>0.89527027027027029</v>
      </c>
      <c r="Y1701" s="50">
        <v>1.2077106785993639</v>
      </c>
      <c r="Z1701" s="50">
        <v>0.97</v>
      </c>
      <c r="AA1701" s="51">
        <v>0.96</v>
      </c>
      <c r="AB1701" s="51">
        <v>1.01</v>
      </c>
      <c r="AC1701" s="51">
        <v>1</v>
      </c>
      <c r="AD1701" s="51">
        <v>1</v>
      </c>
      <c r="AE1701" s="51">
        <v>1</v>
      </c>
      <c r="AF1701" s="51">
        <v>1</v>
      </c>
      <c r="AG1701" s="52">
        <v>1</v>
      </c>
      <c r="AH1701" s="52">
        <v>1</v>
      </c>
      <c r="AI1701" s="53">
        <v>1607</v>
      </c>
      <c r="AJ1701" s="53">
        <v>1535</v>
      </c>
      <c r="AK1701" s="51">
        <v>3.03</v>
      </c>
      <c r="AL1701" s="51">
        <v>3.02</v>
      </c>
      <c r="AM1701" s="51">
        <v>3.07</v>
      </c>
      <c r="AN1701" s="51">
        <v>3.1006644127158283</v>
      </c>
      <c r="AO1701" s="51">
        <v>3.0358417269402542</v>
      </c>
      <c r="AP1701" s="51">
        <v>3.0568949482335697</v>
      </c>
      <c r="AQ1701" s="51">
        <v>2.9778999999999995</v>
      </c>
      <c r="AR1701" s="67">
        <v>-0.08</v>
      </c>
      <c r="AS1701" s="99" t="s">
        <v>1591</v>
      </c>
      <c r="AT1701" s="54">
        <v>2.7173909945945942</v>
      </c>
      <c r="AU1701" s="54">
        <v>3.4445161001992499</v>
      </c>
      <c r="AV1701" s="55">
        <v>2.8004729344430781</v>
      </c>
      <c r="AW1701" s="55">
        <v>3.3645161001992498</v>
      </c>
      <c r="AX1701" s="56">
        <v>-0.18260900540539593</v>
      </c>
      <c r="AY1701" s="56">
        <v>-0.15548389980073996</v>
      </c>
      <c r="AZ1701" s="56">
        <v>-0.33809290520613589</v>
      </c>
      <c r="BA1701" s="56">
        <v>-2.7125105604655975E-2</v>
      </c>
      <c r="BB1701" s="61">
        <v>160</v>
      </c>
      <c r="BC1701" s="57">
        <v>142</v>
      </c>
      <c r="BD1701" s="57">
        <v>114</v>
      </c>
      <c r="BE1701" s="57">
        <v>-112</v>
      </c>
      <c r="BF1701" s="95">
        <v>0.38484059612189836</v>
      </c>
      <c r="BG1701" s="58">
        <v>0.41399464568657646</v>
      </c>
      <c r="BH1701" s="58">
        <v>0.46785042035655555</v>
      </c>
      <c r="BI1701" s="58">
        <v>0.52909588849722156</v>
      </c>
      <c r="BJ1701" s="57">
        <v>144</v>
      </c>
      <c r="BK1701" s="57">
        <v>143</v>
      </c>
      <c r="BL1701" s="57">
        <v>115</v>
      </c>
      <c r="BM1701" s="57">
        <v>-111</v>
      </c>
      <c r="BN1701" s="58">
        <v>0.4104829777562834</v>
      </c>
      <c r="BO1701" s="58">
        <v>0.41098206651659375</v>
      </c>
      <c r="BP1701" s="58">
        <v>0.46433601879691655</v>
      </c>
      <c r="BQ1701" s="58">
        <v>0.52587601400612527</v>
      </c>
      <c r="BR1701" s="36">
        <v>3.95</v>
      </c>
      <c r="BS1701" s="36">
        <v>3.95</v>
      </c>
      <c r="BT1701" s="36">
        <v>0.49469999999999997</v>
      </c>
      <c r="BU1701" s="36">
        <v>0.19370999999999999</v>
      </c>
      <c r="BV1701" s="36">
        <v>0.212126853413346</v>
      </c>
      <c r="BW1701" s="36">
        <v>0.28053</v>
      </c>
    </row>
    <row r="1702" spans="1:75" s="36" customFormat="1" ht="16.75" customHeight="1" x14ac:dyDescent="0.2">
      <c r="A1702" s="36" t="s">
        <v>2087</v>
      </c>
      <c r="B1702" s="36">
        <v>2025020820</v>
      </c>
      <c r="C1702" s="35">
        <v>46047</v>
      </c>
      <c r="D1702" s="45" t="s">
        <v>6</v>
      </c>
      <c r="E1702" s="36" t="s">
        <v>4</v>
      </c>
      <c r="F1702" s="45">
        <v>1</v>
      </c>
      <c r="G1702" s="45">
        <v>1</v>
      </c>
      <c r="H1702" s="36" t="s">
        <v>46</v>
      </c>
      <c r="I1702" s="36" t="s">
        <v>330</v>
      </c>
      <c r="J1702" s="46" t="s">
        <v>173</v>
      </c>
      <c r="K1702" s="47">
        <v>2.96</v>
      </c>
      <c r="L1702" s="48">
        <v>0.15</v>
      </c>
      <c r="M1702" s="49">
        <v>0.1</v>
      </c>
      <c r="N1702" s="36">
        <v>2.94999999999999</v>
      </c>
      <c r="O1702" s="36">
        <v>2.7499999999999898</v>
      </c>
      <c r="P1702" s="70">
        <v>2.94999999999999</v>
      </c>
      <c r="Q1702" s="36">
        <v>2.7499999999999898</v>
      </c>
      <c r="R1702" s="50">
        <v>2.913220271784517</v>
      </c>
      <c r="S1702" s="50">
        <v>2.8097733063070063</v>
      </c>
      <c r="T1702" s="50">
        <v>2.8840880690666717</v>
      </c>
      <c r="U1702" s="50">
        <v>2.8659687724331464</v>
      </c>
      <c r="V1702" s="50">
        <v>0.95</v>
      </c>
      <c r="W1702" s="50">
        <v>0.95302926576458757</v>
      </c>
      <c r="X1702" s="50">
        <v>1.0732657262928271</v>
      </c>
      <c r="Y1702" s="50">
        <v>0.90552485648419967</v>
      </c>
      <c r="Z1702" s="50">
        <v>1.01</v>
      </c>
      <c r="AA1702" s="51">
        <v>0.99</v>
      </c>
      <c r="AB1702" s="51">
        <v>1.02</v>
      </c>
      <c r="AC1702" s="51">
        <v>1</v>
      </c>
      <c r="AD1702" s="51">
        <v>1</v>
      </c>
      <c r="AE1702" s="51">
        <v>1</v>
      </c>
      <c r="AF1702" s="51">
        <v>1</v>
      </c>
      <c r="AG1702" s="52">
        <v>1</v>
      </c>
      <c r="AH1702" s="52">
        <v>1</v>
      </c>
      <c r="AI1702" s="53">
        <v>1616</v>
      </c>
      <c r="AJ1702" s="53">
        <v>1574</v>
      </c>
      <c r="AK1702" s="51">
        <v>2.9368884579943044</v>
      </c>
      <c r="AL1702" s="51">
        <v>2.9329012470220683</v>
      </c>
      <c r="AM1702" s="51">
        <v>2.9433783927595774</v>
      </c>
      <c r="AN1702" s="51">
        <v>2.93</v>
      </c>
      <c r="AO1702" s="51">
        <v>2.980695366270925</v>
      </c>
      <c r="AP1702" s="51">
        <v>2.9592717172357976</v>
      </c>
      <c r="AQ1702" s="51">
        <v>2.9728121766871731</v>
      </c>
      <c r="AR1702" s="67">
        <v>0.03</v>
      </c>
      <c r="AS1702" s="99" t="s">
        <v>1591</v>
      </c>
      <c r="AT1702" s="54">
        <v>2.9945140513376161</v>
      </c>
      <c r="AU1702" s="54">
        <v>2.847592558492138</v>
      </c>
      <c r="AV1702" s="55">
        <v>2.9645140513376163</v>
      </c>
      <c r="AW1702" s="55">
        <v>2.8807628579571944</v>
      </c>
      <c r="AX1702" s="56">
        <v>4.4514051337626093E-2</v>
      </c>
      <c r="AY1702" s="56">
        <v>9.7592558492148207E-2</v>
      </c>
      <c r="AZ1702" s="56">
        <v>0.1421066098297743</v>
      </c>
      <c r="BA1702" s="56">
        <v>-5.3078507154522114E-2</v>
      </c>
      <c r="BB1702" s="61">
        <v>-112</v>
      </c>
      <c r="BC1702" s="57">
        <v>-115</v>
      </c>
      <c r="BD1702" s="57">
        <v>110</v>
      </c>
      <c r="BE1702" s="57">
        <v>137</v>
      </c>
      <c r="BF1702" s="95">
        <v>0.5281013475100389</v>
      </c>
      <c r="BG1702" s="58">
        <v>0.53513186766712306</v>
      </c>
      <c r="BH1702" s="58">
        <v>0.47527473883681792</v>
      </c>
      <c r="BI1702" s="58">
        <v>0.4210596892886973</v>
      </c>
      <c r="BJ1702" s="57">
        <v>-108</v>
      </c>
      <c r="BK1702" s="57">
        <v>-116</v>
      </c>
      <c r="BL1702" s="57">
        <v>110</v>
      </c>
      <c r="BM1702" s="57">
        <v>137</v>
      </c>
      <c r="BN1702" s="58">
        <v>0.51901562430163972</v>
      </c>
      <c r="BO1702" s="58">
        <v>0.53650331322029132</v>
      </c>
      <c r="BP1702" s="58">
        <v>0.47672240890604556</v>
      </c>
      <c r="BQ1702" s="58">
        <v>0.42226786717895703</v>
      </c>
      <c r="BR1702" s="36">
        <v>3.95</v>
      </c>
      <c r="BS1702" s="36">
        <v>4</v>
      </c>
      <c r="BT1702" s="36">
        <v>0.48729</v>
      </c>
      <c r="BU1702" s="36">
        <v>0.18997</v>
      </c>
      <c r="BV1702" s="36">
        <v>0.20708336966948601</v>
      </c>
      <c r="BW1702" s="36">
        <v>0.27261000000000002</v>
      </c>
    </row>
    <row r="1703" spans="1:75" s="36" customFormat="1" ht="16.75" customHeight="1" x14ac:dyDescent="0.2">
      <c r="A1703" s="36" t="s">
        <v>2088</v>
      </c>
      <c r="B1703" s="36">
        <v>2025020820</v>
      </c>
      <c r="C1703" s="35">
        <v>46047</v>
      </c>
      <c r="D1703" s="45" t="s">
        <v>9</v>
      </c>
      <c r="E1703" s="36" t="s">
        <v>13</v>
      </c>
      <c r="F1703" s="45">
        <v>1</v>
      </c>
      <c r="G1703" s="45">
        <v>1</v>
      </c>
      <c r="H1703" s="36" t="s">
        <v>47</v>
      </c>
      <c r="I1703" s="36" t="s">
        <v>376</v>
      </c>
      <c r="J1703" s="46" t="s">
        <v>184</v>
      </c>
      <c r="K1703" s="47">
        <v>2.96</v>
      </c>
      <c r="L1703" s="48">
        <v>0.15</v>
      </c>
      <c r="M1703" s="49">
        <v>0.1</v>
      </c>
      <c r="N1703" s="36">
        <v>2.7499999999999898</v>
      </c>
      <c r="O1703" s="36">
        <v>2.94999999999999</v>
      </c>
      <c r="P1703" s="70">
        <v>2.7499999999999898</v>
      </c>
      <c r="Q1703" s="36">
        <v>2.94999999999999</v>
      </c>
      <c r="R1703" s="50">
        <v>2.558687644635997</v>
      </c>
      <c r="S1703" s="50">
        <v>3.1512643963434539</v>
      </c>
      <c r="T1703" s="50">
        <v>2.558687644635997</v>
      </c>
      <c r="U1703" s="50">
        <v>3.1512643963434539</v>
      </c>
      <c r="V1703" s="50">
        <v>1.048</v>
      </c>
      <c r="W1703" s="50">
        <v>1.0491546019013618</v>
      </c>
      <c r="X1703" s="50">
        <v>0.99438459214850583</v>
      </c>
      <c r="Y1703" s="50">
        <v>0.9921920466196974</v>
      </c>
      <c r="Z1703" s="50">
        <v>1</v>
      </c>
      <c r="AA1703" s="51">
        <v>1</v>
      </c>
      <c r="AB1703" s="51">
        <v>1</v>
      </c>
      <c r="AC1703" s="51">
        <v>1</v>
      </c>
      <c r="AD1703" s="51">
        <v>1</v>
      </c>
      <c r="AE1703" s="51">
        <v>1</v>
      </c>
      <c r="AF1703" s="51">
        <v>1</v>
      </c>
      <c r="AG1703" s="52">
        <v>1</v>
      </c>
      <c r="AH1703" s="52">
        <v>1</v>
      </c>
      <c r="AI1703" s="53">
        <v>1615</v>
      </c>
      <c r="AJ1703" s="53">
        <v>1503</v>
      </c>
      <c r="AK1703" s="51">
        <v>2.680353575193231</v>
      </c>
      <c r="AL1703" s="51">
        <v>2.69</v>
      </c>
      <c r="AM1703" s="51">
        <v>3.1768665498267685</v>
      </c>
      <c r="AN1703" s="51">
        <v>3.1730262268042715</v>
      </c>
      <c r="AO1703" s="51">
        <v>3.2009993489757433</v>
      </c>
      <c r="AP1703" s="51">
        <v>3.1935391060809</v>
      </c>
      <c r="AQ1703" s="51">
        <v>3.1768665498267685</v>
      </c>
      <c r="AR1703" s="67">
        <v>-0.03</v>
      </c>
      <c r="AS1703" s="99" t="s">
        <v>1591</v>
      </c>
      <c r="AT1703" s="54">
        <v>2.847592558492138</v>
      </c>
      <c r="AU1703" s="54">
        <v>2.9945140513376161</v>
      </c>
      <c r="AV1703" s="55">
        <v>2.8807628579571944</v>
      </c>
      <c r="AW1703" s="55">
        <v>2.9645140513376163</v>
      </c>
      <c r="AX1703" s="56">
        <v>9.7592558492148207E-2</v>
      </c>
      <c r="AY1703" s="56">
        <v>4.4514051337626093E-2</v>
      </c>
      <c r="AZ1703" s="56">
        <v>0.1421066098297743</v>
      </c>
      <c r="BA1703" s="56">
        <v>5.3078507154522114E-2</v>
      </c>
      <c r="BB1703" s="61">
        <v>112</v>
      </c>
      <c r="BC1703" s="57">
        <v>115</v>
      </c>
      <c r="BD1703" s="57">
        <v>-110</v>
      </c>
      <c r="BE1703" s="57">
        <v>-137</v>
      </c>
      <c r="BF1703" s="95">
        <v>0.4718986524899611</v>
      </c>
      <c r="BG1703" s="58">
        <v>0.46486813233287694</v>
      </c>
      <c r="BH1703" s="58">
        <v>0.52472526116318208</v>
      </c>
      <c r="BI1703" s="58">
        <v>0.5789403107113027</v>
      </c>
      <c r="BJ1703" s="57">
        <v>108</v>
      </c>
      <c r="BK1703" s="57">
        <v>116</v>
      </c>
      <c r="BL1703" s="57">
        <v>-110</v>
      </c>
      <c r="BM1703" s="57">
        <v>-137</v>
      </c>
      <c r="BN1703" s="58">
        <v>0.48098437569836028</v>
      </c>
      <c r="BO1703" s="58">
        <v>0.46349668677970868</v>
      </c>
      <c r="BP1703" s="58">
        <v>0.52327759109395444</v>
      </c>
      <c r="BQ1703" s="58">
        <v>0.57773213282104297</v>
      </c>
      <c r="BR1703" s="36">
        <v>3.95</v>
      </c>
      <c r="BS1703" s="36">
        <v>4.05</v>
      </c>
      <c r="BT1703" s="36">
        <v>0.48435</v>
      </c>
      <c r="BU1703" s="36">
        <v>0.18618000000000001</v>
      </c>
      <c r="BV1703" s="36">
        <v>0.203293223559214</v>
      </c>
      <c r="BW1703" s="36">
        <v>0.27035999999999999</v>
      </c>
    </row>
    <row r="1704" spans="1:75" s="36" customFormat="1" ht="16.75" customHeight="1" x14ac:dyDescent="0.2">
      <c r="A1704" s="36" t="s">
        <v>2089</v>
      </c>
      <c r="B1704" s="36">
        <v>2025020821</v>
      </c>
      <c r="C1704" s="35">
        <v>46047</v>
      </c>
      <c r="D1704" s="45" t="s">
        <v>6</v>
      </c>
      <c r="E1704" s="36" t="s">
        <v>25</v>
      </c>
      <c r="F1704" s="45">
        <v>1</v>
      </c>
      <c r="G1704" s="45">
        <v>0</v>
      </c>
      <c r="H1704" s="36" t="s">
        <v>52</v>
      </c>
      <c r="I1704" s="36" t="s">
        <v>374</v>
      </c>
      <c r="J1704" s="46" t="s">
        <v>195</v>
      </c>
      <c r="K1704" s="47">
        <v>2.96</v>
      </c>
      <c r="L1704" s="48">
        <v>0.15</v>
      </c>
      <c r="M1704" s="49">
        <v>0.1</v>
      </c>
      <c r="N1704" s="36">
        <v>3.3999999999999901</v>
      </c>
      <c r="O1704" s="36">
        <v>2.94999999999999</v>
      </c>
      <c r="P1704" s="70">
        <v>3.3999999999999901</v>
      </c>
      <c r="Q1704" s="36">
        <v>2.94999999999999</v>
      </c>
      <c r="R1704" s="50">
        <v>3.2086678383329161</v>
      </c>
      <c r="S1704" s="50">
        <v>2.7936956694898116</v>
      </c>
      <c r="T1704" s="50">
        <v>3.1284511423745931</v>
      </c>
      <c r="U1704" s="50">
        <v>2.8495695828796079</v>
      </c>
      <c r="V1704" s="50">
        <v>1.04</v>
      </c>
      <c r="W1704" s="50">
        <v>1.0074936850113505</v>
      </c>
      <c r="X1704" s="50">
        <v>1.0472972972972974</v>
      </c>
      <c r="Y1704" s="50">
        <v>1.0304054054054053</v>
      </c>
      <c r="Z1704" s="50">
        <v>1</v>
      </c>
      <c r="AA1704" s="51">
        <v>0.97499999999999998</v>
      </c>
      <c r="AB1704" s="51">
        <v>1.02</v>
      </c>
      <c r="AC1704" s="51">
        <v>1</v>
      </c>
      <c r="AD1704" s="51">
        <v>1</v>
      </c>
      <c r="AE1704" s="51">
        <v>1</v>
      </c>
      <c r="AF1704" s="51">
        <v>1</v>
      </c>
      <c r="AG1704" s="52">
        <v>1</v>
      </c>
      <c r="AH1704" s="52">
        <v>1</v>
      </c>
      <c r="AI1704" s="53">
        <v>1606</v>
      </c>
      <c r="AJ1704" s="53">
        <v>1564</v>
      </c>
      <c r="AK1704" s="51">
        <v>3.25</v>
      </c>
      <c r="AL1704" s="51">
        <v>3.23</v>
      </c>
      <c r="AM1704" s="51">
        <v>2.74</v>
      </c>
      <c r="AN1704" s="51">
        <v>2.76</v>
      </c>
      <c r="AO1704" s="51">
        <v>2.6852423802247527</v>
      </c>
      <c r="AP1704" s="51">
        <v>2.7015103736145112</v>
      </c>
      <c r="AQ1704" s="51">
        <v>2.74</v>
      </c>
      <c r="AR1704" s="67">
        <v>0</v>
      </c>
      <c r="AS1704" s="99" t="s">
        <v>1591</v>
      </c>
      <c r="AT1704" s="54">
        <v>3.5549092905405408</v>
      </c>
      <c r="AU1704" s="54">
        <v>2.8797770270270275</v>
      </c>
      <c r="AV1704" s="55">
        <v>3.5549092905405408</v>
      </c>
      <c r="AW1704" s="55">
        <v>2.8933001143521486</v>
      </c>
      <c r="AX1704" s="56">
        <v>0.15490929054055069</v>
      </c>
      <c r="AY1704" s="56">
        <v>-7.0222972972962427E-2</v>
      </c>
      <c r="AZ1704" s="56">
        <v>8.4686317567588265E-2</v>
      </c>
      <c r="BA1704" s="56">
        <v>0.22513226351351312</v>
      </c>
      <c r="BB1704" s="61">
        <v>-153</v>
      </c>
      <c r="BC1704" s="57">
        <v>-168</v>
      </c>
      <c r="BD1704" s="57">
        <v>-138</v>
      </c>
      <c r="BE1704" s="57">
        <v>-106</v>
      </c>
      <c r="BF1704" s="95">
        <v>0.60501443053771908</v>
      </c>
      <c r="BG1704" s="58">
        <v>0.62702901710829528</v>
      </c>
      <c r="BH1704" s="58">
        <v>0.57958196035236775</v>
      </c>
      <c r="BI1704" s="58">
        <v>0.51417582076070134</v>
      </c>
      <c r="BJ1704" s="57">
        <v>-152</v>
      </c>
      <c r="BK1704" s="57">
        <v>-169</v>
      </c>
      <c r="BL1704" s="57">
        <v>-139</v>
      </c>
      <c r="BM1704" s="57">
        <v>-107</v>
      </c>
      <c r="BN1704" s="58">
        <v>0.60316008473560645</v>
      </c>
      <c r="BO1704" s="58">
        <v>0.62860627091297383</v>
      </c>
      <c r="BP1704" s="58">
        <v>0.58147387608229595</v>
      </c>
      <c r="BQ1704" s="58">
        <v>0.51599236823625483</v>
      </c>
      <c r="BR1704" s="36">
        <v>3.95</v>
      </c>
      <c r="BS1704" s="36">
        <v>4.0999999999999996</v>
      </c>
      <c r="BT1704" s="36">
        <v>0.47799999999999998</v>
      </c>
      <c r="BU1704" s="36">
        <v>0.18132999999999999</v>
      </c>
      <c r="BV1704" s="36">
        <v>0.197749108476831</v>
      </c>
      <c r="BW1704" s="36">
        <v>0.26435999999999998</v>
      </c>
    </row>
    <row r="1705" spans="1:75" s="36" customFormat="1" ht="16.75" customHeight="1" x14ac:dyDescent="0.2">
      <c r="A1705" s="36" t="s">
        <v>2090</v>
      </c>
      <c r="B1705" s="36">
        <v>2025020821</v>
      </c>
      <c r="C1705" s="35">
        <v>46047</v>
      </c>
      <c r="D1705" s="45" t="s">
        <v>9</v>
      </c>
      <c r="E1705" s="36" t="s">
        <v>39</v>
      </c>
      <c r="F1705" s="45">
        <v>0</v>
      </c>
      <c r="G1705" s="45">
        <v>1</v>
      </c>
      <c r="H1705" s="36" t="s">
        <v>53</v>
      </c>
      <c r="I1705" s="36" t="s">
        <v>1302</v>
      </c>
      <c r="J1705" s="36" t="s">
        <v>527</v>
      </c>
      <c r="K1705" s="47">
        <v>2.96</v>
      </c>
      <c r="L1705" s="48">
        <v>0.15</v>
      </c>
      <c r="M1705" s="49">
        <v>0.1</v>
      </c>
      <c r="N1705" s="36">
        <v>2.94999999999999</v>
      </c>
      <c r="O1705" s="36">
        <v>3.3999999999999901</v>
      </c>
      <c r="P1705" s="70">
        <v>2.94999999999999</v>
      </c>
      <c r="Q1705" s="36">
        <v>3.3999999999999901</v>
      </c>
      <c r="R1705" s="50">
        <v>3.1097707269868335</v>
      </c>
      <c r="S1705" s="50">
        <v>3.0605754765637045</v>
      </c>
      <c r="T1705" s="50">
        <v>3.1097707269868335</v>
      </c>
      <c r="U1705" s="50">
        <v>3.0605754765637045</v>
      </c>
      <c r="V1705" s="50">
        <v>1</v>
      </c>
      <c r="W1705" s="50">
        <v>1.0046958799928625</v>
      </c>
      <c r="X1705" s="50">
        <v>0.92567567567567577</v>
      </c>
      <c r="Y1705" s="50">
        <v>1.097972972972973</v>
      </c>
      <c r="Z1705" s="50">
        <v>1.03</v>
      </c>
      <c r="AA1705" s="51">
        <v>1</v>
      </c>
      <c r="AB1705" s="51">
        <v>1</v>
      </c>
      <c r="AC1705" s="51">
        <v>1</v>
      </c>
      <c r="AD1705" s="51">
        <v>1</v>
      </c>
      <c r="AE1705" s="51">
        <v>1</v>
      </c>
      <c r="AF1705" s="51">
        <v>1</v>
      </c>
      <c r="AG1705" s="52">
        <v>1</v>
      </c>
      <c r="AH1705" s="52">
        <v>1</v>
      </c>
      <c r="AI1705" s="53">
        <v>1625</v>
      </c>
      <c r="AJ1705" s="53">
        <v>0</v>
      </c>
      <c r="AK1705" s="51">
        <v>3.05</v>
      </c>
      <c r="AL1705" s="51">
        <v>3.08</v>
      </c>
      <c r="AM1705" s="51">
        <v>3.1</v>
      </c>
      <c r="AN1705" s="51">
        <v>3.08</v>
      </c>
      <c r="AO1705" s="51">
        <v>3.0953642384105962</v>
      </c>
      <c r="AP1705" s="51">
        <v>3.1039185137780989</v>
      </c>
      <c r="AQ1705" s="51">
        <v>3.1930000000000001</v>
      </c>
      <c r="AR1705" s="67">
        <v>0</v>
      </c>
      <c r="AS1705" s="99" t="s">
        <v>1591</v>
      </c>
      <c r="AT1705" s="54">
        <v>2.8797770270270275</v>
      </c>
      <c r="AU1705" s="54">
        <v>3.5549092905405408</v>
      </c>
      <c r="AV1705" s="55">
        <v>2.8933001143521486</v>
      </c>
      <c r="AW1705" s="55">
        <v>3.5549092905405408</v>
      </c>
      <c r="AX1705" s="56">
        <v>-7.0222972972962427E-2</v>
      </c>
      <c r="AY1705" s="56">
        <v>0.15490929054055069</v>
      </c>
      <c r="AZ1705" s="56">
        <v>8.4686317567588265E-2</v>
      </c>
      <c r="BA1705" s="56">
        <v>-0.22513226351351312</v>
      </c>
      <c r="BB1705" s="61">
        <v>153</v>
      </c>
      <c r="BC1705" s="57">
        <v>168</v>
      </c>
      <c r="BD1705" s="57">
        <v>138</v>
      </c>
      <c r="BE1705" s="57">
        <v>106</v>
      </c>
      <c r="BF1705" s="95">
        <v>0.39498556946228092</v>
      </c>
      <c r="BG1705" s="58">
        <v>0.37297098289170466</v>
      </c>
      <c r="BH1705" s="58">
        <v>0.42041803964763219</v>
      </c>
      <c r="BI1705" s="58">
        <v>0.48582417923929866</v>
      </c>
      <c r="BJ1705" s="57">
        <v>152</v>
      </c>
      <c r="BK1705" s="57">
        <v>169</v>
      </c>
      <c r="BL1705" s="57">
        <v>139</v>
      </c>
      <c r="BM1705" s="57">
        <v>107</v>
      </c>
      <c r="BN1705" s="58">
        <v>0.39683991526439355</v>
      </c>
      <c r="BO1705" s="58">
        <v>0.37139372908702611</v>
      </c>
      <c r="BP1705" s="58">
        <v>0.41852612391770411</v>
      </c>
      <c r="BQ1705" s="58">
        <v>0.48400763176374523</v>
      </c>
      <c r="BR1705" s="36">
        <v>3.95</v>
      </c>
      <c r="BS1705" s="36">
        <v>4.1500000000000004</v>
      </c>
      <c r="BT1705" s="36">
        <v>0.46768999999999999</v>
      </c>
      <c r="BU1705" s="36">
        <v>0.17823</v>
      </c>
      <c r="BV1705" s="36">
        <v>0.19399817136886099</v>
      </c>
      <c r="BW1705" s="36">
        <v>0.25951000000000002</v>
      </c>
    </row>
    <row r="1706" spans="1:75" s="36" customFormat="1" ht="16.75" customHeight="1" x14ac:dyDescent="0.2">
      <c r="A1706" s="36" t="s">
        <v>2091</v>
      </c>
      <c r="B1706" s="36">
        <v>2025020822</v>
      </c>
      <c r="C1706" s="35">
        <v>46047</v>
      </c>
      <c r="D1706" s="45" t="s">
        <v>6</v>
      </c>
      <c r="E1706" s="36" t="s">
        <v>21</v>
      </c>
      <c r="F1706" s="45">
        <v>2</v>
      </c>
      <c r="G1706" s="45">
        <v>1</v>
      </c>
      <c r="H1706" s="36" t="s">
        <v>44</v>
      </c>
      <c r="I1706" s="36" t="s">
        <v>1430</v>
      </c>
      <c r="J1706" s="46" t="s">
        <v>163</v>
      </c>
      <c r="K1706" s="47">
        <v>2.96</v>
      </c>
      <c r="L1706" s="48">
        <v>0.15</v>
      </c>
      <c r="M1706" s="49">
        <v>0.1</v>
      </c>
      <c r="N1706" s="36">
        <v>3.3499999999999899</v>
      </c>
      <c r="O1706" s="36">
        <v>2.7999999999999901</v>
      </c>
      <c r="P1706" s="70">
        <v>3.3499999999999899</v>
      </c>
      <c r="Q1706" s="36">
        <v>2.7999999999999901</v>
      </c>
      <c r="R1706" s="50">
        <v>3.0129071881289113</v>
      </c>
      <c r="S1706" s="50">
        <v>3.1035264554850976</v>
      </c>
      <c r="T1706" s="50">
        <v>3.0129071881289113</v>
      </c>
      <c r="U1706" s="50">
        <v>3.1345617200399487</v>
      </c>
      <c r="V1706" s="50">
        <v>0.96</v>
      </c>
      <c r="W1706" s="50">
        <v>0.96305398776725637</v>
      </c>
      <c r="X1706" s="50">
        <v>1.0989325143537789</v>
      </c>
      <c r="Y1706" s="50">
        <v>0.91911912972263154</v>
      </c>
      <c r="Z1706" s="50">
        <v>0.97499999999999998</v>
      </c>
      <c r="AA1706" s="51">
        <v>1</v>
      </c>
      <c r="AB1706" s="51">
        <v>1.01</v>
      </c>
      <c r="AC1706" s="51">
        <v>1</v>
      </c>
      <c r="AD1706" s="51">
        <v>1</v>
      </c>
      <c r="AE1706" s="51">
        <v>1</v>
      </c>
      <c r="AF1706" s="51">
        <v>1</v>
      </c>
      <c r="AG1706" s="52">
        <v>1</v>
      </c>
      <c r="AH1706" s="52">
        <v>1</v>
      </c>
      <c r="AI1706" s="53">
        <v>1600</v>
      </c>
      <c r="AJ1706" s="53">
        <v>1542</v>
      </c>
      <c r="AK1706" s="51">
        <v>3.03</v>
      </c>
      <c r="AL1706" s="51">
        <v>3.05</v>
      </c>
      <c r="AM1706" s="51">
        <v>3.1</v>
      </c>
      <c r="AN1706" s="51">
        <v>3.1005289683227644</v>
      </c>
      <c r="AO1706" s="51">
        <v>3.0463127038634914</v>
      </c>
      <c r="AP1706" s="51">
        <v>3.0432565423986633</v>
      </c>
      <c r="AQ1706" s="51">
        <v>3.0225</v>
      </c>
      <c r="AR1706" s="67">
        <v>0.05</v>
      </c>
      <c r="AS1706" s="99" t="s">
        <v>1591</v>
      </c>
      <c r="AT1706" s="54">
        <v>3.4083215875785369</v>
      </c>
      <c r="AU1706" s="54">
        <v>2.7523808182995495</v>
      </c>
      <c r="AV1706" s="55">
        <v>3.358321587578537</v>
      </c>
      <c r="AW1706" s="55">
        <v>2.7968184336431694</v>
      </c>
      <c r="AX1706" s="56">
        <v>5.8321587578546996E-2</v>
      </c>
      <c r="AY1706" s="56">
        <v>-4.7619181700440549E-2</v>
      </c>
      <c r="AZ1706" s="56">
        <v>1.0702405878106447E-2</v>
      </c>
      <c r="BA1706" s="56">
        <v>0.10594076927898755</v>
      </c>
      <c r="BB1706" s="61">
        <v>-152</v>
      </c>
      <c r="BC1706" s="57">
        <v>-141</v>
      </c>
      <c r="BD1706" s="57">
        <v>-114</v>
      </c>
      <c r="BE1706" s="57">
        <v>112</v>
      </c>
      <c r="BF1706" s="95">
        <v>0.60363537759500385</v>
      </c>
      <c r="BG1706" s="58">
        <v>0.58561812005000524</v>
      </c>
      <c r="BH1706" s="58">
        <v>0.53265603861752586</v>
      </c>
      <c r="BI1706" s="58">
        <v>0.47229138722760877</v>
      </c>
      <c r="BJ1706" s="57">
        <v>-144</v>
      </c>
      <c r="BK1706" s="57">
        <v>-142</v>
      </c>
      <c r="BL1706" s="57">
        <v>-115</v>
      </c>
      <c r="BM1706" s="57">
        <v>112</v>
      </c>
      <c r="BN1706" s="58">
        <v>0.58937555841958256</v>
      </c>
      <c r="BO1706" s="58">
        <v>0.58752842346335266</v>
      </c>
      <c r="BP1706" s="58">
        <v>0.53382127032077409</v>
      </c>
      <c r="BQ1706" s="58">
        <v>0.47232770761495224</v>
      </c>
      <c r="BR1706" s="36">
        <v>3.95</v>
      </c>
      <c r="BS1706" s="36">
        <v>4.2</v>
      </c>
      <c r="BT1706" s="36">
        <v>0.45967999999999998</v>
      </c>
      <c r="BU1706" s="36">
        <v>0.17262</v>
      </c>
      <c r="BV1706" s="36">
        <v>0.187597809076682</v>
      </c>
      <c r="BW1706" s="36">
        <v>0.25246000000000002</v>
      </c>
    </row>
    <row r="1707" spans="1:75" s="36" customFormat="1" ht="16.75" customHeight="1" x14ac:dyDescent="0.2">
      <c r="A1707" s="36" t="s">
        <v>2092</v>
      </c>
      <c r="B1707" s="36">
        <v>2025020822</v>
      </c>
      <c r="C1707" s="35">
        <v>46047</v>
      </c>
      <c r="D1707" s="45" t="s">
        <v>9</v>
      </c>
      <c r="E1707" s="36" t="s">
        <v>23</v>
      </c>
      <c r="F1707" s="45">
        <v>1</v>
      </c>
      <c r="G1707" s="45">
        <v>2</v>
      </c>
      <c r="H1707" s="36" t="s">
        <v>45</v>
      </c>
      <c r="I1707" s="36" t="s">
        <v>421</v>
      </c>
      <c r="J1707" s="46" t="s">
        <v>194</v>
      </c>
      <c r="K1707" s="47">
        <v>2.96</v>
      </c>
      <c r="L1707" s="48">
        <v>0.15</v>
      </c>
      <c r="M1707" s="49">
        <v>0.1</v>
      </c>
      <c r="N1707" s="36">
        <v>2.7999999999999901</v>
      </c>
      <c r="O1707" s="36">
        <v>3.3499999999999899</v>
      </c>
      <c r="P1707" s="70">
        <v>2.7999999999999901</v>
      </c>
      <c r="Q1707" s="36">
        <v>3.3499999999999899</v>
      </c>
      <c r="R1707" s="50">
        <v>2.7236874784246492</v>
      </c>
      <c r="S1707" s="50">
        <v>3.2344903460147303</v>
      </c>
      <c r="T1707" s="50">
        <v>2.6283584166797862</v>
      </c>
      <c r="U1707" s="50">
        <v>3.2991801529350249</v>
      </c>
      <c r="V1707" s="50">
        <v>1.0349999999999999</v>
      </c>
      <c r="W1707" s="50">
        <v>1.0329456510400874</v>
      </c>
      <c r="X1707" s="50">
        <v>1.0472972972972974</v>
      </c>
      <c r="Y1707" s="50">
        <v>1.0236486486486487</v>
      </c>
      <c r="Z1707" s="50">
        <v>1.03</v>
      </c>
      <c r="AA1707" s="51">
        <v>0.96499999999999997</v>
      </c>
      <c r="AB1707" s="51">
        <v>1.02</v>
      </c>
      <c r="AC1707" s="51">
        <v>1</v>
      </c>
      <c r="AD1707" s="51">
        <v>1</v>
      </c>
      <c r="AE1707" s="51">
        <v>1</v>
      </c>
      <c r="AF1707" s="51">
        <v>1</v>
      </c>
      <c r="AG1707" s="52">
        <v>1</v>
      </c>
      <c r="AH1707" s="52">
        <v>1</v>
      </c>
      <c r="AI1707" s="53">
        <v>1617</v>
      </c>
      <c r="AJ1707" s="53">
        <v>1575</v>
      </c>
      <c r="AK1707" s="51">
        <v>2.7205926239789893</v>
      </c>
      <c r="AL1707" s="51">
        <v>2.7196269162196653</v>
      </c>
      <c r="AM1707" s="51">
        <v>3.2528402424871858</v>
      </c>
      <c r="AN1707" s="51">
        <v>3.2500877580163174</v>
      </c>
      <c r="AO1707" s="51">
        <v>3.3492183918636513</v>
      </c>
      <c r="AP1707" s="51">
        <v>3.3465643915433794</v>
      </c>
      <c r="AQ1707" s="51">
        <v>3.3504254497618016</v>
      </c>
      <c r="AR1707" s="67">
        <v>-0.05</v>
      </c>
      <c r="AS1707" s="99" t="s">
        <v>1591</v>
      </c>
      <c r="AT1707" s="54">
        <v>2.7523808182995495</v>
      </c>
      <c r="AU1707" s="54">
        <v>3.4083215875785369</v>
      </c>
      <c r="AV1707" s="55">
        <v>2.7968184336431694</v>
      </c>
      <c r="AW1707" s="55">
        <v>3.358321587578537</v>
      </c>
      <c r="AX1707" s="56">
        <v>-4.7619181700440549E-2</v>
      </c>
      <c r="AY1707" s="56">
        <v>5.8321587578546996E-2</v>
      </c>
      <c r="AZ1707" s="56">
        <v>1.0702405878106447E-2</v>
      </c>
      <c r="BA1707" s="56">
        <v>-0.10594076927898755</v>
      </c>
      <c r="BB1707" s="61">
        <v>152</v>
      </c>
      <c r="BC1707" s="57">
        <v>141</v>
      </c>
      <c r="BD1707" s="57">
        <v>114</v>
      </c>
      <c r="BE1707" s="57">
        <v>-112</v>
      </c>
      <c r="BF1707" s="95">
        <v>0.39636462240499615</v>
      </c>
      <c r="BG1707" s="58">
        <v>0.41438187994999481</v>
      </c>
      <c r="BH1707" s="58">
        <v>0.46734396138247408</v>
      </c>
      <c r="BI1707" s="58">
        <v>0.52770861277239123</v>
      </c>
      <c r="BJ1707" s="57">
        <v>144</v>
      </c>
      <c r="BK1707" s="57">
        <v>142</v>
      </c>
      <c r="BL1707" s="57">
        <v>115</v>
      </c>
      <c r="BM1707" s="57">
        <v>-112</v>
      </c>
      <c r="BN1707" s="58">
        <v>0.41062444158041744</v>
      </c>
      <c r="BO1707" s="58">
        <v>0.41247157653664734</v>
      </c>
      <c r="BP1707" s="58">
        <v>0.46617872967922597</v>
      </c>
      <c r="BQ1707" s="58">
        <v>0.52767229238504776</v>
      </c>
      <c r="BR1707" s="36">
        <v>3.95</v>
      </c>
      <c r="BS1707" s="36">
        <v>4.25</v>
      </c>
      <c r="BT1707" s="36">
        <v>0.45434000000000002</v>
      </c>
      <c r="BU1707" s="36">
        <v>0.16844999999999999</v>
      </c>
      <c r="BV1707" s="36">
        <v>0.18288909396883901</v>
      </c>
      <c r="BW1707" s="36">
        <v>0.24740000000000001</v>
      </c>
    </row>
    <row r="1708" spans="1:75" s="36" customFormat="1" ht="16.75" customHeight="1" x14ac:dyDescent="0.2">
      <c r="A1708" s="36" t="s">
        <v>2093</v>
      </c>
      <c r="B1708" s="36">
        <v>2025020823</v>
      </c>
      <c r="C1708" s="35">
        <v>46047</v>
      </c>
      <c r="D1708" s="45" t="s">
        <v>6</v>
      </c>
      <c r="E1708" s="36" t="s">
        <v>10</v>
      </c>
      <c r="F1708" s="45">
        <v>0</v>
      </c>
      <c r="G1708" s="45">
        <v>1</v>
      </c>
      <c r="H1708" s="36" t="s">
        <v>26</v>
      </c>
      <c r="I1708" s="36" t="s">
        <v>411</v>
      </c>
      <c r="J1708" s="46" t="s">
        <v>166</v>
      </c>
      <c r="K1708" s="47">
        <v>2.96</v>
      </c>
      <c r="L1708" s="48">
        <v>0.15</v>
      </c>
      <c r="M1708" s="49">
        <v>0.1</v>
      </c>
      <c r="N1708" s="36">
        <v>2.9999999999999898</v>
      </c>
      <c r="O1708" s="36">
        <v>2.7499999999999898</v>
      </c>
      <c r="P1708" s="70">
        <v>2.9999999999999898</v>
      </c>
      <c r="Q1708" s="36">
        <v>2.7499999999999898</v>
      </c>
      <c r="R1708" s="50">
        <v>3.0134620006635835</v>
      </c>
      <c r="S1708" s="50">
        <v>2.7860052271267586</v>
      </c>
      <c r="T1708" s="50">
        <v>2.9833273806569478</v>
      </c>
      <c r="U1708" s="50">
        <v>2.8695853839405614</v>
      </c>
      <c r="V1708" s="50">
        <v>0.95</v>
      </c>
      <c r="W1708" s="50">
        <v>0.92554174501717079</v>
      </c>
      <c r="X1708" s="50">
        <v>1.1317567567567568</v>
      </c>
      <c r="Y1708" s="50">
        <v>0.90714784693815687</v>
      </c>
      <c r="Z1708" s="50">
        <v>1</v>
      </c>
      <c r="AA1708" s="51">
        <v>0.99</v>
      </c>
      <c r="AB1708" s="51">
        <v>1.03</v>
      </c>
      <c r="AC1708" s="51">
        <v>1</v>
      </c>
      <c r="AD1708" s="51">
        <v>1</v>
      </c>
      <c r="AE1708" s="51">
        <v>1</v>
      </c>
      <c r="AF1708" s="51">
        <v>1</v>
      </c>
      <c r="AG1708" s="52">
        <v>1</v>
      </c>
      <c r="AH1708" s="52">
        <v>1</v>
      </c>
      <c r="AI1708" s="53">
        <v>1634</v>
      </c>
      <c r="AJ1708" s="53">
        <v>1554</v>
      </c>
      <c r="AK1708" s="51">
        <v>3.15</v>
      </c>
      <c r="AL1708" s="51">
        <v>3.15</v>
      </c>
      <c r="AM1708" s="51">
        <v>2.81</v>
      </c>
      <c r="AN1708" s="51">
        <v>2.8064007840690137</v>
      </c>
      <c r="AO1708" s="51">
        <v>2.9095612559667883</v>
      </c>
      <c r="AP1708" s="51">
        <v>2.8910278516407835</v>
      </c>
      <c r="AQ1708" s="51">
        <v>2.81</v>
      </c>
      <c r="AR1708" s="67">
        <v>0</v>
      </c>
      <c r="AS1708" s="99" t="s">
        <v>1591</v>
      </c>
      <c r="AT1708" s="54">
        <v>3.2187977027027026</v>
      </c>
      <c r="AU1708" s="54">
        <v>2.7154833753518215</v>
      </c>
      <c r="AV1708" s="55">
        <v>3.2187977027027026</v>
      </c>
      <c r="AW1708" s="55">
        <v>2.7736846739406293</v>
      </c>
      <c r="AX1708" s="56">
        <v>0.21879770270271282</v>
      </c>
      <c r="AY1708" s="56">
        <v>-3.4516624648168293E-2</v>
      </c>
      <c r="AZ1708" s="56">
        <v>0.18428107805454452</v>
      </c>
      <c r="BA1708" s="56">
        <v>0.25331432735088111</v>
      </c>
      <c r="BB1708" s="61">
        <v>-139</v>
      </c>
      <c r="BC1708" s="57">
        <v>-122</v>
      </c>
      <c r="BD1708" s="57">
        <v>104</v>
      </c>
      <c r="BE1708" s="57">
        <v>130</v>
      </c>
      <c r="BF1708" s="95">
        <v>0.58223398372073776</v>
      </c>
      <c r="BG1708" s="58">
        <v>0.54933660135219853</v>
      </c>
      <c r="BH1708" s="58">
        <v>0.49111302068459117</v>
      </c>
      <c r="BI1708" s="58">
        <v>0.43493304336193206</v>
      </c>
      <c r="BJ1708" s="57">
        <v>-134</v>
      </c>
      <c r="BK1708" s="57">
        <v>-127</v>
      </c>
      <c r="BL1708" s="57">
        <v>-101</v>
      </c>
      <c r="BM1708" s="57">
        <v>125</v>
      </c>
      <c r="BN1708" s="58">
        <v>0.57259544576131383</v>
      </c>
      <c r="BO1708" s="58">
        <v>0.55853314779607244</v>
      </c>
      <c r="BP1708" s="58">
        <v>0.50214386117865817</v>
      </c>
      <c r="BQ1708" s="58">
        <v>0.4452696000340346</v>
      </c>
      <c r="BR1708" s="36">
        <v>3.95</v>
      </c>
      <c r="BS1708" s="36">
        <v>4.3</v>
      </c>
      <c r="BT1708" s="36">
        <v>0.44979000000000002</v>
      </c>
      <c r="BU1708" s="36">
        <v>0.16508</v>
      </c>
      <c r="BV1708" s="36">
        <v>0.17900478199108599</v>
      </c>
      <c r="BW1708" s="36">
        <v>0.24287</v>
      </c>
    </row>
    <row r="1709" spans="1:75" s="36" customFormat="1" ht="16.75" customHeight="1" x14ac:dyDescent="0.2">
      <c r="A1709" s="36" t="s">
        <v>2094</v>
      </c>
      <c r="B1709" s="36">
        <v>2025020823</v>
      </c>
      <c r="C1709" s="35">
        <v>46047</v>
      </c>
      <c r="D1709" s="45" t="s">
        <v>9</v>
      </c>
      <c r="E1709" s="36" t="s">
        <v>14</v>
      </c>
      <c r="F1709" s="45">
        <v>1</v>
      </c>
      <c r="G1709" s="45">
        <v>0</v>
      </c>
      <c r="H1709" s="36" t="s">
        <v>27</v>
      </c>
      <c r="I1709" s="36" t="s">
        <v>328</v>
      </c>
      <c r="J1709" s="46" t="s">
        <v>155</v>
      </c>
      <c r="K1709" s="47">
        <v>2.96</v>
      </c>
      <c r="L1709" s="48">
        <v>0.15</v>
      </c>
      <c r="M1709" s="49">
        <v>0.1</v>
      </c>
      <c r="N1709" s="36">
        <v>2.7499999999999898</v>
      </c>
      <c r="O1709" s="36">
        <v>2.9999999999999898</v>
      </c>
      <c r="P1709" s="70">
        <v>2.7499999999999898</v>
      </c>
      <c r="Q1709" s="36">
        <v>2.9999999999999898</v>
      </c>
      <c r="R1709" s="50">
        <v>2.6622288912119609</v>
      </c>
      <c r="S1709" s="50">
        <v>3.2047929213406365</v>
      </c>
      <c r="T1709" s="50">
        <v>2.6222954578437814</v>
      </c>
      <c r="U1709" s="50">
        <v>3.2047929213406365</v>
      </c>
      <c r="V1709" s="50">
        <v>1.05</v>
      </c>
      <c r="W1709" s="50">
        <v>1.0725047827848808</v>
      </c>
      <c r="X1709" s="50">
        <v>0.94932432432432434</v>
      </c>
      <c r="Y1709" s="50">
        <v>1.0641891891891893</v>
      </c>
      <c r="Z1709" s="50">
        <v>0.96</v>
      </c>
      <c r="AA1709" s="51">
        <v>0.98499999999999999</v>
      </c>
      <c r="AB1709" s="51">
        <v>1</v>
      </c>
      <c r="AC1709" s="51">
        <v>1</v>
      </c>
      <c r="AD1709" s="51">
        <v>1</v>
      </c>
      <c r="AE1709" s="51">
        <v>1</v>
      </c>
      <c r="AF1709" s="51">
        <v>1</v>
      </c>
      <c r="AG1709" s="52">
        <v>1</v>
      </c>
      <c r="AH1709" s="52">
        <v>1</v>
      </c>
      <c r="AI1709" s="53">
        <v>1605</v>
      </c>
      <c r="AJ1709" s="53">
        <v>1548</v>
      </c>
      <c r="AK1709" s="51">
        <v>2.6851576269369444</v>
      </c>
      <c r="AL1709" s="51">
        <v>2.681119315077674</v>
      </c>
      <c r="AM1709" s="51">
        <v>3.35</v>
      </c>
      <c r="AN1709" s="51">
        <v>3.3282189382010956</v>
      </c>
      <c r="AO1709" s="51">
        <v>3.2977118392291906</v>
      </c>
      <c r="AP1709" s="51">
        <v>3.2645452440178637</v>
      </c>
      <c r="AQ1709" s="51">
        <v>3.2159999999999997</v>
      </c>
      <c r="AR1709" s="67">
        <v>0</v>
      </c>
      <c r="AS1709" s="99" t="s">
        <v>1591</v>
      </c>
      <c r="AT1709" s="54">
        <v>2.7154833753518215</v>
      </c>
      <c r="AU1709" s="54">
        <v>3.2187977027027026</v>
      </c>
      <c r="AV1709" s="55">
        <v>2.7736846739406293</v>
      </c>
      <c r="AW1709" s="55">
        <v>3.2187977027027026</v>
      </c>
      <c r="AX1709" s="56">
        <v>-3.4516624648168293E-2</v>
      </c>
      <c r="AY1709" s="56">
        <v>0.21879770270271282</v>
      </c>
      <c r="AZ1709" s="56">
        <v>0.18428107805454452</v>
      </c>
      <c r="BA1709" s="56">
        <v>-0.25331432735088111</v>
      </c>
      <c r="BB1709" s="61">
        <v>139</v>
      </c>
      <c r="BC1709" s="57">
        <v>122</v>
      </c>
      <c r="BD1709" s="57">
        <v>-104</v>
      </c>
      <c r="BE1709" s="57">
        <v>-130</v>
      </c>
      <c r="BF1709" s="95">
        <v>0.41776601627926224</v>
      </c>
      <c r="BG1709" s="58">
        <v>0.45066339864780142</v>
      </c>
      <c r="BH1709" s="58">
        <v>0.50888697931540883</v>
      </c>
      <c r="BI1709" s="58">
        <v>0.56506695663806794</v>
      </c>
      <c r="BJ1709" s="57">
        <v>134</v>
      </c>
      <c r="BK1709" s="57">
        <v>127</v>
      </c>
      <c r="BL1709" s="57">
        <v>101</v>
      </c>
      <c r="BM1709" s="57">
        <v>-125</v>
      </c>
      <c r="BN1709" s="58">
        <v>0.42740455423868617</v>
      </c>
      <c r="BO1709" s="58">
        <v>0.44146685220392756</v>
      </c>
      <c r="BP1709" s="58">
        <v>0.49785613882134183</v>
      </c>
      <c r="BQ1709" s="58">
        <v>0.5547303999659654</v>
      </c>
      <c r="BR1709" s="36">
        <v>3.95</v>
      </c>
      <c r="BS1709" s="36">
        <v>4.3499999999999996</v>
      </c>
      <c r="BT1709" s="36">
        <v>0.44359999999999999</v>
      </c>
      <c r="BU1709" s="36">
        <v>0.15970999999999999</v>
      </c>
      <c r="BV1709" s="36">
        <v>0.172872513151343</v>
      </c>
      <c r="BW1709" s="36">
        <v>0.23585</v>
      </c>
    </row>
    <row r="1710" spans="1:75" s="36" customFormat="1" ht="16.75" customHeight="1" x14ac:dyDescent="0.2">
      <c r="A1710" s="36" t="s">
        <v>2095</v>
      </c>
      <c r="B1710" s="36">
        <v>2025020824</v>
      </c>
      <c r="C1710" s="35">
        <v>46047</v>
      </c>
      <c r="D1710" s="45" t="s">
        <v>6</v>
      </c>
      <c r="E1710" s="36" t="s">
        <v>48</v>
      </c>
      <c r="F1710" s="45">
        <v>1</v>
      </c>
      <c r="G1710" s="45">
        <v>1</v>
      </c>
      <c r="H1710" s="36" t="s">
        <v>46</v>
      </c>
      <c r="I1710" s="36" t="s">
        <v>449</v>
      </c>
      <c r="J1710" s="46" t="s">
        <v>146</v>
      </c>
      <c r="K1710" s="47">
        <v>2.96</v>
      </c>
      <c r="L1710" s="48">
        <v>0.15</v>
      </c>
      <c r="M1710" s="49">
        <v>0.1</v>
      </c>
      <c r="N1710" s="36">
        <v>3.0499999999999901</v>
      </c>
      <c r="O1710" s="36">
        <v>2.94999999999999</v>
      </c>
      <c r="P1710" s="70">
        <v>3.0499999999999901</v>
      </c>
      <c r="Q1710" s="36">
        <v>2.94999999999999</v>
      </c>
      <c r="R1710" s="50">
        <v>3.1978430048652973</v>
      </c>
      <c r="S1710" s="50">
        <v>3.2335670925834035</v>
      </c>
      <c r="T1710" s="50">
        <v>2.9580047795004001</v>
      </c>
      <c r="U1710" s="50">
        <v>3.2659027635092377</v>
      </c>
      <c r="V1710" s="50">
        <v>0.95</v>
      </c>
      <c r="W1710" s="50">
        <v>0.95302926576458757</v>
      </c>
      <c r="X1710" s="50">
        <v>1.09839488101775</v>
      </c>
      <c r="Y1710" s="50">
        <v>0.90569394829205541</v>
      </c>
      <c r="Z1710" s="50">
        <v>0.97</v>
      </c>
      <c r="AA1710" s="51">
        <v>0.92500000000000004</v>
      </c>
      <c r="AB1710" s="51">
        <v>1.01</v>
      </c>
      <c r="AC1710" s="51">
        <v>1</v>
      </c>
      <c r="AD1710" s="51">
        <v>1</v>
      </c>
      <c r="AE1710" s="51">
        <v>1</v>
      </c>
      <c r="AF1710" s="51">
        <v>1</v>
      </c>
      <c r="AG1710" s="52">
        <v>1</v>
      </c>
      <c r="AH1710" s="52">
        <v>1</v>
      </c>
      <c r="AI1710" s="53">
        <v>1614</v>
      </c>
      <c r="AJ1710" s="53">
        <v>1572</v>
      </c>
      <c r="AK1710" s="51">
        <v>3.1500999372781728</v>
      </c>
      <c r="AL1710" s="51">
        <v>3.1536638240357679</v>
      </c>
      <c r="AM1710" s="51">
        <v>3.305417326317948</v>
      </c>
      <c r="AN1710" s="51">
        <v>3.2946397912577661</v>
      </c>
      <c r="AO1710" s="51">
        <v>3.3062811475028635</v>
      </c>
      <c r="AP1710" s="51">
        <v>3.2808229873483188</v>
      </c>
      <c r="AQ1710" s="51">
        <v>3.2062548065284093</v>
      </c>
      <c r="AR1710" s="67">
        <v>0</v>
      </c>
      <c r="AS1710" s="99" t="s">
        <v>1591</v>
      </c>
      <c r="AT1710" s="54">
        <v>2.9949143091286374</v>
      </c>
      <c r="AU1710" s="54">
        <v>3.0122307073109003</v>
      </c>
      <c r="AV1710" s="55">
        <v>2.9949143091286374</v>
      </c>
      <c r="AW1710" s="55">
        <v>3.0155493402326576</v>
      </c>
      <c r="AX1710" s="56">
        <v>-5.5085690871352622E-2</v>
      </c>
      <c r="AY1710" s="56">
        <v>6.2230707310910294E-2</v>
      </c>
      <c r="AZ1710" s="56">
        <v>7.1450164395576721E-3</v>
      </c>
      <c r="BA1710" s="56">
        <v>-0.11731639818226292</v>
      </c>
      <c r="BB1710" s="61">
        <v>103</v>
      </c>
      <c r="BC1710" s="57">
        <v>-129</v>
      </c>
      <c r="BD1710" s="57">
        <v>-103</v>
      </c>
      <c r="BE1710" s="57">
        <v>122</v>
      </c>
      <c r="BF1710" s="95">
        <v>0.49254456947960867</v>
      </c>
      <c r="BG1710" s="58">
        <v>0.5633247193117723</v>
      </c>
      <c r="BH1710" s="58">
        <v>0.5075026026146342</v>
      </c>
      <c r="BI1710" s="58">
        <v>0.44997556980032005</v>
      </c>
      <c r="BJ1710" s="57">
        <v>103</v>
      </c>
      <c r="BK1710" s="57">
        <v>-129</v>
      </c>
      <c r="BL1710" s="57">
        <v>-103</v>
      </c>
      <c r="BM1710" s="57">
        <v>122</v>
      </c>
      <c r="BN1710" s="58">
        <v>0.49218108248665027</v>
      </c>
      <c r="BO1710" s="58">
        <v>0.56382253477953981</v>
      </c>
      <c r="BP1710" s="58">
        <v>0.50799958285525437</v>
      </c>
      <c r="BQ1710" s="58">
        <v>0.45035625606895557</v>
      </c>
      <c r="BR1710" s="36">
        <v>3.95</v>
      </c>
      <c r="BS1710" s="36">
        <v>4.4000000000000004</v>
      </c>
      <c r="BT1710" s="36">
        <v>0.43654999999999999</v>
      </c>
      <c r="BU1710" s="36">
        <v>0.15540999999999999</v>
      </c>
      <c r="BV1710" s="36">
        <v>0.16807258884346599</v>
      </c>
      <c r="BW1710" s="36">
        <v>0.23075000000000001</v>
      </c>
    </row>
    <row r="1711" spans="1:75" ht="16.75" customHeight="1" x14ac:dyDescent="0.2">
      <c r="A1711" t="str">
        <f t="shared" ref="A1711:A1727" si="11">B1711&amp;" "&amp;E1711</f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ref="I1711:I1720" si="12">E1711&amp;" "&amp;J1711</f>
        <v>CGY Dustin Wolf</v>
      </c>
      <c r="J1711" s="33" t="s">
        <v>151</v>
      </c>
      <c r="K1711" s="14">
        <v>2.96</v>
      </c>
      <c r="L1711" s="13">
        <v>0.15</v>
      </c>
      <c r="M1711" s="28">
        <v>0.1</v>
      </c>
      <c r="N1711">
        <f>IFERROR(_xlfn.XLOOKUP(A1711,Params!A:A,Params!D:D),0)</f>
        <v>2.94999999999999</v>
      </c>
      <c r="O1711">
        <f t="shared" ref="O1711" si="13">N1710</f>
        <v>3.0499999999999901</v>
      </c>
      <c r="P1711" s="68">
        <f t="shared" ref="P1711" si="14">N1711</f>
        <v>2.94999999999999</v>
      </c>
      <c r="Q1711">
        <f t="shared" ref="Q1711" si="15">P1710</f>
        <v>3.0499999999999901</v>
      </c>
      <c r="R1711" s="5">
        <f t="shared" ref="R1711" si="16">N1711/W1711/X1711/Z1710/AB1710/AA1711</f>
        <v>2.622580055637902</v>
      </c>
      <c r="S1711" s="5">
        <f t="shared" ref="S1711" si="17">O1711/W1710/Y1711/Z1711/AA1710/AB1711</f>
        <v>3.3005249331985151</v>
      </c>
      <c r="T1711" s="5">
        <f t="shared" ref="T1711" si="18">P1711/W1711/X1711/Z1710/AB1710</f>
        <v>2.5701284545251437</v>
      </c>
      <c r="U1711" s="5">
        <f t="shared" ref="U1711" si="19">Q1711/W1710/Y1711/Z1711/AA1710</f>
        <v>3.3005249331985151</v>
      </c>
      <c r="V1711" s="5">
        <f>_xlfn.XLOOKUP(H1711,'Rest - Home'!A:A,'Rest - Home'!B:B)</f>
        <v>1.048</v>
      </c>
      <c r="W1711" s="5">
        <f>_xlfn.XLOOKUP(H1711,'Rest - Home'!A:A,'Rest - Home'!C:C)</f>
        <v>1.0491546019013618</v>
      </c>
      <c r="X1711" s="5">
        <f t="shared" ref="X1711" si="20">AM1710/K1711</f>
        <v>1.1166950426749824</v>
      </c>
      <c r="Y1711" s="5">
        <f t="shared" ref="Y1711" si="21">AK1710/K1711</f>
        <v>1.0642229517831665</v>
      </c>
      <c r="Z1711" s="5">
        <f>IF(J1711="",1,(_xlfn.XLOOKUP(I1711,Goalies!B:B,Goalies!J:J)))</f>
        <v>0.98499999999999999</v>
      </c>
      <c r="AA1711" s="23">
        <v>0.98</v>
      </c>
      <c r="AB1711" s="23">
        <v>1</v>
      </c>
      <c r="AC1711" s="23">
        <f>_xlfn.XLOOKUP(E1711,'Game Adjustments'!A:A,'Game Adjustments'!B:B)</f>
        <v>1</v>
      </c>
      <c r="AD1711" s="23">
        <f>_xlfn.XLOOKUP(E1711,'Game Adjustments'!A:A,'Game Adjustments'!C:C)</f>
        <v>1</v>
      </c>
      <c r="AE1711" s="23">
        <f>IF(D1711="A",_xlfn.XLOOKUP(E1711,'Rest - Home'!F:F,'Rest - Home'!J:J),_xlfn.XLOOKUP(E1711,'Rest - Home'!F:F,'Rest - Home'!I:I))</f>
        <v>1</v>
      </c>
      <c r="AF1711" s="23">
        <f>IF(D1711="A",_xlfn.XLOOKUP(E1711,'Rest - Home'!F:F,'Rest - Home'!L:L),_xlfn.XLOOKUP(E1711,'Rest - Home'!F:F,'Rest - Home'!K:K))</f>
        <v>1</v>
      </c>
      <c r="AG1711" s="26">
        <v>1</v>
      </c>
      <c r="AH1711" s="26">
        <v>1</v>
      </c>
      <c r="AI1711" s="53" cm="1">
        <f t="array" ref="AI1711">MAX(IF($E$63:E1710=E1711,ROW($E$63:E1710)-MIN(ROW($E$63:E1710))+1))</f>
        <v>1613</v>
      </c>
      <c r="AJ1711" s="53" cm="1">
        <f t="array" ref="AJ1711">MAX(IF($I$105:I1710=I1711,ROW($I$105:I1710)-MIN(ROW($I$105:I1710))+1))</f>
        <v>1543</v>
      </c>
      <c r="AK1711" s="23">
        <f>IF(AI1711=0,_xlfn.XLOOKUP(E1711,'Starting GF'!A:A,'Starting GF'!B:B),INDEX($AL$63:$AL1711,AI1711))</f>
        <v>2.6808540869444841</v>
      </c>
      <c r="AL1711" s="23">
        <f t="shared" ref="AL1711" si="22">IF(R1711=0,AK1711,R1711*L1711*(1-M1711)+T1711*L1711*M1711+AK1711*(1-L1711))</f>
        <v>2.6713262082318052</v>
      </c>
      <c r="AM1711" s="23">
        <f>IF(AI1711=0,_xlfn.XLOOKUP(E1711,'Starting GF'!A:A,'Starting GF'!C:C),INDEX($AN$63:$AN1711,AI1711))</f>
        <v>3.2512488478125401</v>
      </c>
      <c r="AN1711" s="23">
        <f t="shared" ref="AN1711" si="23">IF(S1711=0,AM1711,S1711*L1711+AM1711*(1-L1711))</f>
        <v>3.2586402606204365</v>
      </c>
      <c r="AO1711" s="23">
        <f>IF(AJ1711=0,_xlfn.XLOOKUP(I1711,Goalies!B:B,Goalies!I:I),INDEX($AP$105:$AP1711,AJ1711))</f>
        <v>3.1755838834082821</v>
      </c>
      <c r="AP1711" s="23">
        <f t="shared" ref="AP1711" si="24">IF(S1711=0,AO1711,S1711*L1711*Z1711+AO1711*(1-L1711))</f>
        <v>3.1868988597771204</v>
      </c>
      <c r="AQ1711" s="23">
        <f t="shared" ref="AQ1711" si="25">AM1711*Z1711</f>
        <v>3.2024801150953519</v>
      </c>
      <c r="AR1711" s="66">
        <v>0</v>
      </c>
      <c r="AS1711" s="96" t="s">
        <v>1591</v>
      </c>
      <c r="AT1711" s="20">
        <f t="shared" ref="AT1711" si="26">(AK1711*V1711*X1711*Z1710*AA1711*AB1710*AC1711*AD1710*AG1711*AH1710)+AR1711</f>
        <v>3.0122307073109003</v>
      </c>
      <c r="AU1711" s="20">
        <f t="shared" ref="AU1711" si="27">AT1710</f>
        <v>2.9949143091286374</v>
      </c>
      <c r="AV1711" s="12">
        <f t="shared" ref="AV1711" si="28">AK1711*W1711*X1711*Z1710*AA1711*AB1710</f>
        <v>3.0155493402326576</v>
      </c>
      <c r="AW1711" s="12">
        <f t="shared" ref="AW1711" si="29">AV1710</f>
        <v>2.9949143091286374</v>
      </c>
      <c r="AX1711" s="8">
        <f t="shared" ref="AX1711" si="30">(AT1711-N1711)</f>
        <v>6.2230707310910294E-2</v>
      </c>
      <c r="AY1711" s="8">
        <f t="shared" ref="AY1711" si="31">(AU1711-O1711)</f>
        <v>-5.5085690871352622E-2</v>
      </c>
      <c r="AZ1711" s="8">
        <f t="shared" ref="AZ1711" si="32">SUM(AX1711:AY1711)</f>
        <v>7.1450164395576721E-3</v>
      </c>
      <c r="BA1711" s="8">
        <f t="shared" ref="BA1711" si="33">AX1711-AY1711</f>
        <v>0.11731639818226292</v>
      </c>
      <c r="BB1711" s="62">
        <f t="shared" ref="BB1711" si="34">IF(BF1711=0.5,100,IF(BF1711&gt;0.5,-ROUND(100*BF1711/(1-BF1711),0),ROUND(100*(1-BF1711)/BF1711,0)))</f>
        <v>-103</v>
      </c>
      <c r="BC1711" s="21">
        <f t="shared" ref="BC1711" si="35">IF(BG1711=0.5,100,IF(BG1711&gt;0.5,-ROUND(100*BG1711/(1-BG1711),0),ROUND(100*(1-BG1711)/BG1711,0)))</f>
        <v>129</v>
      </c>
      <c r="BD1711" s="21">
        <f t="shared" ref="BD1711" si="36">IF(BH1711=0.5,100,IF(BH1711&gt;0.5,-ROUND(100*BH1711/(1-BH1711),0),ROUND(100*(1-BH1711)/BH1711,0)))</f>
        <v>103</v>
      </c>
      <c r="BE1711" s="21">
        <f t="shared" ref="BE1711" si="37">IF(BI1711=0.5,100,IF(BI1711&gt;0.5,-ROUND(100*BI1711/(1-BI1711),0),ROUND(100*(1-BI1711)/BI1711,0)))</f>
        <v>-122</v>
      </c>
      <c r="BF1711" s="94">
        <f t="shared" ref="BF1711:BF1777" si="38">1-BF1710</f>
        <v>0.50745543052039133</v>
      </c>
      <c r="BG1711" s="22">
        <f t="shared" ref="BG1711" si="39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0.43667528068822775</v>
      </c>
      <c r="BH1711" s="22">
        <f t="shared" ref="BH1711" si="40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0.4924973973853658</v>
      </c>
      <c r="BI1711" s="22">
        <f t="shared" ref="BI1711" si="41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0.55002443019967995</v>
      </c>
      <c r="BJ1711" s="21">
        <f t="shared" ref="BJ1711" si="42">IF(BN1711=0.5,100,IF(BN1711&gt;0.5,-ROUND(100*BN1711/(1-BN1711),0),ROUND(100*(1-BN1711)/BN1711,0)))</f>
        <v>-103</v>
      </c>
      <c r="BK1711" s="21">
        <f t="shared" ref="BK1711" si="43">IF(BO1711=0.5,100,IF(BO1711&gt;0.5,-ROUND(100*BO1711/(1-BO1711),0),ROUND(100*(1-BO1711)/BO1711,0)))</f>
        <v>129</v>
      </c>
      <c r="BL1711" s="21">
        <f t="shared" ref="BL1711" si="44">IF(BP1711=0.5,100,IF(BP1711&gt;0.5,-ROUND(100*BP1711/(1-BP1711),0),ROUND(100*(1-BP1711)/BP1711,0)))</f>
        <v>103</v>
      </c>
      <c r="BM1711" s="21">
        <f t="shared" ref="BM1711" si="45">IF(BQ1711=0.5,100,IF(BQ1711&gt;0.5,-ROUND(100*BQ1711/(1-BQ1711),0),ROUND(100*(1-BQ1711)/BQ1711,0)))</f>
        <v>-122</v>
      </c>
      <c r="BN1711" s="22">
        <f t="shared" ref="BN1711:BN1777" si="46">1-BN1710</f>
        <v>0.50781891751334973</v>
      </c>
      <c r="BO1711" s="22">
        <f t="shared" ref="BO1711" si="47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0.43617746522046019</v>
      </c>
      <c r="BP1711" s="22">
        <f t="shared" ref="BP1711" si="48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0.49200041714474568</v>
      </c>
      <c r="BQ1711" s="22">
        <f t="shared" ref="BQ1711" si="49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0.54964374393104443</v>
      </c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1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2"/>
        <v>BOS Joonas Korpisalo</v>
      </c>
      <c r="J1712" s="33" t="s">
        <v>149</v>
      </c>
      <c r="K1712" s="14">
        <v>2.96</v>
      </c>
      <c r="L1712" s="13">
        <v>0.15</v>
      </c>
      <c r="M1712" s="28">
        <v>0.1</v>
      </c>
      <c r="N1712">
        <f>IFERROR(_xlfn.XLOOKUP(A1712,Params!A:A,Params!D:D),0)</f>
        <v>3.2499999999999898</v>
      </c>
      <c r="O1712">
        <f t="shared" ref="O1712" si="50">N1713</f>
        <v>3.0999999999999899</v>
      </c>
      <c r="P1712" s="68">
        <f t="shared" ref="P1712:P1721" si="51">N1712</f>
        <v>3.2499999999999898</v>
      </c>
      <c r="Q1712">
        <f t="shared" ref="Q1712" si="52">P1713</f>
        <v>3.0999999999999899</v>
      </c>
      <c r="R1712" s="5">
        <f t="shared" ref="R1712" si="53">N1712/W1712/X1712/Z1713/AB1713/AA1712</f>
        <v>3.04582660465136</v>
      </c>
      <c r="S1712" s="5">
        <f t="shared" ref="S1712" si="54">O1712/W1713/Y1712/Z1712/AA1713/AB1712</f>
        <v>3.030572159371435</v>
      </c>
      <c r="T1712" s="5">
        <f t="shared" ref="T1712" si="55">P1712/W1712/X1712/Z1713/AB1713</f>
        <v>3.04582660465136</v>
      </c>
      <c r="U1712" s="5">
        <f t="shared" ref="U1712" si="56">Q1712/W1713/Y1712/Z1712/AA1713</f>
        <v>3.0608778809651493</v>
      </c>
      <c r="V1712" s="5">
        <f>_xlfn.XLOOKUP(H1712,'Rest - Home'!A:A,'Rest - Home'!B:B)</f>
        <v>0.97</v>
      </c>
      <c r="W1712" s="5">
        <f>_xlfn.XLOOKUP(H1712,'Rest - Home'!A:A,'Rest - Home'!C:C)</f>
        <v>0.95751047349149665</v>
      </c>
      <c r="X1712" s="5">
        <f t="shared" ref="X1712" si="57">AM1713/K1712</f>
        <v>1.0304054054054053</v>
      </c>
      <c r="Y1712" s="5">
        <f t="shared" ref="Y1712" si="58">AK1713/K1712</f>
        <v>0.94594594594594594</v>
      </c>
      <c r="Z1712" s="5">
        <f>IF(J1712="",1,(_xlfn.XLOOKUP(I1712,Goalies!B:B,Goalies!J:J)))</f>
        <v>1.04</v>
      </c>
      <c r="AA1712" s="23">
        <v>1</v>
      </c>
      <c r="AB1712" s="23">
        <v>1.01</v>
      </c>
      <c r="AC1712" s="23">
        <f>_xlfn.XLOOKUP(E1712,'Game Adjustments'!A:A,'Game Adjustments'!B:B)</f>
        <v>1</v>
      </c>
      <c r="AD1712" s="23">
        <f>_xlfn.XLOOKUP(E1712,'Game Adjustments'!A:A,'Game Adjustments'!C:C)</f>
        <v>1</v>
      </c>
      <c r="AE1712" s="23">
        <f>IF(D1712="A",_xlfn.XLOOKUP(E1712,'Rest - Home'!F:F,'Rest - Home'!J:J),_xlfn.XLOOKUP(E1712,'Rest - Home'!F:F,'Rest - Home'!I:I))</f>
        <v>1</v>
      </c>
      <c r="AF1712" s="23">
        <f>IF(D1712="A",_xlfn.XLOOKUP(E1712,'Rest - Home'!F:F,'Rest - Home'!L:L),_xlfn.XLOOKUP(E1712,'Rest - Home'!F:F,'Rest - Home'!K:K))</f>
        <v>1</v>
      </c>
      <c r="AG1712" s="26">
        <v>1</v>
      </c>
      <c r="AH1712" s="26">
        <v>1</v>
      </c>
      <c r="AI1712" s="53" cm="1">
        <f t="array" ref="AI1712">MAX(IF($E$63:E1711=E1712,ROW($E$63:E1711)-MIN(ROW($E$63:E1711))+1))</f>
        <v>1629</v>
      </c>
      <c r="AJ1712" s="53" cm="1">
        <f t="array" ref="AJ1712">MAX(IF($I$105:I1711=I1712,ROW($I$105:I1711)-MIN(ROW($I$105:I1711))+1))</f>
        <v>1553</v>
      </c>
      <c r="AK1712" s="23">
        <f>IF(AI1712=0,_xlfn.XLOOKUP(E1712,'Starting GF'!A:A,'Starting GF'!B:B),INDEX($AL$63:$AL1712,AI1712))</f>
        <v>2.9247258345411327</v>
      </c>
      <c r="AL1712" s="23">
        <f t="shared" ref="AL1712:AL1721" si="59">IF(R1712=0,AK1712,R1712*L1712*(1-M1712)+T1712*L1712*M1712+AK1712*(1-L1712))</f>
        <v>2.9428909500576665</v>
      </c>
      <c r="AM1712" s="23">
        <f>IF(AI1712=0,_xlfn.XLOOKUP(E1712,'Starting GF'!A:A,'Starting GF'!C:C),INDEX($AN$63:$AN1712,AI1712))</f>
        <v>3.0854037598222042</v>
      </c>
      <c r="AN1712" s="23">
        <f t="shared" ref="AN1712:AN1721" si="60">IF(S1712=0,AM1712,S1712*L1712+AM1712*(1-L1712))</f>
        <v>3.0771790197545883</v>
      </c>
      <c r="AO1712" s="23">
        <f>IF(AJ1712=0,_xlfn.XLOOKUP(I1712,Goalies!B:B,Goalies!I:I),INDEX($AP$105:$AP1712,AJ1712))</f>
        <v>3.2507621854920612</v>
      </c>
      <c r="AP1712" s="23">
        <f t="shared" ref="AP1712:AP1721" si="61">IF(S1712=0,AO1712,S1712*L1712*Z1712+AO1712*(1-L1712))</f>
        <v>3.2359171145301957</v>
      </c>
      <c r="AQ1712" s="23">
        <f t="shared" ref="AQ1712:AQ1721" si="62">AM1712*Z1712</f>
        <v>3.2088199102150923</v>
      </c>
      <c r="AR1712" s="66">
        <v>0.05</v>
      </c>
      <c r="AS1712" s="96" t="s">
        <v>1591</v>
      </c>
      <c r="AT1712" s="20">
        <f t="shared" ref="AT1712" si="63">(AK1712*V1712*X1712*Z1713*AA1712*AB1713*AC1712*AD1713*AG1712*AH1713)+AR1712</f>
        <v>3.2114880723247872</v>
      </c>
      <c r="AU1712" s="20">
        <f t="shared" ref="AU1712" si="64">AT1713</f>
        <v>3.1216446474944703</v>
      </c>
      <c r="AV1712" s="12">
        <f t="shared" ref="AV1712" si="65">AK1712*V1712*X1712*Z1713*AA1712*AB1713</f>
        <v>3.1614880723247873</v>
      </c>
      <c r="AW1712" s="12">
        <f t="shared" ref="AW1712" si="66">AV1713</f>
        <v>3.1560877459629957</v>
      </c>
      <c r="AX1712" s="8">
        <f t="shared" ref="AX1712:AX1721" si="67">(AT1712-N1712)</f>
        <v>-3.8511927675202617E-2</v>
      </c>
      <c r="AY1712" s="8">
        <f t="shared" ref="AY1712:AY1721" si="68">(AU1712-O1712)</f>
        <v>2.1644647494480473E-2</v>
      </c>
      <c r="AZ1712" s="8">
        <f t="shared" ref="AZ1712:AZ1721" si="69">SUM(AX1712:AY1712)</f>
        <v>-1.6867280180722144E-2</v>
      </c>
      <c r="BA1712" s="8">
        <f t="shared" ref="BA1712:BA1721" si="70">AX1712-AY1712</f>
        <v>-6.0156575169683091E-2</v>
      </c>
      <c r="BB1712" s="62">
        <f t="shared" ref="BB1712:BB1721" si="71">IF(BF1712=0.5,100,IF(BF1712&gt;0.5,-ROUND(100*BF1712/(1-BF1712),0),ROUND(100*(1-BF1712)/BF1712,0)))</f>
        <v>-107</v>
      </c>
      <c r="BC1712" s="21">
        <f t="shared" ref="BC1712:BC1721" si="72">IF(BG1712=0.5,100,IF(BG1712&gt;0.5,-ROUND(100*BG1712/(1-BG1712),0),ROUND(100*(1-BG1712)/BG1712,0)))</f>
        <v>-159</v>
      </c>
      <c r="BD1712" s="21">
        <f t="shared" ref="BD1712:BD1721" si="73">IF(BH1712=0.5,100,IF(BH1712&gt;0.5,-ROUND(100*BH1712/(1-BH1712),0),ROUND(100*(1-BH1712)/BH1712,0)))</f>
        <v>-130</v>
      </c>
      <c r="BE1712" s="21">
        <f t="shared" ref="BE1712:BE1721" si="74">IF(BI1712=0.5,100,IF(BI1712&gt;0.5,-ROUND(100*BI1712/(1-BI1712),0),ROUND(100*(1-BI1712)/BI1712,0)))</f>
        <v>-101</v>
      </c>
      <c r="BF1712" s="94">
        <f t="shared" ref="BF1712" si="75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IF(AT1712&gt;AT1713, 1-_xlpm.interp, _xlpm.interp)
)</f>
        <v>0.51787461109114996</v>
      </c>
      <c r="BG1712" s="22">
        <f t="shared" ref="BG1712:BI1776" si="76">1-BG1713</f>
        <v>0.61393341739284046</v>
      </c>
      <c r="BH1712" s="22">
        <f t="shared" si="76"/>
        <v>0.56585771205813673</v>
      </c>
      <c r="BI1712" s="22">
        <f t="shared" si="76"/>
        <v>0.50319990959358707</v>
      </c>
      <c r="BJ1712" s="21">
        <f t="shared" ref="BJ1712:BJ1721" si="77">IF(BN1712=0.5,100,IF(BN1712&gt;0.5,-ROUND(100*BN1712/(1-BN1712),0),ROUND(100*(1-BN1712)/BN1712,0)))</f>
        <v>-103</v>
      </c>
      <c r="BK1712" s="21">
        <f t="shared" ref="BK1712:BK1721" si="78">IF(BO1712=0.5,100,IF(BO1712&gt;0.5,-ROUND(100*BO1712/(1-BO1712),0),ROUND(100*(1-BO1712)/BO1712,0)))</f>
        <v>-158</v>
      </c>
      <c r="BL1712" s="21">
        <f t="shared" ref="BL1712:BL1721" si="79">IF(BP1712=0.5,100,IF(BP1712&gt;0.5,-ROUND(100*BP1712/(1-BP1712),0),ROUND(100*(1-BP1712)/BP1712,0)))</f>
        <v>-129</v>
      </c>
      <c r="BM1712" s="21">
        <f t="shared" ref="BM1712:BM1721" si="80">IF(BQ1712=0.5,100,IF(BQ1712&gt;0.5,-ROUND(100*BQ1712/(1-BQ1712),0),ROUND(100*(1-BQ1712)/BQ1712,0)))</f>
        <v>-100</v>
      </c>
      <c r="BN1712" s="22">
        <f t="shared" ref="BN1712" si="81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IF(AV1712&gt;AV1713, 1-_xlpm.interp, _xlpm.interp)
)</f>
        <v>0.5069308426477368</v>
      </c>
      <c r="BO1712" s="22">
        <f t="shared" ref="BO1712:BQ1776" si="82">1-BO1713</f>
        <v>0.6124738198772961</v>
      </c>
      <c r="BP1712" s="22">
        <f t="shared" si="82"/>
        <v>0.56377175172760619</v>
      </c>
      <c r="BQ1712" s="22">
        <f t="shared" si="82"/>
        <v>0.50083460801289503</v>
      </c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1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2"/>
        <v>NYR Jonathan Quick</v>
      </c>
      <c r="J1713" s="33" t="s">
        <v>178</v>
      </c>
      <c r="K1713" s="14">
        <v>2.96</v>
      </c>
      <c r="L1713" s="13">
        <v>0.15</v>
      </c>
      <c r="M1713" s="28">
        <v>0.1</v>
      </c>
      <c r="N1713">
        <f>IFERROR(_xlfn.XLOOKUP(A1713,Params!A:A,Params!D:D),0)</f>
        <v>3.0999999999999899</v>
      </c>
      <c r="O1713">
        <f t="shared" ref="O1713" si="83">N1712</f>
        <v>3.2499999999999898</v>
      </c>
      <c r="P1713" s="68">
        <f t="shared" si="51"/>
        <v>3.0999999999999899</v>
      </c>
      <c r="Q1713">
        <f t="shared" ref="Q1713" si="84">P1712</f>
        <v>3.2499999999999898</v>
      </c>
      <c r="R1713" s="5">
        <f t="shared" ref="R1713" si="85">N1713/W1713/X1713/Z1712/AB1712/AA1713</f>
        <v>2.7502403921128948</v>
      </c>
      <c r="S1713" s="5">
        <f t="shared" ref="S1713" si="86">O1713/W1712/Y1713/Z1713/AA1712/AB1713</f>
        <v>3.1762878538815729</v>
      </c>
      <c r="T1713" s="5">
        <f t="shared" ref="T1713" si="87">P1713/W1713/X1713/Z1712/AB1712</f>
        <v>2.7227379881917657</v>
      </c>
      <c r="U1713" s="5">
        <f t="shared" ref="U1713" si="88">Q1713/W1712/Y1713/Z1713/AA1712</f>
        <v>3.2715764894980199</v>
      </c>
      <c r="V1713" s="5">
        <f>_xlfn.XLOOKUP(H1713,'Rest - Home'!A:A,'Rest - Home'!B:B)</f>
        <v>1.0449999999999999</v>
      </c>
      <c r="W1713" s="5">
        <f>_xlfn.XLOOKUP(H1713,'Rest - Home'!A:A,'Rest - Home'!C:C)</f>
        <v>1.0398742800952707</v>
      </c>
      <c r="X1713" s="5">
        <f t="shared" ref="X1713" si="89">AM1712/K1713</f>
        <v>1.042366135075069</v>
      </c>
      <c r="Y1713" s="5">
        <f t="shared" ref="Y1713" si="90">AK1712/K1713</f>
        <v>0.98808305220984216</v>
      </c>
      <c r="Z1713" s="5">
        <f>IF(J1713="",1,(_xlfn.XLOOKUP(I1713,Goalies!B:B,Goalies!J:J)))</f>
        <v>1.05</v>
      </c>
      <c r="AA1713" s="23">
        <v>0.99</v>
      </c>
      <c r="AB1713" s="23">
        <v>1.03</v>
      </c>
      <c r="AC1713" s="23">
        <f>_xlfn.XLOOKUP(E1713,'Game Adjustments'!A:A,'Game Adjustments'!B:B)</f>
        <v>1</v>
      </c>
      <c r="AD1713" s="23">
        <f>_xlfn.XLOOKUP(E1713,'Game Adjustments'!A:A,'Game Adjustments'!C:C)</f>
        <v>1</v>
      </c>
      <c r="AE1713" s="23">
        <f>IF(D1713="A",_xlfn.XLOOKUP(E1713,'Rest - Home'!F:F,'Rest - Home'!J:J),_xlfn.XLOOKUP(E1713,'Rest - Home'!F:F,'Rest - Home'!I:I))</f>
        <v>1</v>
      </c>
      <c r="AF1713" s="23">
        <f>IF(D1713="A",_xlfn.XLOOKUP(E1713,'Rest - Home'!F:F,'Rest - Home'!L:L),_xlfn.XLOOKUP(E1713,'Rest - Home'!F:F,'Rest - Home'!K:K))</f>
        <v>1</v>
      </c>
      <c r="AG1713" s="26">
        <v>1</v>
      </c>
      <c r="AH1713" s="26">
        <v>1</v>
      </c>
      <c r="AI1713" s="53" cm="1">
        <f t="array" ref="AI1713">MAX(IF($E$63:E1712=E1713,ROW($E$63:E1712)-MIN(ROW($E$63:E1712))+1))</f>
        <v>1618</v>
      </c>
      <c r="AJ1713" s="53" cm="1">
        <f t="array" ref="AJ1713">MAX(IF($I$105:I1712=I1713,ROW($I$105:I1712)-MIN(ROW($I$105:I1712))+1))</f>
        <v>1532</v>
      </c>
      <c r="AK1713" s="23">
        <f>IF(AI1713=0,_xlfn.XLOOKUP(E1713,'Starting GF'!A:A,'Starting GF'!B:B),INDEX($AL$63:$AL1713,AI1713))</f>
        <v>2.8</v>
      </c>
      <c r="AL1713" s="23">
        <f t="shared" si="59"/>
        <v>2.7921235227581174</v>
      </c>
      <c r="AM1713" s="23">
        <f>IF(AI1713=0,_xlfn.XLOOKUP(E1713,'Starting GF'!A:A,'Starting GF'!C:C),INDEX($AN$63:$AN1713,AI1713))</f>
        <v>3.05</v>
      </c>
      <c r="AN1713" s="23">
        <f t="shared" si="60"/>
        <v>3.0689431780822356</v>
      </c>
      <c r="AO1713" s="23">
        <f>IF(AJ1713=0,_xlfn.XLOOKUP(I1713,Goalies!B:B,Goalies!I:I),INDEX($AP$105:$AP1713,AJ1713))</f>
        <v>3.0725869575359201</v>
      </c>
      <c r="AP1713" s="23">
        <f t="shared" si="61"/>
        <v>3.1119642508918801</v>
      </c>
      <c r="AQ1713" s="23">
        <f t="shared" si="62"/>
        <v>3.2025000000000001</v>
      </c>
      <c r="AR1713" s="66">
        <v>-0.05</v>
      </c>
      <c r="AS1713" s="96" t="s">
        <v>1591</v>
      </c>
      <c r="AT1713" s="20">
        <f t="shared" ref="AT1713" si="91">(AK1713*V1713*X1713*Z1712*AA1713*AB1712*AC1713*AD1712*AG1713*AH1712)+AR1713</f>
        <v>3.1216446474944703</v>
      </c>
      <c r="AU1713" s="20">
        <f t="shared" ref="AU1713" si="92">AT1712</f>
        <v>3.2114880723247872</v>
      </c>
      <c r="AV1713" s="12">
        <f t="shared" ref="AV1713" si="93">AK1713*W1713*X1713*Z1712*AA1713*AB1712</f>
        <v>3.1560877459629957</v>
      </c>
      <c r="AW1713" s="12">
        <f t="shared" ref="AW1713" si="94">AV1712</f>
        <v>3.1614880723247873</v>
      </c>
      <c r="AX1713" s="8">
        <f t="shared" si="67"/>
        <v>2.1644647494480473E-2</v>
      </c>
      <c r="AY1713" s="8">
        <f t="shared" si="68"/>
        <v>-3.8511927675202617E-2</v>
      </c>
      <c r="AZ1713" s="8">
        <f t="shared" si="69"/>
        <v>-1.6867280180722144E-2</v>
      </c>
      <c r="BA1713" s="8">
        <f t="shared" si="70"/>
        <v>6.0156575169683091E-2</v>
      </c>
      <c r="BB1713" s="62">
        <f t="shared" si="71"/>
        <v>107</v>
      </c>
      <c r="BC1713" s="21">
        <f t="shared" si="72"/>
        <v>159</v>
      </c>
      <c r="BD1713" s="21">
        <f t="shared" si="73"/>
        <v>130</v>
      </c>
      <c r="BE1713" s="21">
        <f t="shared" si="74"/>
        <v>101</v>
      </c>
      <c r="BF1713" s="94">
        <f t="shared" si="38"/>
        <v>0.48212538890885004</v>
      </c>
      <c r="BG1713" s="22">
        <f t="shared" ref="BG1713" si="95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0.38606658260715954</v>
      </c>
      <c r="BH1713" s="22">
        <f t="shared" ref="BH1713" si="96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0.43414228794186327</v>
      </c>
      <c r="BI1713" s="22">
        <f t="shared" ref="BI1713" si="97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0.49680009040641288</v>
      </c>
      <c r="BJ1713" s="21">
        <f t="shared" si="77"/>
        <v>103</v>
      </c>
      <c r="BK1713" s="21">
        <f t="shared" si="78"/>
        <v>158</v>
      </c>
      <c r="BL1713" s="21">
        <f t="shared" si="79"/>
        <v>129</v>
      </c>
      <c r="BM1713" s="21">
        <f t="shared" si="80"/>
        <v>100</v>
      </c>
      <c r="BN1713" s="22">
        <f t="shared" si="46"/>
        <v>0.4930691573522632</v>
      </c>
      <c r="BO1713" s="22">
        <f t="shared" ref="BO1713" si="98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0.3875261801227039</v>
      </c>
      <c r="BP1713" s="22">
        <f t="shared" ref="BP1713" si="99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0.43622824827239387</v>
      </c>
      <c r="BQ1713" s="22">
        <f t="shared" ref="BQ1713" si="100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0.49916539198710497</v>
      </c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1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2"/>
        <v>LAK Darcy Kuemper</v>
      </c>
      <c r="J1714" s="33" t="s">
        <v>167</v>
      </c>
      <c r="K1714" s="14">
        <v>2.96</v>
      </c>
      <c r="L1714" s="13">
        <v>0.15</v>
      </c>
      <c r="M1714" s="28">
        <v>0.1</v>
      </c>
      <c r="N1714">
        <f>IFERROR(_xlfn.XLOOKUP(A1714,Params!A:A,Params!D:D),0)</f>
        <v>0</v>
      </c>
      <c r="O1714">
        <f t="shared" ref="O1714" si="101">N1715</f>
        <v>0</v>
      </c>
      <c r="P1714" s="68">
        <f t="shared" si="51"/>
        <v>0</v>
      </c>
      <c r="Q1714">
        <f t="shared" ref="Q1714" si="102">P1715</f>
        <v>0</v>
      </c>
      <c r="R1714" s="5">
        <f t="shared" ref="R1714" si="103">N1714/W1714/X1714/Z1715/AB1715/AA1714</f>
        <v>0</v>
      </c>
      <c r="S1714" s="5">
        <f t="shared" ref="S1714" si="104">O1714/W1715/Y1714/Z1714/AA1715/AB1714</f>
        <v>0</v>
      </c>
      <c r="T1714" s="5">
        <f t="shared" ref="T1714" si="105">P1714/W1714/X1714/Z1715/AB1715</f>
        <v>0</v>
      </c>
      <c r="U1714" s="5">
        <f t="shared" ref="U1714" si="106">Q1714/W1715/Y1714/Z1714/AA1715</f>
        <v>0</v>
      </c>
      <c r="V1714" s="5">
        <f>_xlfn.XLOOKUP(H1714,'Rest - Home'!A:A,'Rest - Home'!B:B)</f>
        <v>0.95</v>
      </c>
      <c r="W1714" s="5">
        <f>_xlfn.XLOOKUP(H1714,'Rest - Home'!A:A,'Rest - Home'!C:C)</f>
        <v>0.95302926576458757</v>
      </c>
      <c r="X1714" s="5">
        <f t="shared" ref="X1714" si="107">AM1715/K1714</f>
        <v>1.060810810810811</v>
      </c>
      <c r="Y1714" s="5">
        <f t="shared" ref="Y1714" si="108">AK1715/K1714</f>
        <v>1.027027027027027</v>
      </c>
      <c r="Z1714" s="5">
        <f>IF(J1714="",1,(_xlfn.XLOOKUP(I1714,Goalies!B:B,Goalies!J:J)))</f>
        <v>0.97499999999999998</v>
      </c>
      <c r="AA1714" s="23">
        <v>0.96</v>
      </c>
      <c r="AB1714" s="23">
        <v>1.01</v>
      </c>
      <c r="AC1714" s="23">
        <f>_xlfn.XLOOKUP(E1714,'Game Adjustments'!A:A,'Game Adjustments'!B:B)</f>
        <v>1</v>
      </c>
      <c r="AD1714" s="23">
        <f>_xlfn.XLOOKUP(E1714,'Game Adjustments'!A:A,'Game Adjustments'!C:C)</f>
        <v>1</v>
      </c>
      <c r="AE1714" s="23">
        <f>IF(D1714="A",_xlfn.XLOOKUP(E1714,'Rest - Home'!F:F,'Rest - Home'!J:J),_xlfn.XLOOKUP(E1714,'Rest - Home'!F:F,'Rest - Home'!I:I))</f>
        <v>1</v>
      </c>
      <c r="AF1714" s="23">
        <f>IF(D1714="A",_xlfn.XLOOKUP(E1714,'Rest - Home'!F:F,'Rest - Home'!L:L),_xlfn.XLOOKUP(E1714,'Rest - Home'!F:F,'Rest - Home'!K:K))</f>
        <v>1</v>
      </c>
      <c r="AG1714" s="26">
        <v>1</v>
      </c>
      <c r="AH1714" s="26">
        <v>1</v>
      </c>
      <c r="AI1714" s="53" cm="1">
        <f t="array" ref="AI1714">MAX(IF($E$63:E1713=E1714,ROW($E$63:E1713)-MIN(ROW($E$63:E1713))+1))</f>
        <v>1632</v>
      </c>
      <c r="AJ1714" s="53" cm="1">
        <f t="array" ref="AJ1714">MAX(IF($I$105:I1713=I1714,ROW($I$105:I1713)-MIN(ROW($I$105:I1713))+1))</f>
        <v>1590</v>
      </c>
      <c r="AK1714" s="23">
        <f>IF(AI1714=0,_xlfn.XLOOKUP(E1714,'Starting GF'!A:A,'Starting GF'!B:B),INDEX($AL$63:$AL1714,AI1714))</f>
        <v>2.8447414852776705</v>
      </c>
      <c r="AL1714" s="23">
        <f t="shared" si="59"/>
        <v>2.8447414852776705</v>
      </c>
      <c r="AM1714" s="23">
        <f>IF(AI1714=0,_xlfn.XLOOKUP(E1714,'Starting GF'!A:A,'Starting GF'!C:C),INDEX($AN$63:$AN1714,AI1714))</f>
        <v>2.8</v>
      </c>
      <c r="AN1714" s="23">
        <f t="shared" si="60"/>
        <v>2.8</v>
      </c>
      <c r="AO1714" s="23">
        <f>IF(AJ1714=0,_xlfn.XLOOKUP(I1714,Goalies!B:B,Goalies!I:I),INDEX($AP$105:$AP1714,AJ1714))</f>
        <v>2.7735085344756891</v>
      </c>
      <c r="AP1714" s="23">
        <f t="shared" si="61"/>
        <v>2.7735085344756891</v>
      </c>
      <c r="AQ1714" s="23">
        <f t="shared" si="62"/>
        <v>2.73</v>
      </c>
      <c r="AR1714" s="66">
        <v>0.05</v>
      </c>
      <c r="AS1714" s="96" t="s">
        <v>1591</v>
      </c>
      <c r="AT1714" s="20">
        <f t="shared" ref="AT1714" si="109">(AK1714*V1714*X1714*Z1715*AA1714*AB1715*AC1714*AD1715*AG1714*AH1715)+AR1714</f>
        <v>2.7333677581574189</v>
      </c>
      <c r="AU1714" s="20">
        <f t="shared" ref="AU1714" si="110">AT1715</f>
        <v>2.9029103141621628</v>
      </c>
      <c r="AV1714" s="12">
        <f t="shared" ref="AV1714" si="111">AK1714*V1714*X1714*Z1715*AA1714*AB1715</f>
        <v>2.6833677581574191</v>
      </c>
      <c r="AW1714" s="12">
        <f t="shared" ref="AW1714" si="112">AV1715</f>
        <v>2.9561635926576604</v>
      </c>
      <c r="AX1714" s="8">
        <f t="shared" si="67"/>
        <v>2.7333677581574189</v>
      </c>
      <c r="AY1714" s="8">
        <f t="shared" si="68"/>
        <v>2.9029103141621628</v>
      </c>
      <c r="AZ1714" s="8">
        <f t="shared" si="69"/>
        <v>5.6362780723195822</v>
      </c>
      <c r="BA1714" s="8">
        <f t="shared" si="70"/>
        <v>-0.16954255600474388</v>
      </c>
      <c r="BB1714" s="62">
        <f t="shared" si="71"/>
        <v>114</v>
      </c>
      <c r="BC1714" s="21">
        <f t="shared" si="72"/>
        <v>-100</v>
      </c>
      <c r="BD1714" s="21">
        <f t="shared" si="73"/>
        <v>128</v>
      </c>
      <c r="BE1714" s="21">
        <f t="shared" si="74"/>
        <v>157</v>
      </c>
      <c r="BF1714" s="94">
        <f t="shared" ref="BF1714" si="113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IF(AT1714&gt;AT1715, 1-_xlpm.interp, _xlpm.interp)
)</f>
        <v>0.46716250999110409</v>
      </c>
      <c r="BG1714" s="22">
        <f t="shared" si="76"/>
        <v>0.50033227475293884</v>
      </c>
      <c r="BH1714" s="22">
        <f t="shared" si="76"/>
        <v>0.4377345133833852</v>
      </c>
      <c r="BI1714" s="22">
        <f t="shared" si="76"/>
        <v>0.38900371750959528</v>
      </c>
      <c r="BJ1714" s="21">
        <f t="shared" si="77"/>
        <v>122</v>
      </c>
      <c r="BK1714" s="21">
        <f t="shared" si="78"/>
        <v>-101</v>
      </c>
      <c r="BL1714" s="21">
        <f t="shared" si="79"/>
        <v>128</v>
      </c>
      <c r="BM1714" s="21">
        <f t="shared" si="80"/>
        <v>157</v>
      </c>
      <c r="BN1714" s="22">
        <f t="shared" ref="BN1714" si="114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IF(AV1714&gt;AV1715, 1-_xlpm.interp, _xlpm.interp)
)</f>
        <v>0.45123318215221975</v>
      </c>
      <c r="BO1714" s="22">
        <f t="shared" si="82"/>
        <v>0.50237227545082108</v>
      </c>
      <c r="BP1714" s="22">
        <f t="shared" si="82"/>
        <v>0.4385102661776068</v>
      </c>
      <c r="BQ1714" s="22">
        <f t="shared" si="82"/>
        <v>0.38863436784430216</v>
      </c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1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2"/>
        <v>CBJ Jet Greaves</v>
      </c>
      <c r="J1715" s="33" t="s">
        <v>227</v>
      </c>
      <c r="K1715" s="14">
        <v>2.96</v>
      </c>
      <c r="L1715" s="13">
        <v>0.15</v>
      </c>
      <c r="M1715" s="28">
        <v>0.1</v>
      </c>
      <c r="N1715">
        <f>IFERROR(_xlfn.XLOOKUP(A1715,Params!A:A,Params!D:D),0)</f>
        <v>0</v>
      </c>
      <c r="O1715">
        <f t="shared" ref="O1715" si="115">N1714</f>
        <v>0</v>
      </c>
      <c r="P1715" s="68">
        <f t="shared" si="51"/>
        <v>0</v>
      </c>
      <c r="Q1715">
        <f t="shared" ref="Q1715" si="116">P1714</f>
        <v>0</v>
      </c>
      <c r="R1715" s="5">
        <f t="shared" ref="R1715" si="117">N1715/W1715/X1715/Z1714/AB1714/AA1715</f>
        <v>0</v>
      </c>
      <c r="S1715" s="5">
        <f t="shared" ref="S1715" si="118">O1715/W1714/Y1715/Z1715/AA1714/AB1715</f>
        <v>0</v>
      </c>
      <c r="T1715" s="5">
        <f t="shared" ref="T1715" si="119">P1715/W1715/X1715/Z1714/AB1714</f>
        <v>0</v>
      </c>
      <c r="U1715" s="5">
        <f t="shared" ref="U1715" si="120">Q1715/W1714/Y1715/Z1715/AA1714</f>
        <v>0</v>
      </c>
      <c r="V1715" s="5">
        <f>_xlfn.XLOOKUP(H1715,'Rest - Home'!A:A,'Rest - Home'!B:B)</f>
        <v>1.048</v>
      </c>
      <c r="W1715" s="5">
        <f>_xlfn.XLOOKUP(H1715,'Rest - Home'!A:A,'Rest - Home'!C:C)</f>
        <v>1.0491546019013618</v>
      </c>
      <c r="X1715" s="5">
        <f t="shared" ref="X1715" si="121">AM1714/K1715</f>
        <v>0.94594594594594594</v>
      </c>
      <c r="Y1715" s="5">
        <f t="shared" ref="Y1715" si="122">AK1714/K1715</f>
        <v>0.96106131259380756</v>
      </c>
      <c r="Z1715" s="5">
        <f>IF(J1715="",1,(_xlfn.XLOOKUP(I1715,Goalies!B:B,Goalies!J:J)))</f>
        <v>0.97499999999999998</v>
      </c>
      <c r="AA1715" s="23">
        <v>0.995</v>
      </c>
      <c r="AB1715" s="23">
        <v>1</v>
      </c>
      <c r="AC1715" s="23">
        <f>_xlfn.XLOOKUP(E1715,'Game Adjustments'!A:A,'Game Adjustments'!B:B)</f>
        <v>1</v>
      </c>
      <c r="AD1715" s="23">
        <f>_xlfn.XLOOKUP(E1715,'Game Adjustments'!A:A,'Game Adjustments'!C:C)</f>
        <v>1</v>
      </c>
      <c r="AE1715" s="23">
        <f>IF(D1715="A",_xlfn.XLOOKUP(E1715,'Rest - Home'!F:F,'Rest - Home'!J:J),_xlfn.XLOOKUP(E1715,'Rest - Home'!F:F,'Rest - Home'!I:I))</f>
        <v>1</v>
      </c>
      <c r="AF1715" s="23">
        <f>IF(D1715="A",_xlfn.XLOOKUP(E1715,'Rest - Home'!F:F,'Rest - Home'!L:L),_xlfn.XLOOKUP(E1715,'Rest - Home'!F:F,'Rest - Home'!K:K))</f>
        <v>1</v>
      </c>
      <c r="AG1715" s="26">
        <v>1</v>
      </c>
      <c r="AH1715" s="26">
        <v>1</v>
      </c>
      <c r="AI1715" s="53" cm="1">
        <f t="array" ref="AI1715">MAX(IF($E$63:E1714=E1715,ROW($E$63:E1714)-MIN(ROW($E$63:E1714))+1))</f>
        <v>1631</v>
      </c>
      <c r="AJ1715" s="53" cm="1">
        <f t="array" ref="AJ1715">MAX(IF($I$105:I1714=I1715,ROW($I$105:I1714)-MIN(ROW($I$105:I1714))+1))</f>
        <v>1589</v>
      </c>
      <c r="AK1715" s="23">
        <f>IF(AI1715=0,_xlfn.XLOOKUP(E1715,'Starting GF'!A:A,'Starting GF'!B:B),INDEX($AL$63:$AL1715,AI1715))</f>
        <v>3.04</v>
      </c>
      <c r="AL1715" s="23">
        <f t="shared" si="59"/>
        <v>3.04</v>
      </c>
      <c r="AM1715" s="23">
        <f>IF(AI1715=0,_xlfn.XLOOKUP(E1715,'Starting GF'!A:A,'Starting GF'!C:C),INDEX($AN$63:$AN1715,AI1715))</f>
        <v>3.14</v>
      </c>
      <c r="AN1715" s="23">
        <f t="shared" si="60"/>
        <v>3.14</v>
      </c>
      <c r="AO1715" s="23">
        <f>IF(AJ1715=0,_xlfn.XLOOKUP(I1715,Goalies!B:B,Goalies!I:I),INDEX($AP$105:$AP1715,AJ1715))</f>
        <v>3.1809982885183388</v>
      </c>
      <c r="AP1715" s="23">
        <f t="shared" si="61"/>
        <v>3.1809982885183388</v>
      </c>
      <c r="AQ1715" s="23">
        <f t="shared" si="62"/>
        <v>3.0615000000000001</v>
      </c>
      <c r="AR1715" s="66">
        <v>-0.05</v>
      </c>
      <c r="AS1715" s="96" t="s">
        <v>1591</v>
      </c>
      <c r="AT1715" s="20">
        <f t="shared" ref="AT1715" si="123">(AK1715*V1715*X1715*Z1714*AA1715*AB1714*AC1715*AD1714*AG1715*AH1714)+AR1715</f>
        <v>2.9029103141621628</v>
      </c>
      <c r="AU1715" s="20">
        <f t="shared" ref="AU1715" si="124">AT1714</f>
        <v>2.7333677581574189</v>
      </c>
      <c r="AV1715" s="12">
        <f t="shared" ref="AV1715" si="125">AK1715*W1715*X1715*Z1714*AA1715*AB1714</f>
        <v>2.9561635926576604</v>
      </c>
      <c r="AW1715" s="12">
        <f t="shared" ref="AW1715" si="126">AV1714</f>
        <v>2.6833677581574191</v>
      </c>
      <c r="AX1715" s="8">
        <f t="shared" si="67"/>
        <v>2.9029103141621628</v>
      </c>
      <c r="AY1715" s="8">
        <f t="shared" si="68"/>
        <v>2.7333677581574189</v>
      </c>
      <c r="AZ1715" s="8">
        <f t="shared" si="69"/>
        <v>5.6362780723195822</v>
      </c>
      <c r="BA1715" s="8">
        <f t="shared" si="70"/>
        <v>0.16954255600474388</v>
      </c>
      <c r="BB1715" s="62">
        <f t="shared" si="71"/>
        <v>-114</v>
      </c>
      <c r="BC1715" s="21">
        <f t="shared" si="72"/>
        <v>100</v>
      </c>
      <c r="BD1715" s="21">
        <f t="shared" si="73"/>
        <v>-128</v>
      </c>
      <c r="BE1715" s="21">
        <f t="shared" si="74"/>
        <v>-157</v>
      </c>
      <c r="BF1715" s="94">
        <f t="shared" si="38"/>
        <v>0.53283749000889591</v>
      </c>
      <c r="BG1715" s="22">
        <f t="shared" ref="BG1715" si="127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0.49966772524706116</v>
      </c>
      <c r="BH1715" s="22">
        <f t="shared" ref="BH1715" si="128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0.5622654866166148</v>
      </c>
      <c r="BI1715" s="22">
        <f t="shared" ref="BI1715" si="129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0.61099628249040472</v>
      </c>
      <c r="BJ1715" s="21">
        <f t="shared" si="77"/>
        <v>-122</v>
      </c>
      <c r="BK1715" s="21">
        <f t="shared" si="78"/>
        <v>101</v>
      </c>
      <c r="BL1715" s="21">
        <f t="shared" si="79"/>
        <v>-128</v>
      </c>
      <c r="BM1715" s="21">
        <f t="shared" si="80"/>
        <v>-157</v>
      </c>
      <c r="BN1715" s="22">
        <f t="shared" si="46"/>
        <v>0.54876681784778025</v>
      </c>
      <c r="BO1715" s="22">
        <f t="shared" ref="BO1715" si="130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0.49762772454917886</v>
      </c>
      <c r="BP1715" s="22">
        <f t="shared" ref="BP1715" si="131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0.5614897338223932</v>
      </c>
      <c r="BQ1715" s="22">
        <f t="shared" ref="BQ1715" si="132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0.61136563215569784</v>
      </c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1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2"/>
        <v>NYI Ilya Sorokin</v>
      </c>
      <c r="J1716" s="33" t="s">
        <v>175</v>
      </c>
      <c r="K1716" s="14">
        <v>2.96</v>
      </c>
      <c r="L1716" s="13">
        <v>0.15</v>
      </c>
      <c r="M1716" s="28">
        <v>0.1</v>
      </c>
      <c r="N1716">
        <f>IFERROR(_xlfn.XLOOKUP(A1716,Params!A:A,Params!D:D),0)</f>
        <v>2.8999999999999901</v>
      </c>
      <c r="O1716">
        <f t="shared" ref="O1716" si="133">N1717</f>
        <v>2.94999999999999</v>
      </c>
      <c r="P1716" s="68">
        <f t="shared" si="51"/>
        <v>2.8999999999999901</v>
      </c>
      <c r="Q1716">
        <f t="shared" ref="Q1716" si="134">P1717</f>
        <v>2.94999999999999</v>
      </c>
      <c r="R1716" s="5">
        <f t="shared" ref="R1716" si="135">N1716/W1716/X1716/Z1717/AB1717/AA1716</f>
        <v>2.9264022981197906</v>
      </c>
      <c r="S1716" s="5">
        <f t="shared" ref="S1716" si="136">O1716/W1717/Y1716/Z1716/AA1717/AB1716</f>
        <v>3.0592724253378596</v>
      </c>
      <c r="T1716" s="5">
        <f t="shared" ref="T1716" si="137">P1716/W1716/X1716/Z1717/AB1717</f>
        <v>2.8386102291761968</v>
      </c>
      <c r="U1716" s="5">
        <f t="shared" ref="U1716" si="138">Q1716/W1717/Y1716/Z1716/AA1717</f>
        <v>3.0898651495912381</v>
      </c>
      <c r="V1716" s="5">
        <f>_xlfn.XLOOKUP(H1716,'Rest - Home'!A:A,'Rest - Home'!B:B)</f>
        <v>0.97</v>
      </c>
      <c r="W1716" s="5">
        <f>_xlfn.XLOOKUP(H1716,'Rest - Home'!A:A,'Rest - Home'!C:C)</f>
        <v>0.95751047349149665</v>
      </c>
      <c r="X1716" s="5">
        <f t="shared" ref="X1716" si="139">AM1717/K1716</f>
        <v>1.0259244073406864</v>
      </c>
      <c r="Y1716" s="5">
        <f t="shared" ref="Y1716" si="140">AK1717/K1716</f>
        <v>0.95608108108108114</v>
      </c>
      <c r="Z1716" s="5">
        <f>IF(J1716="",1,(_xlfn.XLOOKUP(I1716,Goalies!B:B,Goalies!J:J)))</f>
        <v>0.97</v>
      </c>
      <c r="AA1716" s="23">
        <v>0.97</v>
      </c>
      <c r="AB1716" s="23">
        <v>1.01</v>
      </c>
      <c r="AC1716" s="23">
        <f>_xlfn.XLOOKUP(E1716,'Game Adjustments'!A:A,'Game Adjustments'!B:B)</f>
        <v>1</v>
      </c>
      <c r="AD1716" s="23">
        <f>_xlfn.XLOOKUP(E1716,'Game Adjustments'!A:A,'Game Adjustments'!C:C)</f>
        <v>1</v>
      </c>
      <c r="AE1716" s="23">
        <f>IF(D1716="A",_xlfn.XLOOKUP(E1716,'Rest - Home'!F:F,'Rest - Home'!J:J),_xlfn.XLOOKUP(E1716,'Rest - Home'!F:F,'Rest - Home'!I:I))</f>
        <v>1</v>
      </c>
      <c r="AF1716" s="23">
        <f>IF(D1716="A",_xlfn.XLOOKUP(E1716,'Rest - Home'!F:F,'Rest - Home'!L:L),_xlfn.XLOOKUP(E1716,'Rest - Home'!F:F,'Rest - Home'!K:K))</f>
        <v>1</v>
      </c>
      <c r="AG1716" s="26">
        <v>1</v>
      </c>
      <c r="AH1716" s="26">
        <v>1</v>
      </c>
      <c r="AI1716" s="53" cm="1">
        <f t="array" ref="AI1716">MAX(IF($E$63:E1715=E1716,ROW($E$63:E1715)-MIN(ROW($E$63:E1715))+1))</f>
        <v>1621</v>
      </c>
      <c r="AJ1716" s="53" cm="1">
        <f t="array" ref="AJ1716">MAX(IF($I$105:I1715=I1716,ROW($I$105:I1715)-MIN(ROW($I$105:I1715))+1))</f>
        <v>1540</v>
      </c>
      <c r="AK1716" s="23">
        <f>IF(AI1716=0,_xlfn.XLOOKUP(E1716,'Starting GF'!A:A,'Starting GF'!B:B),INDEX($AL$63:$AL1716,AI1716))</f>
        <v>2.89</v>
      </c>
      <c r="AL1716" s="23">
        <v>2.91</v>
      </c>
      <c r="AM1716" s="23">
        <f>IF(AI1716=0,_xlfn.XLOOKUP(E1716,'Starting GF'!A:A,'Starting GF'!C:C),INDEX($AN$63:$AN1716,AI1716))</f>
        <v>2.95</v>
      </c>
      <c r="AN1716" s="23">
        <v>2.96</v>
      </c>
      <c r="AO1716" s="23">
        <f>IF(AJ1716=0,_xlfn.XLOOKUP(I1716,Goalies!B:B,Goalies!I:I),INDEX($AP$105:$AP1716,AJ1716))</f>
        <v>2.9004255765479861</v>
      </c>
      <c r="AP1716" s="23">
        <f t="shared" si="61"/>
        <v>2.9104858779524463</v>
      </c>
      <c r="AQ1716" s="23">
        <f t="shared" si="62"/>
        <v>2.8614999999999999</v>
      </c>
      <c r="AR1716" s="66">
        <v>-0.03</v>
      </c>
      <c r="AS1716" s="96" t="s">
        <v>1591</v>
      </c>
      <c r="AT1716" s="20">
        <f t="shared" ref="AT1716" si="141">(AK1716*V1716*X1716*Z1717*AA1716*AB1717*AC1716*AD1717*AG1716*AH1717)+AR1716</f>
        <v>2.8712824613398098</v>
      </c>
      <c r="AU1716" s="20">
        <f t="shared" ref="AU1716" si="142">AT1717</f>
        <v>2.8886522903032095</v>
      </c>
      <c r="AV1716" s="12">
        <f t="shared" ref="AV1716" si="143">AK1716*V1716*X1716*Z1717*AA1716*AB1717</f>
        <v>2.9012824613398096</v>
      </c>
      <c r="AW1716" s="12">
        <f t="shared" ref="AW1716" si="144">AV1717</f>
        <v>2.8446306147576528</v>
      </c>
      <c r="AX1716" s="8">
        <f t="shared" si="67"/>
        <v>-2.8717538660180342E-2</v>
      </c>
      <c r="AY1716" s="8">
        <f t="shared" si="68"/>
        <v>-6.1347709696780495E-2</v>
      </c>
      <c r="AZ1716" s="8">
        <f t="shared" si="69"/>
        <v>-9.0065248356960836E-2</v>
      </c>
      <c r="BA1716" s="8">
        <f t="shared" si="70"/>
        <v>3.2630171036600153E-2</v>
      </c>
      <c r="BB1716" s="62">
        <f t="shared" si="71"/>
        <v>105</v>
      </c>
      <c r="BC1716" s="21">
        <f t="shared" si="72"/>
        <v>-109</v>
      </c>
      <c r="BD1716" s="21">
        <f t="shared" si="73"/>
        <v>117</v>
      </c>
      <c r="BE1716" s="21">
        <f t="shared" si="74"/>
        <v>145</v>
      </c>
      <c r="BF1716" s="94">
        <f t="shared" ref="BF1716" si="145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IF(AT1716&gt;AT1717, 1-_xlpm.interp, _xlpm.interp)
)</f>
        <v>0.48890561224034912</v>
      </c>
      <c r="BG1716" s="22">
        <f t="shared" si="76"/>
        <v>0.52238840893868399</v>
      </c>
      <c r="BH1716" s="22">
        <f t="shared" si="76"/>
        <v>0.46070994295361212</v>
      </c>
      <c r="BI1716" s="22">
        <f t="shared" si="76"/>
        <v>0.40801213335657882</v>
      </c>
      <c r="BJ1716" s="21">
        <f t="shared" si="77"/>
        <v>-106</v>
      </c>
      <c r="BK1716" s="21">
        <f t="shared" si="78"/>
        <v>-108</v>
      </c>
      <c r="BL1716" s="21">
        <f t="shared" si="79"/>
        <v>119</v>
      </c>
      <c r="BM1716" s="21">
        <f t="shared" si="80"/>
        <v>147</v>
      </c>
      <c r="BN1716" s="22">
        <f t="shared" ref="BN1716" si="146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IF(AV1716&gt;AV1717, 1-_xlpm.interp, _xlpm.interp)
)</f>
        <v>0.51567421340443886</v>
      </c>
      <c r="BO1716" s="22">
        <f t="shared" si="82"/>
        <v>0.51869544586853</v>
      </c>
      <c r="BP1716" s="22">
        <f t="shared" si="82"/>
        <v>0.45677346812052577</v>
      </c>
      <c r="BQ1716" s="22">
        <f t="shared" si="82"/>
        <v>0.40470442511974836</v>
      </c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1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2"/>
        <v>PHI Samuel Ersson</v>
      </c>
      <c r="J1717" s="33" t="s">
        <v>231</v>
      </c>
      <c r="K1717" s="14">
        <v>2.96</v>
      </c>
      <c r="L1717" s="13">
        <v>0.15</v>
      </c>
      <c r="M1717" s="28">
        <v>0.1</v>
      </c>
      <c r="N1717">
        <f>IFERROR(_xlfn.XLOOKUP(A1717,Params!A:A,Params!D:D),0)</f>
        <v>2.94999999999999</v>
      </c>
      <c r="O1717">
        <f t="shared" ref="O1717" si="147">N1716</f>
        <v>2.8999999999999901</v>
      </c>
      <c r="P1717" s="68">
        <f t="shared" si="51"/>
        <v>2.94999999999999</v>
      </c>
      <c r="Q1717">
        <f t="shared" ref="Q1717" si="148">P1716</f>
        <v>2.8999999999999901</v>
      </c>
      <c r="R1717" s="5">
        <f t="shared" ref="R1717" si="149">N1717/W1717/X1717/Z1716/AB1716/AA1717</f>
        <v>2.9348274453241161</v>
      </c>
      <c r="S1717" s="5">
        <f t="shared" ref="S1717" si="150">O1717/W1716/Y1717/Z1717/AA1716/AB1717</f>
        <v>3.0749868263956217</v>
      </c>
      <c r="T1717" s="5">
        <f t="shared" ref="T1717" si="151">P1717/W1717/X1717/Z1716/AB1716</f>
        <v>2.9054791708708749</v>
      </c>
      <c r="U1717" s="5">
        <f t="shared" ref="U1717" si="152">Q1717/W1716/Y1717/Z1717/AA1716</f>
        <v>3.0749868263956217</v>
      </c>
      <c r="V1717" s="5">
        <f>_xlfn.XLOOKUP(H1717,'Rest - Home'!A:A,'Rest - Home'!B:B)</f>
        <v>1.0449999999999999</v>
      </c>
      <c r="W1717" s="5">
        <f>_xlfn.XLOOKUP(H1717,'Rest - Home'!A:A,'Rest - Home'!C:C)</f>
        <v>1.0398742800952707</v>
      </c>
      <c r="X1717" s="5">
        <f t="shared" ref="X1717" si="153">AM1716/K1717</f>
        <v>0.99662162162162171</v>
      </c>
      <c r="Y1717" s="5">
        <f t="shared" ref="Y1717" si="154">AK1716/K1717</f>
        <v>0.97635135135135143</v>
      </c>
      <c r="Z1717" s="5">
        <f>IF(J1717="",1,(_xlfn.XLOOKUP(I1717,Goalies!B:B,Goalies!J:J)))</f>
        <v>1.04</v>
      </c>
      <c r="AA1717" s="23">
        <v>0.99</v>
      </c>
      <c r="AB1717" s="23">
        <v>1</v>
      </c>
      <c r="AC1717" s="23">
        <f>_xlfn.XLOOKUP(E1717,'Game Adjustments'!A:A,'Game Adjustments'!B:B)</f>
        <v>1</v>
      </c>
      <c r="AD1717" s="23">
        <f>_xlfn.XLOOKUP(E1717,'Game Adjustments'!A:A,'Game Adjustments'!C:C)</f>
        <v>1</v>
      </c>
      <c r="AE1717" s="23">
        <f>IF(D1717="A",_xlfn.XLOOKUP(E1717,'Rest - Home'!F:F,'Rest - Home'!J:J),_xlfn.XLOOKUP(E1717,'Rest - Home'!F:F,'Rest - Home'!I:I))</f>
        <v>1</v>
      </c>
      <c r="AF1717" s="23">
        <f>IF(D1717="A",_xlfn.XLOOKUP(E1717,'Rest - Home'!F:F,'Rest - Home'!L:L),_xlfn.XLOOKUP(E1717,'Rest - Home'!F:F,'Rest - Home'!K:K))</f>
        <v>1</v>
      </c>
      <c r="AG1717" s="26">
        <v>1</v>
      </c>
      <c r="AH1717" s="26">
        <v>1</v>
      </c>
      <c r="AI1717" s="53" cm="1">
        <f t="array" ref="AI1717">MAX(IF($E$63:E1716=E1717,ROW($E$63:E1716)-MIN(ROW($E$63:E1716))+1))</f>
        <v>1610</v>
      </c>
      <c r="AJ1717" s="53" cm="1">
        <f t="array" ref="AJ1717">MAX(IF($I$105:I1716=I1717,ROW($I$105:I1716)-MIN(ROW($I$105:I1716))+1))</f>
        <v>1568</v>
      </c>
      <c r="AK1717" s="23">
        <f>IF(AI1717=0,_xlfn.XLOOKUP(E1717,'Starting GF'!A:A,'Starting GF'!B:B),INDEX($AL$63:$AL1717,AI1717))</f>
        <v>2.83</v>
      </c>
      <c r="AL1717" s="23">
        <v>2.83</v>
      </c>
      <c r="AM1717" s="23">
        <f>IF(AI1717=0,_xlfn.XLOOKUP(E1717,'Starting GF'!A:A,'Starting GF'!C:C),INDEX($AN$63:$AN1717,AI1717))</f>
        <v>3.0367362457284313</v>
      </c>
      <c r="AN1717" s="23">
        <v>3.05</v>
      </c>
      <c r="AO1717" s="23">
        <f>IF(AJ1717=0,_xlfn.XLOOKUP(I1717,Goalies!B:B,Goalies!I:I),INDEX($AP$105:$AP1717,AJ1717))</f>
        <v>3.1308737033124348</v>
      </c>
      <c r="AP1717" s="23">
        <f t="shared" si="61"/>
        <v>3.1409405927332861</v>
      </c>
      <c r="AQ1717" s="23">
        <f t="shared" si="62"/>
        <v>3.1582056955575686</v>
      </c>
      <c r="AR1717" s="66">
        <v>0.03</v>
      </c>
      <c r="AS1717" s="96" t="s">
        <v>1591</v>
      </c>
      <c r="AT1717" s="20">
        <f t="shared" ref="AT1717" si="155">(AK1717*V1717*X1717*Z1716*AA1717*AB1716*AC1717*AD1716*AG1717*AH1716)+AR1717</f>
        <v>2.8886522903032095</v>
      </c>
      <c r="AU1717" s="20">
        <f t="shared" ref="AU1717" si="156">AT1716</f>
        <v>2.8712824613398098</v>
      </c>
      <c r="AV1717" s="12">
        <f t="shared" ref="AV1717" si="157">AK1717*W1717*X1717*Z1716*AA1717*AB1716</f>
        <v>2.8446306147576528</v>
      </c>
      <c r="AW1717" s="12">
        <f t="shared" ref="AW1717" si="158">AV1716</f>
        <v>2.9012824613398096</v>
      </c>
      <c r="AX1717" s="8">
        <f t="shared" si="67"/>
        <v>-6.1347709696780495E-2</v>
      </c>
      <c r="AY1717" s="8">
        <f t="shared" si="68"/>
        <v>-2.8717538660180342E-2</v>
      </c>
      <c r="AZ1717" s="8">
        <f t="shared" si="69"/>
        <v>-9.0065248356960836E-2</v>
      </c>
      <c r="BA1717" s="8">
        <f t="shared" si="70"/>
        <v>-3.2630171036600153E-2</v>
      </c>
      <c r="BB1717" s="62">
        <f t="shared" si="71"/>
        <v>-105</v>
      </c>
      <c r="BC1717" s="21">
        <f t="shared" si="72"/>
        <v>109</v>
      </c>
      <c r="BD1717" s="21">
        <f t="shared" si="73"/>
        <v>-117</v>
      </c>
      <c r="BE1717" s="21">
        <f t="shared" si="74"/>
        <v>-145</v>
      </c>
      <c r="BF1717" s="94">
        <f t="shared" si="38"/>
        <v>0.51109438775965088</v>
      </c>
      <c r="BG1717" s="22">
        <f t="shared" ref="BG1717" si="159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0.47761159106131601</v>
      </c>
      <c r="BH1717" s="22">
        <f t="shared" ref="BH1717" si="160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0.53929005704638788</v>
      </c>
      <c r="BI1717" s="22">
        <f t="shared" ref="BI1717" si="161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0.59198786664342118</v>
      </c>
      <c r="BJ1717" s="21">
        <f t="shared" si="77"/>
        <v>106</v>
      </c>
      <c r="BK1717" s="21">
        <f t="shared" si="78"/>
        <v>108</v>
      </c>
      <c r="BL1717" s="21">
        <f t="shared" si="79"/>
        <v>-119</v>
      </c>
      <c r="BM1717" s="21">
        <f t="shared" si="80"/>
        <v>-147</v>
      </c>
      <c r="BN1717" s="22">
        <f t="shared" si="46"/>
        <v>0.48432578659556114</v>
      </c>
      <c r="BO1717" s="22">
        <f t="shared" ref="BO1717" si="162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0.48130455413147</v>
      </c>
      <c r="BP1717" s="22">
        <f t="shared" ref="BP1717" si="163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0.54322653187947423</v>
      </c>
      <c r="BQ1717" s="22">
        <f t="shared" ref="BQ1717" si="164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0.59529557488025164</v>
      </c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1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2"/>
        <v>UTA Karel Vejmelka</v>
      </c>
      <c r="J1718" s="33" t="s">
        <v>191</v>
      </c>
      <c r="K1718" s="14">
        <v>2.96</v>
      </c>
      <c r="L1718" s="13">
        <v>0.15</v>
      </c>
      <c r="M1718" s="28">
        <v>0.1</v>
      </c>
      <c r="N1718">
        <f>IFERROR(_xlfn.XLOOKUP(A1718,Params!A:A,Params!D:D),0)</f>
        <v>2.69999999999999</v>
      </c>
      <c r="O1718">
        <f t="shared" ref="O1718" si="165">N1719</f>
        <v>3.2999999999999901</v>
      </c>
      <c r="P1718" s="68">
        <f t="shared" si="51"/>
        <v>2.69999999999999</v>
      </c>
      <c r="Q1718">
        <f t="shared" ref="Q1718" si="166">P1719</f>
        <v>3.2999999999999901</v>
      </c>
      <c r="R1718" s="5">
        <f t="shared" ref="R1718" si="167">N1718/W1718/X1718/Z1719/AB1719/AA1718</f>
        <v>3.3188979115462685</v>
      </c>
      <c r="S1718" s="5">
        <f t="shared" ref="S1718" si="168">O1718/W1719/Y1718/Z1718/AA1719/AB1718</f>
        <v>3.0571736403636076</v>
      </c>
      <c r="T1718" s="5">
        <f t="shared" ref="T1718" si="169">P1718/W1718/X1718/Z1719/AB1719</f>
        <v>3.1861419950844176</v>
      </c>
      <c r="U1718" s="5">
        <f t="shared" ref="U1718" si="170">Q1718/W1719/Y1718/Z1718/AA1719</f>
        <v>3.0571736403636076</v>
      </c>
      <c r="V1718" s="5">
        <f>_xlfn.XLOOKUP(H1718,'Rest - Home'!A:A,'Rest - Home'!B:B)</f>
        <v>0.95</v>
      </c>
      <c r="W1718" s="5">
        <f>_xlfn.XLOOKUP(H1718,'Rest - Home'!A:A,'Rest - Home'!C:C)</f>
        <v>0.95302926576458757</v>
      </c>
      <c r="X1718" s="5">
        <f t="shared" ref="X1718" si="171">AM1719/K1718</f>
        <v>0.88175675675675669</v>
      </c>
      <c r="Y1718" s="5">
        <f t="shared" ref="Y1718" si="172">AK1719/K1718</f>
        <v>1.1283783783783783</v>
      </c>
      <c r="Z1718" s="5">
        <f>IF(J1718="",1,(_xlfn.XLOOKUP(I1718,Goalies!B:B,Goalies!J:J)))</f>
        <v>0.97</v>
      </c>
      <c r="AA1718" s="23">
        <v>0.96</v>
      </c>
      <c r="AB1718" s="23">
        <v>1</v>
      </c>
      <c r="AC1718" s="23">
        <f>_xlfn.XLOOKUP(E1718,'Game Adjustments'!A:A,'Game Adjustments'!B:B)</f>
        <v>1</v>
      </c>
      <c r="AD1718" s="23">
        <f>_xlfn.XLOOKUP(E1718,'Game Adjustments'!A:A,'Game Adjustments'!C:C)</f>
        <v>1</v>
      </c>
      <c r="AE1718" s="23">
        <f>IF(D1718="A",_xlfn.XLOOKUP(E1718,'Rest - Home'!F:F,'Rest - Home'!J:J),_xlfn.XLOOKUP(E1718,'Rest - Home'!F:F,'Rest - Home'!I:I))</f>
        <v>1</v>
      </c>
      <c r="AF1718" s="23">
        <f>IF(D1718="A",_xlfn.XLOOKUP(E1718,'Rest - Home'!F:F,'Rest - Home'!L:L),_xlfn.XLOOKUP(E1718,'Rest - Home'!F:F,'Rest - Home'!K:K))</f>
        <v>1</v>
      </c>
      <c r="AG1718" s="26">
        <v>1</v>
      </c>
      <c r="AH1718" s="26">
        <v>1</v>
      </c>
      <c r="AI1718" s="53" cm="1">
        <f t="array" ref="AI1718">MAX(IF($E$63:E1717=E1718,ROW($E$63:E1717)-MIN(ROW($E$63:E1717))+1))</f>
        <v>1622</v>
      </c>
      <c r="AJ1718" s="53" cm="1">
        <f t="array" ref="AJ1718">MAX(IF($I$105:I1717=I1718,ROW($I$105:I1717)-MIN(ROW($I$105:I1717))+1))</f>
        <v>1580</v>
      </c>
      <c r="AK1718" s="23">
        <f>IF(AI1718=0,_xlfn.XLOOKUP(E1718,'Starting GF'!A:A,'Starting GF'!B:B),INDEX($AL$63:$AL1718,AI1718))</f>
        <v>3.082691985222592</v>
      </c>
      <c r="AL1718" s="23">
        <v>3.1</v>
      </c>
      <c r="AM1718" s="23">
        <f>IF(AI1718=0,_xlfn.XLOOKUP(E1718,'Starting GF'!A:A,'Starting GF'!C:C),INDEX($AN$63:$AN1718,AI1718))</f>
        <v>2.9677962537525113</v>
      </c>
      <c r="AN1718" s="23">
        <v>2.97</v>
      </c>
      <c r="AO1718" s="23">
        <f>IF(AJ1718=0,_xlfn.XLOOKUP(I1718,Goalies!B:B,Goalies!I:I),INDEX($AP$105:$AP1718,AJ1718))</f>
        <v>2.9080873265170504</v>
      </c>
      <c r="AP1718" s="23">
        <f t="shared" si="61"/>
        <v>2.9166929922123974</v>
      </c>
      <c r="AQ1718" s="23">
        <f t="shared" si="62"/>
        <v>2.8787623661399357</v>
      </c>
      <c r="AR1718" s="66">
        <v>0</v>
      </c>
      <c r="AS1718" s="96" t="s">
        <v>1591</v>
      </c>
      <c r="AT1718" s="20">
        <f t="shared" ref="AT1718" si="173">(AK1718*V1718*X1718*Z1719*AA1718*AB1719*AC1718*AD1719*AG1718*AH1719)+AR1718</f>
        <v>2.4998696944406493</v>
      </c>
      <c r="AU1718" s="20">
        <f t="shared" ref="AU1718" si="174">AT1719</f>
        <v>3.1999980122703118</v>
      </c>
      <c r="AV1718" s="12">
        <f t="shared" ref="AV1718" si="175">AK1718*V1718*X1718*Z1719*AA1718*AB1719</f>
        <v>2.4998696944406493</v>
      </c>
      <c r="AW1718" s="12">
        <f t="shared" ref="AW1718" si="176">AV1719</f>
        <v>3.2035235120692827</v>
      </c>
      <c r="AX1718" s="8">
        <f t="shared" si="67"/>
        <v>-0.20013030555934064</v>
      </c>
      <c r="AY1718" s="8">
        <f t="shared" si="68"/>
        <v>-0.10000198772967828</v>
      </c>
      <c r="AZ1718" s="8">
        <f t="shared" si="69"/>
        <v>-0.30013229328901891</v>
      </c>
      <c r="BA1718" s="8">
        <f t="shared" si="70"/>
        <v>-0.10012831782966236</v>
      </c>
      <c r="BB1718" s="62">
        <f t="shared" si="71"/>
        <v>161</v>
      </c>
      <c r="BC1718" s="21">
        <f t="shared" si="72"/>
        <v>-105</v>
      </c>
      <c r="BD1718" s="21">
        <f t="shared" si="73"/>
        <v>123</v>
      </c>
      <c r="BE1718" s="21">
        <f t="shared" si="74"/>
        <v>151</v>
      </c>
      <c r="BF1718" s="94">
        <f t="shared" ref="BF1718" si="177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IF(AT1718&gt;AT1719, 1-_xlpm.interp, _xlpm.interp)
)</f>
        <v>0.38352587226380058</v>
      </c>
      <c r="BG1718" s="22">
        <f t="shared" si="76"/>
        <v>0.51168535192397413</v>
      </c>
      <c r="BH1718" s="22">
        <f t="shared" si="76"/>
        <v>0.44895888330740708</v>
      </c>
      <c r="BI1718" s="22">
        <f t="shared" si="76"/>
        <v>0.39785275765238148</v>
      </c>
      <c r="BJ1718" s="21">
        <f t="shared" si="77"/>
        <v>161</v>
      </c>
      <c r="BK1718" s="21">
        <f t="shared" si="78"/>
        <v>-105</v>
      </c>
      <c r="BL1718" s="21">
        <f t="shared" si="79"/>
        <v>122</v>
      </c>
      <c r="BM1718" s="21">
        <f t="shared" si="80"/>
        <v>151</v>
      </c>
      <c r="BN1718" s="22">
        <f t="shared" ref="BN1718" si="178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IF(AV1718&gt;AV1719, 1-_xlpm.interp, _xlpm.interp)
)</f>
        <v>0.38330215040111976</v>
      </c>
      <c r="BO1718" s="22">
        <f t="shared" si="82"/>
        <v>0.51219124302421126</v>
      </c>
      <c r="BP1718" s="22">
        <f t="shared" si="82"/>
        <v>0.44946446236902271</v>
      </c>
      <c r="BQ1718" s="22">
        <f t="shared" si="82"/>
        <v>0.39825225658270946</v>
      </c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1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2"/>
        <v>TBL Andrei Vasilevskiy</v>
      </c>
      <c r="J1719" s="33" t="s">
        <v>187</v>
      </c>
      <c r="K1719" s="14">
        <v>2.96</v>
      </c>
      <c r="L1719" s="13">
        <v>0.15</v>
      </c>
      <c r="M1719" s="28">
        <v>0.1</v>
      </c>
      <c r="N1719">
        <f>IFERROR(_xlfn.XLOOKUP(A1719,Params!A:A,Params!D:D),0)</f>
        <v>3.2999999999999901</v>
      </c>
      <c r="O1719">
        <f t="shared" ref="O1719" si="179">N1718</f>
        <v>2.69999999999999</v>
      </c>
      <c r="P1719" s="68">
        <f t="shared" si="51"/>
        <v>3.2999999999999901</v>
      </c>
      <c r="Q1719">
        <f t="shared" ref="Q1719" si="180">P1718</f>
        <v>2.69999999999999</v>
      </c>
      <c r="R1719" s="5">
        <f t="shared" ref="R1719" si="181">N1719/W1719/X1719/Z1718/AB1718/AA1719</f>
        <v>3.4405865786452181</v>
      </c>
      <c r="S1719" s="5">
        <f t="shared" ref="S1719" si="182">O1719/W1718/Y1719/Z1719/AA1718/AB1719</f>
        <v>2.8099867228578401</v>
      </c>
      <c r="T1719" s="5">
        <f t="shared" ref="T1719" si="183">P1719/W1719/X1719/Z1718/AB1718</f>
        <v>3.234151383926505</v>
      </c>
      <c r="U1719" s="5">
        <f t="shared" ref="U1719" si="184">Q1719/W1718/Y1719/Z1719/AA1718</f>
        <v>2.9364361253864426</v>
      </c>
      <c r="V1719" s="5">
        <f>_xlfn.XLOOKUP(H1719,'Rest - Home'!A:A,'Rest - Home'!B:B)</f>
        <v>1.048</v>
      </c>
      <c r="W1719" s="5">
        <f>_xlfn.XLOOKUP(H1719,'Rest - Home'!A:A,'Rest - Home'!C:C)</f>
        <v>1.0491546019013618</v>
      </c>
      <c r="X1719" s="5">
        <f t="shared" ref="X1719" si="185">AM1718/K1719</f>
        <v>1.0026338695109835</v>
      </c>
      <c r="Y1719" s="5">
        <f t="shared" ref="Y1719" si="186">AK1718/K1719</f>
        <v>1.0414499950076324</v>
      </c>
      <c r="Z1719" s="5">
        <f>IF(J1719="",1,(_xlfn.XLOOKUP(I1719,Goalies!B:B,Goalies!J:J)))</f>
        <v>0.96499999999999997</v>
      </c>
      <c r="AA1719" s="23">
        <v>0.94</v>
      </c>
      <c r="AB1719" s="23">
        <v>1.0449999999999999</v>
      </c>
      <c r="AC1719" s="23">
        <f>_xlfn.XLOOKUP(E1719,'Game Adjustments'!A:A,'Game Adjustments'!B:B)</f>
        <v>1</v>
      </c>
      <c r="AD1719" s="23">
        <f>_xlfn.XLOOKUP(E1719,'Game Adjustments'!A:A,'Game Adjustments'!C:C)</f>
        <v>1</v>
      </c>
      <c r="AE1719" s="23">
        <f>IF(D1719="A",_xlfn.XLOOKUP(E1719,'Rest - Home'!F:F,'Rest - Home'!J:J),_xlfn.XLOOKUP(E1719,'Rest - Home'!F:F,'Rest - Home'!I:I))</f>
        <v>1</v>
      </c>
      <c r="AF1719" s="23">
        <f>IF(D1719="A",_xlfn.XLOOKUP(E1719,'Rest - Home'!F:F,'Rest - Home'!L:L),_xlfn.XLOOKUP(E1719,'Rest - Home'!F:F,'Rest - Home'!K:K))</f>
        <v>1</v>
      </c>
      <c r="AG1719" s="26">
        <v>1</v>
      </c>
      <c r="AH1719" s="26">
        <v>1</v>
      </c>
      <c r="AI1719" s="53" cm="1">
        <f t="array" ref="AI1719">MAX(IF($E$63:E1718=E1719,ROW($E$63:E1718)-MIN(ROW($E$63:E1718))+1))</f>
        <v>1630</v>
      </c>
      <c r="AJ1719" s="53" cm="1">
        <f t="array" ref="AJ1719">MAX(IF($I$105:I1718=I1719,ROW($I$105:I1718)-MIN(ROW($I$105:I1718))+1))</f>
        <v>1562</v>
      </c>
      <c r="AK1719" s="23">
        <f>IF(AI1719=0,_xlfn.XLOOKUP(E1719,'Starting GF'!A:A,'Starting GF'!B:B),INDEX($AL$63:$AL1719,AI1719))</f>
        <v>3.34</v>
      </c>
      <c r="AL1719" s="23">
        <f t="shared" si="59"/>
        <v>3.351991458876002</v>
      </c>
      <c r="AM1719" s="23">
        <f>IF(AI1719=0,_xlfn.XLOOKUP(E1719,'Starting GF'!A:A,'Starting GF'!C:C),INDEX($AN$63:$AN1719,AI1719))</f>
        <v>2.61</v>
      </c>
      <c r="AN1719" s="23">
        <v>2.61</v>
      </c>
      <c r="AO1719" s="23">
        <f>IF(AJ1719=0,_xlfn.XLOOKUP(I1719,Goalies!B:B,Goalies!I:I),INDEX($AP$105:$AP1719,AJ1719))</f>
        <v>2.5521914411170776</v>
      </c>
      <c r="AP1719" s="23">
        <f t="shared" si="61"/>
        <v>2.5761083030831884</v>
      </c>
      <c r="AQ1719" s="23">
        <f t="shared" si="62"/>
        <v>2.5186499999999996</v>
      </c>
      <c r="AR1719" s="66">
        <v>0</v>
      </c>
      <c r="AS1719" s="96" t="s">
        <v>1591</v>
      </c>
      <c r="AT1719" s="20">
        <f t="shared" ref="AT1719" si="187">(AK1719*V1719*X1719*Z1718*AA1719*AB1718*AC1719*AD1718*AG1719*AH1718)+AR1719</f>
        <v>3.1999980122703118</v>
      </c>
      <c r="AU1719" s="20">
        <f t="shared" ref="AU1719" si="188">AT1718</f>
        <v>2.4998696944406493</v>
      </c>
      <c r="AV1719" s="12">
        <f t="shared" ref="AV1719" si="189">AK1719*W1719*X1719*Z1718*AA1719*AB1718</f>
        <v>3.2035235120692827</v>
      </c>
      <c r="AW1719" s="12">
        <f t="shared" ref="AW1719" si="190">AV1718</f>
        <v>2.4998696944406493</v>
      </c>
      <c r="AX1719" s="8">
        <f t="shared" si="67"/>
        <v>-0.10000198772967828</v>
      </c>
      <c r="AY1719" s="8">
        <f t="shared" si="68"/>
        <v>-0.20013030555934064</v>
      </c>
      <c r="AZ1719" s="8">
        <f t="shared" si="69"/>
        <v>-0.30013229328901891</v>
      </c>
      <c r="BA1719" s="8">
        <f t="shared" si="70"/>
        <v>0.10012831782966236</v>
      </c>
      <c r="BB1719" s="62">
        <f t="shared" si="71"/>
        <v>-161</v>
      </c>
      <c r="BC1719" s="21">
        <f t="shared" si="72"/>
        <v>105</v>
      </c>
      <c r="BD1719" s="21">
        <f t="shared" si="73"/>
        <v>-123</v>
      </c>
      <c r="BE1719" s="21">
        <f t="shared" si="74"/>
        <v>-151</v>
      </c>
      <c r="BF1719" s="94">
        <f t="shared" si="38"/>
        <v>0.61647412773619936</v>
      </c>
      <c r="BG1719" s="22">
        <f t="shared" ref="BG1719" si="191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0.48831464807602587</v>
      </c>
      <c r="BH1719" s="22">
        <f t="shared" ref="BH1719" si="192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0.55104111669259292</v>
      </c>
      <c r="BI1719" s="22">
        <f t="shared" ref="BI1719" si="193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0.60214724234761852</v>
      </c>
      <c r="BJ1719" s="21">
        <f t="shared" si="77"/>
        <v>-161</v>
      </c>
      <c r="BK1719" s="21">
        <f t="shared" si="78"/>
        <v>105</v>
      </c>
      <c r="BL1719" s="21">
        <f t="shared" si="79"/>
        <v>-122</v>
      </c>
      <c r="BM1719" s="21">
        <f t="shared" si="80"/>
        <v>-151</v>
      </c>
      <c r="BN1719" s="22">
        <f t="shared" si="46"/>
        <v>0.61669784959888019</v>
      </c>
      <c r="BO1719" s="22">
        <f t="shared" ref="BO1719" si="194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0.48780875697578868</v>
      </c>
      <c r="BP1719" s="22">
        <f t="shared" ref="BP1719" si="195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0.55053553763097729</v>
      </c>
      <c r="BQ1719" s="22">
        <f t="shared" ref="BQ1719" si="196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0.60174774341729054</v>
      </c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1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2"/>
        <v>ANA Ville Husso</v>
      </c>
      <c r="J1720" s="33" t="s">
        <v>1164</v>
      </c>
      <c r="K1720" s="14">
        <v>2.96</v>
      </c>
      <c r="L1720" s="13">
        <v>0.15</v>
      </c>
      <c r="M1720" s="28">
        <v>0.1</v>
      </c>
      <c r="N1720">
        <f>IFERROR(_xlfn.XLOOKUP(A1720,Params!A:A,Params!D:D),0)</f>
        <v>2.6499999999999901</v>
      </c>
      <c r="O1720">
        <f t="shared" ref="O1720" si="197">N1721</f>
        <v>4.0499999999999901</v>
      </c>
      <c r="P1720" s="68">
        <f t="shared" si="51"/>
        <v>2.6499999999999901</v>
      </c>
      <c r="Q1720">
        <f t="shared" ref="Q1720" si="198">P1721</f>
        <v>4.0499999999999901</v>
      </c>
      <c r="R1720" s="5">
        <f t="shared" ref="R1720" si="199">N1720/W1720/X1720/Z1721/AB1721/AA1720</f>
        <v>3.0810261583341645</v>
      </c>
      <c r="S1720" s="5">
        <f t="shared" ref="S1720" si="200">O1720/W1721/Y1720/Z1720/AA1721/AB1720</f>
        <v>3.1906242332064196</v>
      </c>
      <c r="T1720" s="5">
        <f t="shared" ref="T1720" si="201">P1720/W1720/X1720/Z1721/AB1721</f>
        <v>2.8499491964591024</v>
      </c>
      <c r="U1720" s="5">
        <f t="shared" ref="U1720" si="202">Q1720/W1721/Y1720/Z1720/AA1721</f>
        <v>3.222530475538484</v>
      </c>
      <c r="V1720" s="5">
        <f>_xlfn.XLOOKUP(H1720,'Rest - Home'!A:A,'Rest - Home'!B:B)</f>
        <v>0.95</v>
      </c>
      <c r="W1720" s="5">
        <f>_xlfn.XLOOKUP(H1720,'Rest - Home'!A:A,'Rest - Home'!C:C)</f>
        <v>0.92554174501717079</v>
      </c>
      <c r="X1720" s="5">
        <f t="shared" ref="X1720" si="203">AM1721/K1720</f>
        <v>1.0304054054054053</v>
      </c>
      <c r="Y1720" s="5">
        <f t="shared" ref="Y1720" si="204">AK1721/K1720</f>
        <v>1.1216216216216215</v>
      </c>
      <c r="Z1720" s="5">
        <f>IF(J1720="",1,(_xlfn.XLOOKUP(I1720,Goalies!B:B,Goalies!J:J)))</f>
        <v>1.05</v>
      </c>
      <c r="AA1720" s="23">
        <v>0.92500000000000004</v>
      </c>
      <c r="AB1720" s="23">
        <v>1.01</v>
      </c>
      <c r="AC1720" s="23">
        <f>_xlfn.XLOOKUP(E1720,'Game Adjustments'!A:A,'Game Adjustments'!B:B)</f>
        <v>1</v>
      </c>
      <c r="AD1720" s="23">
        <f>_xlfn.XLOOKUP(E1720,'Game Adjustments'!A:A,'Game Adjustments'!C:C)</f>
        <v>1</v>
      </c>
      <c r="AE1720" s="23">
        <f>IF(D1720="A",_xlfn.XLOOKUP(E1720,'Rest - Home'!F:F,'Rest - Home'!J:J),_xlfn.XLOOKUP(E1720,'Rest - Home'!F:F,'Rest - Home'!I:I))</f>
        <v>1</v>
      </c>
      <c r="AF1720" s="23">
        <f>IF(D1720="A",_xlfn.XLOOKUP(E1720,'Rest - Home'!F:F,'Rest - Home'!L:L),_xlfn.XLOOKUP(E1720,'Rest - Home'!F:F,'Rest - Home'!K:K))</f>
        <v>1</v>
      </c>
      <c r="AG1720" s="26">
        <v>1</v>
      </c>
      <c r="AH1720" s="26">
        <v>1</v>
      </c>
      <c r="AI1720" s="53" cm="1">
        <f t="array" ref="AI1720">MAX(IF($E$63:E1719=E1720,ROW($E$63:E1719)-MIN(ROW($E$63:E1719))+1))</f>
        <v>1648</v>
      </c>
      <c r="AJ1720" s="53" cm="1">
        <f t="array" ref="AJ1720">MAX(IF($I$105:I1719=I1720,ROW($I$105:I1719)-MIN(ROW($I$105:I1719))+1))</f>
        <v>1489</v>
      </c>
      <c r="AK1720" s="23">
        <f>IF(AI1720=0,_xlfn.XLOOKUP(E1720,'Starting GF'!A:A,'Starting GF'!B:B),INDEX($AL$63:$AL1720,AI1720))</f>
        <v>3.1536638240357679</v>
      </c>
      <c r="AL1720" s="23">
        <f t="shared" si="59"/>
        <v>3.1393020197524013</v>
      </c>
      <c r="AM1720" s="23">
        <f>IF(AI1720=0,_xlfn.XLOOKUP(E1720,'Starting GF'!A:A,'Starting GF'!C:C),INDEX($AN$63:$AN1720,AI1720))</f>
        <v>3.2946397912577661</v>
      </c>
      <c r="AN1720" s="23">
        <f t="shared" si="60"/>
        <v>3.2790374575500643</v>
      </c>
      <c r="AO1720" s="23">
        <f>IF(AJ1720=0,_xlfn.XLOOKUP(I1720,Goalies!B:B,Goalies!I:I),INDEX($AP$105:$AP1720,AJ1720))</f>
        <v>3.3789685803094125</v>
      </c>
      <c r="AP1720" s="23">
        <f t="shared" si="61"/>
        <v>3.3746466099930119</v>
      </c>
      <c r="AQ1720" s="23">
        <f t="shared" si="62"/>
        <v>3.4593717808206543</v>
      </c>
      <c r="AR1720" s="66">
        <v>0</v>
      </c>
      <c r="AS1720" s="96" t="s">
        <v>1591</v>
      </c>
      <c r="AT1720" s="20">
        <f t="shared" ref="AT1720" si="205">(AK1720*V1720*X1720*Z1721*AA1720*AB1721*AC1720*AD1721*AG1720*AH1721)+AR1720</f>
        <v>2.7841554396531389</v>
      </c>
      <c r="AU1720" s="20">
        <f t="shared" ref="AU1720" si="206">AT1721</f>
        <v>4.0942783478307794</v>
      </c>
      <c r="AV1720" s="12">
        <f t="shared" ref="AV1720" si="207">AK1720*V1720*X1720*Z1721*AA1720*AB1721</f>
        <v>2.7841554396531389</v>
      </c>
      <c r="AW1720" s="12">
        <f t="shared" ref="AW1720" si="208">AV1721</f>
        <v>4.182031533429611</v>
      </c>
      <c r="AX1720" s="8">
        <f t="shared" si="67"/>
        <v>0.1341554396531488</v>
      </c>
      <c r="AY1720" s="8">
        <f t="shared" si="68"/>
        <v>4.4278347830789322E-2</v>
      </c>
      <c r="AZ1720" s="8">
        <f t="shared" si="69"/>
        <v>0.17843378748393812</v>
      </c>
      <c r="BA1720" s="8">
        <f t="shared" si="70"/>
        <v>8.9877091822359478E-2</v>
      </c>
      <c r="BB1720" s="62">
        <f t="shared" si="71"/>
        <v>221</v>
      </c>
      <c r="BC1720" s="21">
        <f t="shared" si="72"/>
        <v>-222</v>
      </c>
      <c r="BD1720" s="21">
        <f t="shared" si="73"/>
        <v>-186</v>
      </c>
      <c r="BE1720" s="21">
        <f t="shared" si="74"/>
        <v>-138</v>
      </c>
      <c r="BF1720" s="94">
        <f t="shared" ref="BF1720" si="209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IF(AT1720&gt;AT1721, 1-_xlpm.interp, _xlpm.interp)
)</f>
        <v>0.31155233117981979</v>
      </c>
      <c r="BG1720" s="22">
        <f t="shared" si="76"/>
        <v>0.68918155404011661</v>
      </c>
      <c r="BH1720" s="22">
        <f t="shared" si="76"/>
        <v>0.65074106036079071</v>
      </c>
      <c r="BI1720" s="22">
        <f t="shared" si="76"/>
        <v>0.5791203767694425</v>
      </c>
      <c r="BJ1720" s="21">
        <f t="shared" si="77"/>
        <v>231</v>
      </c>
      <c r="BK1720" s="21">
        <f t="shared" si="78"/>
        <v>-232</v>
      </c>
      <c r="BL1720" s="21">
        <f t="shared" si="79"/>
        <v>-196</v>
      </c>
      <c r="BM1720" s="21">
        <f t="shared" si="80"/>
        <v>-144</v>
      </c>
      <c r="BN1720" s="22">
        <f t="shared" ref="BN1720" si="210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IF(AV1720&gt;AV1721, 1-_xlpm.interp, _xlpm.interp)
)</f>
        <v>0.30242381811870928</v>
      </c>
      <c r="BO1720" s="22">
        <f t="shared" si="82"/>
        <v>0.69900431350110304</v>
      </c>
      <c r="BP1720" s="22">
        <f t="shared" si="82"/>
        <v>0.66238652937675147</v>
      </c>
      <c r="BQ1720" s="22">
        <f t="shared" si="82"/>
        <v>0.5905568778221324</v>
      </c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1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ref="I1721:I1770" si="211">E1721&amp;" "&amp;J1721</f>
        <v>EDM Tristan Jarry</v>
      </c>
      <c r="J1721" s="33" t="s">
        <v>181</v>
      </c>
      <c r="K1721" s="14">
        <v>2.96</v>
      </c>
      <c r="L1721" s="13">
        <v>0.15</v>
      </c>
      <c r="M1721" s="28">
        <v>0.1</v>
      </c>
      <c r="N1721">
        <f>IFERROR(_xlfn.XLOOKUP(A1721,Params!A:A,Params!D:D),0)</f>
        <v>4.0499999999999901</v>
      </c>
      <c r="O1721">
        <f t="shared" ref="O1721" si="212">N1720</f>
        <v>2.6499999999999901</v>
      </c>
      <c r="P1721" s="68">
        <f t="shared" si="51"/>
        <v>4.0499999999999901</v>
      </c>
      <c r="Q1721">
        <f t="shared" ref="Q1721" si="213">P1720</f>
        <v>2.6499999999999901</v>
      </c>
      <c r="R1721" s="5">
        <f t="shared" ref="R1721" si="214">N1721/W1721/X1721/Z1720/AB1720/AA1721</f>
        <v>3.2151837910636547</v>
      </c>
      <c r="S1721" s="5">
        <f t="shared" ref="S1721" si="215">O1721/W1720/Y1721/Z1721/AA1720/AB1721</f>
        <v>2.9797500010301103</v>
      </c>
      <c r="T1721" s="5">
        <f t="shared" ref="T1721" si="216">P1721/W1721/X1721/Z1720/AB1720</f>
        <v>3.1991078721083364</v>
      </c>
      <c r="U1721" s="5">
        <f t="shared" ref="U1721" si="217">Q1721/W1720/Y1721/Z1721/AA1720</f>
        <v>2.9797500010301103</v>
      </c>
      <c r="V1721" s="5">
        <f>_xlfn.XLOOKUP(H1721,'Rest - Home'!A:A,'Rest - Home'!B:B)</f>
        <v>1.05</v>
      </c>
      <c r="W1721" s="5">
        <f>_xlfn.XLOOKUP(H1721,'Rest - Home'!A:A,'Rest - Home'!C:C)</f>
        <v>1.0725047827848808</v>
      </c>
      <c r="X1721" s="5">
        <f t="shared" ref="X1721" si="218">AM1720/K1721</f>
        <v>1.1130539835330291</v>
      </c>
      <c r="Y1721" s="5">
        <f t="shared" ref="Y1721" si="219">AK1720/K1721</f>
        <v>1.0654269675796513</v>
      </c>
      <c r="Z1721" s="5">
        <f>IF(J1721="",1,(_xlfn.XLOOKUP(I1721,Goalies!B:B,Goalies!J:J)))</f>
        <v>0.97499999999999998</v>
      </c>
      <c r="AA1721" s="23">
        <v>0.995</v>
      </c>
      <c r="AB1721" s="23">
        <v>1</v>
      </c>
      <c r="AC1721" s="23">
        <f>_xlfn.XLOOKUP(E1721,'Game Adjustments'!A:A,'Game Adjustments'!B:B)</f>
        <v>1</v>
      </c>
      <c r="AD1721" s="23">
        <f>_xlfn.XLOOKUP(E1721,'Game Adjustments'!A:A,'Game Adjustments'!C:C)</f>
        <v>1</v>
      </c>
      <c r="AE1721" s="23">
        <f>IF(D1721="A",_xlfn.XLOOKUP(E1721,'Rest - Home'!F:F,'Rest - Home'!J:J),_xlfn.XLOOKUP(E1721,'Rest - Home'!F:F,'Rest - Home'!I:I))</f>
        <v>1</v>
      </c>
      <c r="AF1721" s="23">
        <f>IF(D1721="A",_xlfn.XLOOKUP(E1721,'Rest - Home'!F:F,'Rest - Home'!L:L),_xlfn.XLOOKUP(E1721,'Rest - Home'!F:F,'Rest - Home'!K:K))</f>
        <v>1</v>
      </c>
      <c r="AG1721" s="26">
        <v>1</v>
      </c>
      <c r="AH1721" s="26">
        <v>1</v>
      </c>
      <c r="AI1721" s="53" cm="1">
        <f t="array" ref="AI1721">MAX(IF($E$63:E1720=E1721,ROW($E$63:E1720)-MIN(ROW($E$63:E1720))+1))</f>
        <v>1637</v>
      </c>
      <c r="AJ1721" s="53" cm="1">
        <f t="array" ref="AJ1721">MAX(IF($I$105:I1720=I1721,ROW($I$105:I1720)-MIN(ROW($I$105:I1720))+1))</f>
        <v>1559</v>
      </c>
      <c r="AK1721" s="23">
        <f>IF(AI1721=0,_xlfn.XLOOKUP(E1721,'Starting GF'!A:A,'Starting GF'!B:B),INDEX($AL$63:$AL1721,AI1721))</f>
        <v>3.32</v>
      </c>
      <c r="AL1721" s="23">
        <f t="shared" si="59"/>
        <v>3.3040364298752181</v>
      </c>
      <c r="AM1721" s="23">
        <f>IF(AI1721=0,_xlfn.XLOOKUP(E1721,'Starting GF'!A:A,'Starting GF'!C:C),INDEX($AN$63:$AN1721,AI1721))</f>
        <v>3.05</v>
      </c>
      <c r="AN1721" s="23">
        <f t="shared" si="60"/>
        <v>3.0394625001545164</v>
      </c>
      <c r="AO1721" s="23">
        <f>IF(AJ1721=0,_xlfn.XLOOKUP(I1721,Goalies!B:B,Goalies!I:I),INDEX($AP$105:$AP1721,AJ1721))</f>
        <v>3.0643538624788995</v>
      </c>
      <c r="AP1721" s="23">
        <f t="shared" si="61"/>
        <v>3.0404892207577179</v>
      </c>
      <c r="AQ1721" s="23">
        <f t="shared" si="62"/>
        <v>2.9737499999999999</v>
      </c>
      <c r="AR1721" s="66">
        <v>0</v>
      </c>
      <c r="AS1721" s="96" t="s">
        <v>1591</v>
      </c>
      <c r="AT1721" s="20">
        <f t="shared" ref="AT1721" si="220">(AK1721*V1721*X1721*Z1720*AA1721*AB1720*AC1721*AD1720*AG1721*AH1720)+AR1721</f>
        <v>4.0942783478307794</v>
      </c>
      <c r="AU1721" s="20">
        <f t="shared" ref="AU1721" si="221">AT1720</f>
        <v>2.7841554396531389</v>
      </c>
      <c r="AV1721" s="12">
        <f t="shared" ref="AV1721" si="222">AK1721*W1721*X1721*Z1720*AA1721*AB1720</f>
        <v>4.182031533429611</v>
      </c>
      <c r="AW1721" s="12">
        <f t="shared" ref="AW1721" si="223">AV1720</f>
        <v>2.7841554396531389</v>
      </c>
      <c r="AX1721" s="8">
        <f t="shared" si="67"/>
        <v>4.4278347830789322E-2</v>
      </c>
      <c r="AY1721" s="8">
        <f t="shared" si="68"/>
        <v>0.1341554396531488</v>
      </c>
      <c r="AZ1721" s="8">
        <f t="shared" si="69"/>
        <v>0.17843378748393812</v>
      </c>
      <c r="BA1721" s="8">
        <f t="shared" si="70"/>
        <v>-8.9877091822359478E-2</v>
      </c>
      <c r="BB1721" s="62">
        <f t="shared" si="71"/>
        <v>-221</v>
      </c>
      <c r="BC1721" s="21">
        <f t="shared" si="72"/>
        <v>222</v>
      </c>
      <c r="BD1721" s="21">
        <f t="shared" si="73"/>
        <v>186</v>
      </c>
      <c r="BE1721" s="21">
        <f t="shared" si="74"/>
        <v>138</v>
      </c>
      <c r="BF1721" s="94">
        <f t="shared" si="38"/>
        <v>0.68844766882018016</v>
      </c>
      <c r="BG1721" s="22">
        <f t="shared" ref="BG1721" si="224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0.31081844595988339</v>
      </c>
      <c r="BH1721" s="22">
        <f t="shared" ref="BH1721" si="225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0.34925893963920929</v>
      </c>
      <c r="BI1721" s="22">
        <f t="shared" ref="BI1721" si="226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0.4208796232305575</v>
      </c>
      <c r="BJ1721" s="21">
        <f t="shared" si="77"/>
        <v>-231</v>
      </c>
      <c r="BK1721" s="21">
        <f t="shared" si="78"/>
        <v>232</v>
      </c>
      <c r="BL1721" s="21">
        <f t="shared" si="79"/>
        <v>196</v>
      </c>
      <c r="BM1721" s="21">
        <f t="shared" si="80"/>
        <v>144</v>
      </c>
      <c r="BN1721" s="22">
        <f t="shared" si="46"/>
        <v>0.69757618188129067</v>
      </c>
      <c r="BO1721" s="22">
        <f t="shared" ref="BO1721" si="227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0.30099568649889702</v>
      </c>
      <c r="BP1721" s="22">
        <f t="shared" ref="BP1721" si="228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0.33761347062324848</v>
      </c>
      <c r="BQ1721" s="22">
        <f t="shared" ref="BQ1721" si="229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0.4094431221778676</v>
      </c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1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211"/>
        <v>BUF Ukko-Pekka Luukkonen</v>
      </c>
      <c r="J1722" s="33" t="s">
        <v>225</v>
      </c>
      <c r="K1722" s="14">
        <v>2.96</v>
      </c>
      <c r="L1722" s="13">
        <v>0.15</v>
      </c>
      <c r="M1722" s="28">
        <v>0.1</v>
      </c>
      <c r="N1722">
        <f>IFERROR(_xlfn.XLOOKUP(A1722,Params!A:A,Params!D:D),0)</f>
        <v>3.19999999999999</v>
      </c>
      <c r="O1722">
        <f t="shared" ref="O1722" si="230">N1723</f>
        <v>3.2999999999999901</v>
      </c>
      <c r="P1722" s="68">
        <f t="shared" ref="P1722:P1741" si="231">N1722</f>
        <v>3.19999999999999</v>
      </c>
      <c r="Q1722">
        <f t="shared" ref="Q1722" si="232">P1723</f>
        <v>3.2999999999999901</v>
      </c>
      <c r="R1722" s="5">
        <f t="shared" ref="R1722" si="233">N1722/W1722/X1722/Z1723/AB1723/AA1722</f>
        <v>3.320768241626805</v>
      </c>
      <c r="S1722" s="5">
        <f t="shared" ref="S1722" si="234">O1722/W1723/Y1722/Z1722/AA1723/AB1722</f>
        <v>3.2135418580543735</v>
      </c>
      <c r="T1722" s="5">
        <f t="shared" ref="T1722" si="235">P1722/W1722/X1722/Z1723/AB1723</f>
        <v>3.2377490355861349</v>
      </c>
      <c r="U1722" s="5">
        <f t="shared" ref="U1722" si="236">Q1722/W1723/Y1722/Z1722/AA1723</f>
        <v>3.2135418580543735</v>
      </c>
      <c r="V1722" s="5">
        <f>_xlfn.XLOOKUP(H1722,'Rest - Home'!A:A,'Rest - Home'!B:B)</f>
        <v>0.96</v>
      </c>
      <c r="W1722" s="5">
        <f>_xlfn.XLOOKUP(H1722,'Rest - Home'!A:A,'Rest - Home'!C:C)</f>
        <v>0.96305398776725637</v>
      </c>
      <c r="X1722" s="5">
        <f t="shared" ref="X1722" si="237">AM1723/K1722</f>
        <v>1.0475217610526446</v>
      </c>
      <c r="Y1722" s="5">
        <f t="shared" ref="Y1722" si="238">AK1723/K1722</f>
        <v>1.0202702702702704</v>
      </c>
      <c r="Z1722" s="5">
        <f>IF(J1722="",1,(_xlfn.XLOOKUP(I1722,Goalies!B:B,Goalies!J:J)))</f>
        <v>1.0149999999999999</v>
      </c>
      <c r="AA1722" s="23">
        <f>_xlfn.XLOOKUP(E1722,Injuries!A:A,Injuries!B:B)</f>
        <v>0.97499999999999998</v>
      </c>
      <c r="AB1722" s="23">
        <f>_xlfn.XLOOKUP(E1722,Injuries!A:A,Injuries!C:C)</f>
        <v>1</v>
      </c>
      <c r="AC1722" s="23">
        <f>_xlfn.XLOOKUP(E1722,'Game Adjustments'!A:A,'Game Adjustments'!B:B)</f>
        <v>1</v>
      </c>
      <c r="AD1722" s="23">
        <f>_xlfn.XLOOKUP(E1722,'Game Adjustments'!A:A,'Game Adjustments'!C:C)</f>
        <v>1</v>
      </c>
      <c r="AE1722" s="23">
        <f>IF(D1722="A",_xlfn.XLOOKUP(E1722,'Rest - Home'!F:F,'Rest - Home'!J:J),_xlfn.XLOOKUP(E1722,'Rest - Home'!F:F,'Rest - Home'!I:I))</f>
        <v>1</v>
      </c>
      <c r="AF1722" s="23">
        <f>IF(D1722="A",_xlfn.XLOOKUP(E1722,'Rest - Home'!F:F,'Rest - Home'!L:L),_xlfn.XLOOKUP(E1722,'Rest - Home'!F:F,'Rest - Home'!K:K))</f>
        <v>1</v>
      </c>
      <c r="AG1722" s="26">
        <v>1</v>
      </c>
      <c r="AH1722" s="26">
        <v>1</v>
      </c>
      <c r="AI1722" s="53" cm="1">
        <f t="array" ref="AI1722">MAX(IF($E$63:E1721=E1722,ROW($E$63:E1721)-MIN(ROW($E$63:E1721))+1))</f>
        <v>1620</v>
      </c>
      <c r="AJ1722" s="53" cm="1">
        <f t="array" ref="AJ1722">MAX(IF($I$105:I1721=I1722,ROW($I$105:I1721)-MIN(ROW($I$105:I1721))+1))</f>
        <v>1546</v>
      </c>
      <c r="AK1722" s="23">
        <f>IF(AI1722=0,_xlfn.XLOOKUP(E1722,'Starting GF'!A:A,'Starting GF'!B:B),INDEX($AL$63:$AL1722,AI1722))</f>
        <v>3.15</v>
      </c>
      <c r="AL1722" s="23">
        <v>3.18</v>
      </c>
      <c r="AM1722" s="23">
        <f>IF(AI1722=0,_xlfn.XLOOKUP(E1722,'Starting GF'!A:A,'Starting GF'!C:C),INDEX($AN$63:$AN1722,AI1722))</f>
        <v>3.03</v>
      </c>
      <c r="AN1722" s="23">
        <v>3.0449999999999999</v>
      </c>
      <c r="AO1722" s="23">
        <f>IF(AJ1722=0,_xlfn.XLOOKUP(I1722,Goalies!B:B,Goalies!I:I),INDEX($AP$105:$AP1722,AJ1722))</f>
        <v>3.1337609822600596</v>
      </c>
      <c r="AP1722" s="23">
        <f t="shared" ref="AP1722:AP1741" si="239">IF(S1722=0,AO1722,S1722*L1722*Z1722+AO1722*(1-L1722))</f>
        <v>3.1529585828098292</v>
      </c>
      <c r="AQ1722" s="23">
        <f t="shared" ref="AQ1722:AQ1741" si="240">AM1722*Z1722</f>
        <v>3.0754499999999996</v>
      </c>
      <c r="AR1722" s="66">
        <v>0.03</v>
      </c>
      <c r="AS1722" s="96" t="s">
        <v>1591</v>
      </c>
      <c r="AT1722" s="20">
        <f t="shared" ref="AT1722" si="241">(AK1722*V1722*X1722*Z1723*AA1722*AB1723*AC1722*AD1723*AG1722*AH1723)+AR1722</f>
        <v>3.0558163431337784</v>
      </c>
      <c r="AU1722" s="20">
        <f t="shared" ref="AU1722" si="242">AT1723</f>
        <v>3.0877083454054053</v>
      </c>
      <c r="AV1722" s="12">
        <f t="shared" ref="AV1722" si="243">AK1722*V1722*X1722*Z1723*AA1722*AB1723</f>
        <v>3.0258163431337786</v>
      </c>
      <c r="AW1722" s="12">
        <f t="shared" ref="AW1722" si="244">AV1723</f>
        <v>3.1115200740076325</v>
      </c>
      <c r="AX1722" s="8">
        <f t="shared" ref="AX1722:AX1741" si="245">(AT1722-N1722)</f>
        <v>-0.1441836568662116</v>
      </c>
      <c r="AY1722" s="8">
        <f t="shared" ref="AY1722:AY1741" si="246">(AU1722-O1722)</f>
        <v>-0.21229165459458477</v>
      </c>
      <c r="AZ1722" s="8">
        <f t="shared" ref="AZ1722:AZ1741" si="247">SUM(AX1722:AY1722)</f>
        <v>-0.35647531146079636</v>
      </c>
      <c r="BA1722" s="8">
        <f t="shared" ref="BA1722:BA1741" si="248">AX1722-AY1722</f>
        <v>6.8107997728373171E-2</v>
      </c>
      <c r="BB1722" s="62">
        <f t="shared" ref="BB1722:BB1741" si="249">IF(BF1722=0.5,100,IF(BF1722&gt;0.5,-ROUND(100*BF1722/(1-BF1722),0),ROUND(100*(1-BF1722)/BF1722,0)))</f>
        <v>105</v>
      </c>
      <c r="BC1722" s="21">
        <f t="shared" ref="BC1722:BC1741" si="250">IF(BG1722=0.5,100,IF(BG1722&gt;0.5,-ROUND(100*BG1722/(1-BG1722),0),ROUND(100*(1-BG1722)/BG1722,0)))</f>
        <v>-141</v>
      </c>
      <c r="BD1722" s="21">
        <f t="shared" ref="BD1722:BD1741" si="251">IF(BH1722=0.5,100,IF(BH1722&gt;0.5,-ROUND(100*BH1722/(1-BH1722),0),ROUND(100*(1-BH1722)/BH1722,0)))</f>
        <v>-114</v>
      </c>
      <c r="BE1722" s="21">
        <f t="shared" ref="BE1722:BE1741" si="252">IF(BI1722=0.5,100,IF(BI1722&gt;0.5,-ROUND(100*BI1722/(1-BI1722),0),ROUND(100*(1-BI1722)/BI1722,0)))</f>
        <v>112</v>
      </c>
      <c r="BF1722" s="94">
        <f t="shared" ref="BF1722" si="253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IF(AT1722&gt;AT1723, 1-_xlpm.interp, _xlpm.interp)
)</f>
        <v>0.48821584393049972</v>
      </c>
      <c r="BG1722" s="22">
        <f t="shared" si="76"/>
        <v>0.58442891563842081</v>
      </c>
      <c r="BH1722" s="22">
        <f t="shared" si="76"/>
        <v>0.53170259302080736</v>
      </c>
      <c r="BI1722" s="22">
        <f t="shared" si="76"/>
        <v>0.47183773801338103</v>
      </c>
      <c r="BJ1722" s="21">
        <f t="shared" ref="BJ1722:BJ1741" si="254">IF(BN1722=0.5,100,IF(BN1722&gt;0.5,-ROUND(100*BN1722/(1-BN1722),0),ROUND(100*(1-BN1722)/BN1722,0)))</f>
        <v>108</v>
      </c>
      <c r="BK1722" s="21">
        <f t="shared" ref="BK1722:BK1741" si="255">IF(BO1722=0.5,100,IF(BO1722&gt;0.5,-ROUND(100*BO1722/(1-BO1722),0),ROUND(100*(1-BO1722)/BO1722,0)))</f>
        <v>-140</v>
      </c>
      <c r="BL1722" s="21">
        <f t="shared" ref="BL1722:BL1741" si="256">IF(BP1722=0.5,100,IF(BP1722&gt;0.5,-ROUND(100*BP1722/(1-BP1722),0),ROUND(100*(1-BP1722)/BP1722,0)))</f>
        <v>-113</v>
      </c>
      <c r="BM1722" s="21">
        <f t="shared" ref="BM1722:BM1741" si="257">IF(BQ1722=0.5,100,IF(BQ1722&gt;0.5,-ROUND(100*BQ1722/(1-BQ1722),0),ROUND(100*(1-BQ1722)/BQ1722,0)))</f>
        <v>113</v>
      </c>
      <c r="BN1722" s="22">
        <f t="shared" ref="BN1722" si="258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IF(AV1722&gt;AV1723, 1-_xlpm.interp, _xlpm.interp)
)</f>
        <v>0.48130445987932813</v>
      </c>
      <c r="BO1722" s="22">
        <f t="shared" si="82"/>
        <v>0.58312128664878582</v>
      </c>
      <c r="BP1722" s="22">
        <f t="shared" si="82"/>
        <v>0.53020180314635323</v>
      </c>
      <c r="BQ1722" s="22">
        <f t="shared" si="82"/>
        <v>0.47048654911255161</v>
      </c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1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211"/>
        <v>TOR Joseph Woll</v>
      </c>
      <c r="J1723" s="33" t="s">
        <v>190</v>
      </c>
      <c r="K1723" s="14">
        <v>2.96</v>
      </c>
      <c r="L1723" s="13">
        <v>0.15</v>
      </c>
      <c r="M1723" s="28">
        <v>0.1</v>
      </c>
      <c r="N1723">
        <f>IFERROR(_xlfn.XLOOKUP(A1723,Params!A:A,Params!D:D),0)</f>
        <v>3.2999999999999901</v>
      </c>
      <c r="O1723">
        <f t="shared" ref="O1723" si="259">N1722</f>
        <v>3.19999999999999</v>
      </c>
      <c r="P1723" s="68">
        <f t="shared" si="231"/>
        <v>3.2999999999999901</v>
      </c>
      <c r="Q1723">
        <f t="shared" ref="Q1723" si="260">P1722</f>
        <v>3.19999999999999</v>
      </c>
      <c r="R1723" s="5">
        <f t="shared" ref="R1723" si="261">N1723/W1723/X1723/Z1722/AB1722/AA1723</f>
        <v>3.2029361093479238</v>
      </c>
      <c r="S1723" s="5">
        <f t="shared" ref="S1723" si="262">O1723/W1722/Y1723/Z1723/AA1722/AB1723</f>
        <v>3.268758066567985</v>
      </c>
      <c r="T1723" s="5">
        <f t="shared" ref="T1723" si="263">P1723/W1723/X1723/Z1722/AB1722</f>
        <v>3.0748186649740066</v>
      </c>
      <c r="U1723" s="5">
        <f t="shared" ref="U1723" si="264">Q1723/W1722/Y1723/Z1723/AA1722</f>
        <v>3.3014456472336646</v>
      </c>
      <c r="V1723" s="5">
        <f>_xlfn.XLOOKUP(H1723,'Rest - Home'!A:A,'Rest - Home'!B:B)</f>
        <v>1.0349999999999999</v>
      </c>
      <c r="W1723" s="5">
        <f>_xlfn.XLOOKUP(H1723,'Rest - Home'!A:A,'Rest - Home'!C:C)</f>
        <v>1.0329456510400874</v>
      </c>
      <c r="X1723" s="5">
        <f t="shared" ref="X1723" si="265">AM1722/K1723</f>
        <v>1.0236486486486487</v>
      </c>
      <c r="Y1723" s="5">
        <f t="shared" ref="Y1723" si="266">AK1722/K1723</f>
        <v>1.0641891891891893</v>
      </c>
      <c r="Z1723" s="5">
        <f>IF(J1723="",1,(_xlfn.XLOOKUP(I1723,Goalies!B:B,Goalies!J:J)))</f>
        <v>0.97</v>
      </c>
      <c r="AA1723" s="23">
        <f>_xlfn.XLOOKUP(E1723,Injuries!A:A,Injuries!B:B)</f>
        <v>0.96</v>
      </c>
      <c r="AB1723" s="23">
        <f>_xlfn.XLOOKUP(E1723,Injuries!A:A,Injuries!C:C)</f>
        <v>1.01</v>
      </c>
      <c r="AC1723" s="23">
        <f>_xlfn.XLOOKUP(E1723,'Game Adjustments'!A:A,'Game Adjustments'!B:B)</f>
        <v>1</v>
      </c>
      <c r="AD1723" s="23">
        <f>_xlfn.XLOOKUP(E1723,'Game Adjustments'!A:A,'Game Adjustments'!C:C)</f>
        <v>1</v>
      </c>
      <c r="AE1723" s="23">
        <f>IF(D1723="A",_xlfn.XLOOKUP(E1723,'Rest - Home'!F:F,'Rest - Home'!J:J),_xlfn.XLOOKUP(E1723,'Rest - Home'!F:F,'Rest - Home'!I:I))</f>
        <v>1</v>
      </c>
      <c r="AF1723" s="23">
        <f>IF(D1723="A",_xlfn.XLOOKUP(E1723,'Rest - Home'!F:F,'Rest - Home'!L:L),_xlfn.XLOOKUP(E1723,'Rest - Home'!F:F,'Rest - Home'!K:K))</f>
        <v>1</v>
      </c>
      <c r="AG1723" s="26">
        <v>1</v>
      </c>
      <c r="AH1723" s="26">
        <v>1</v>
      </c>
      <c r="AI1723" s="53" cm="1">
        <f t="array" ref="AI1723">MAX(IF($E$63:E1722=E1723,ROW($E$63:E1722)-MIN(ROW($E$63:E1722))+1))</f>
        <v>1639</v>
      </c>
      <c r="AJ1723" s="53" cm="1">
        <f t="array" ref="AJ1723">MAX(IF($I$105:I1722=I1723,ROW($I$105:I1722)-MIN(ROW($I$105:I1722))+1))</f>
        <v>1597</v>
      </c>
      <c r="AK1723" s="23">
        <f>IF(AI1723=0,_xlfn.XLOOKUP(E1723,'Starting GF'!A:A,'Starting GF'!B:B),INDEX($AL$63:$AL1723,AI1723))</f>
        <v>3.02</v>
      </c>
      <c r="AL1723" s="23">
        <v>3</v>
      </c>
      <c r="AM1723" s="23">
        <f>IF(AI1723=0,_xlfn.XLOOKUP(E1723,'Starting GF'!A:A,'Starting GF'!C:C),INDEX($AN$63:$AN1723,AI1723))</f>
        <v>3.1006644127158283</v>
      </c>
      <c r="AN1723" s="23">
        <v>3.15</v>
      </c>
      <c r="AO1723" s="23">
        <f>IF(AJ1723=0,_xlfn.XLOOKUP(I1723,Goalies!B:B,Goalies!I:I),INDEX($AP$105:$AP1723,AJ1723))</f>
        <v>3.0568949482335697</v>
      </c>
      <c r="AP1723" s="23">
        <f t="shared" si="239"/>
        <v>3.073965004684176</v>
      </c>
      <c r="AQ1723" s="23">
        <f t="shared" si="240"/>
        <v>3.0076444803343532</v>
      </c>
      <c r="AR1723" s="66">
        <v>-0.03</v>
      </c>
      <c r="AS1723" s="96" t="s">
        <v>1591</v>
      </c>
      <c r="AT1723" s="20">
        <f t="shared" ref="AT1723" si="267">(AK1723*V1723*X1723*Z1722*AA1723*AB1722*AC1723*AD1722*AG1723*AH1722)+AR1723</f>
        <v>3.0877083454054053</v>
      </c>
      <c r="AU1723" s="20">
        <f t="shared" ref="AU1723" si="268">AT1722</f>
        <v>3.0558163431337784</v>
      </c>
      <c r="AV1723" s="12">
        <f t="shared" ref="AV1723" si="269">AK1723*W1723*X1723*Z1722*AA1723*AB1722</f>
        <v>3.1115200740076325</v>
      </c>
      <c r="AW1723" s="12">
        <f t="shared" ref="AW1723" si="270">AV1722</f>
        <v>3.0258163431337786</v>
      </c>
      <c r="AX1723" s="8">
        <f t="shared" si="245"/>
        <v>-0.21229165459458477</v>
      </c>
      <c r="AY1723" s="8">
        <f t="shared" si="246"/>
        <v>-0.1441836568662116</v>
      </c>
      <c r="AZ1723" s="8">
        <f t="shared" si="247"/>
        <v>-0.35647531146079636</v>
      </c>
      <c r="BA1723" s="8">
        <f t="shared" si="248"/>
        <v>-6.8107997728373171E-2</v>
      </c>
      <c r="BB1723" s="62">
        <f t="shared" si="249"/>
        <v>-105</v>
      </c>
      <c r="BC1723" s="21">
        <f t="shared" si="250"/>
        <v>141</v>
      </c>
      <c r="BD1723" s="21">
        <f t="shared" si="251"/>
        <v>114</v>
      </c>
      <c r="BE1723" s="21">
        <f t="shared" si="252"/>
        <v>-112</v>
      </c>
      <c r="BF1723" s="94">
        <f t="shared" si="38"/>
        <v>0.51178415606950023</v>
      </c>
      <c r="BG1723" s="22">
        <f t="shared" ref="BG1723" si="271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0.41557108436157919</v>
      </c>
      <c r="BH1723" s="22">
        <f t="shared" ref="BH1723" si="272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0.46829740697919264</v>
      </c>
      <c r="BI1723" s="22">
        <f t="shared" ref="BI1723" si="273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0.52816226198661897</v>
      </c>
      <c r="BJ1723" s="21">
        <f t="shared" si="254"/>
        <v>-108</v>
      </c>
      <c r="BK1723" s="21">
        <f t="shared" si="255"/>
        <v>140</v>
      </c>
      <c r="BL1723" s="21">
        <f t="shared" si="256"/>
        <v>113</v>
      </c>
      <c r="BM1723" s="21">
        <f t="shared" si="257"/>
        <v>-113</v>
      </c>
      <c r="BN1723" s="22">
        <f t="shared" si="46"/>
        <v>0.51869554012067187</v>
      </c>
      <c r="BO1723" s="22">
        <f t="shared" ref="BO1723" si="274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0.41687871335121418</v>
      </c>
      <c r="BP1723" s="22">
        <f t="shared" ref="BP1723" si="275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0.46979819685364677</v>
      </c>
      <c r="BQ1723" s="22">
        <f t="shared" ref="BQ1723" si="276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0.52951345088744839</v>
      </c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1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8</v>
      </c>
      <c r="I1724" t="str">
        <f t="shared" si="211"/>
        <v>LAK Darcy Kuemper</v>
      </c>
      <c r="J1724" s="33" t="s">
        <v>167</v>
      </c>
      <c r="K1724" s="14">
        <v>2.96</v>
      </c>
      <c r="L1724" s="13">
        <v>0.15</v>
      </c>
      <c r="M1724" s="28">
        <v>0.1</v>
      </c>
      <c r="N1724">
        <f>IFERROR(_xlfn.XLOOKUP(A1724,Params!A:A,Params!D:D),0)</f>
        <v>2.6499999999999901</v>
      </c>
      <c r="O1724">
        <f t="shared" ref="O1724" si="277">N1725</f>
        <v>2.8499999999999899</v>
      </c>
      <c r="P1724" s="68">
        <f t="shared" si="231"/>
        <v>2.6499999999999901</v>
      </c>
      <c r="Q1724">
        <f t="shared" ref="Q1724" si="278">P1725</f>
        <v>2.8499999999999899</v>
      </c>
      <c r="R1724" s="5">
        <f t="shared" ref="R1724" si="279">N1724/W1724/X1724/Z1725/AB1725/AA1724</f>
        <v>2.8512290938764497</v>
      </c>
      <c r="S1724" s="5">
        <f t="shared" ref="S1724" si="280">O1724/W1725/Y1724/Z1724/AA1725/AB1724</f>
        <v>2.7738637474739569</v>
      </c>
      <c r="T1724" s="5">
        <f t="shared" ref="T1724" si="281">P1724/W1724/X1724/Z1725/AB1725</f>
        <v>2.7371799301213917</v>
      </c>
      <c r="U1724" s="5">
        <f t="shared" ref="U1724" si="282">Q1724/W1725/Y1724/Z1724/AA1725</f>
        <v>2.8016023849486964</v>
      </c>
      <c r="V1724" s="5">
        <f>_xlfn.XLOOKUP(H1724,'Rest - Home'!A:A,'Rest - Home'!B:B)</f>
        <v>0.96</v>
      </c>
      <c r="W1724" s="5">
        <f>_xlfn.XLOOKUP(H1724,'Rest - Home'!A:A,'Rest - Home'!C:C)</f>
        <v>0.95702751457800772</v>
      </c>
      <c r="X1724" s="5">
        <f t="shared" ref="X1724" si="283">AM1725/K1724</f>
        <v>1.027027027027027</v>
      </c>
      <c r="Y1724" s="5">
        <f t="shared" ref="Y1724" si="284">AK1725/K1724</f>
        <v>1.0101351351351353</v>
      </c>
      <c r="Z1724" s="5">
        <f>IF(J1724="",1,(_xlfn.XLOOKUP(I1724,Goalies!B:B,Goalies!J:J)))</f>
        <v>0.97499999999999998</v>
      </c>
      <c r="AA1724" s="23">
        <f>_xlfn.XLOOKUP(E1724,Injuries!A:A,Injuries!B:B)</f>
        <v>0.96</v>
      </c>
      <c r="AB1724" s="23">
        <f>_xlfn.XLOOKUP(E1724,Injuries!A:A,Injuries!C:C)</f>
        <v>1.01</v>
      </c>
      <c r="AC1724" s="23">
        <f>_xlfn.XLOOKUP(E1724,'Game Adjustments'!A:A,'Game Adjustments'!B:B)</f>
        <v>1</v>
      </c>
      <c r="AD1724" s="23">
        <f>_xlfn.XLOOKUP(E1724,'Game Adjustments'!A:A,'Game Adjustments'!C:C)</f>
        <v>1</v>
      </c>
      <c r="AE1724" s="23">
        <f>IF(D1724="A",_xlfn.XLOOKUP(E1724,'Rest - Home'!F:F,'Rest - Home'!J:J),_xlfn.XLOOKUP(E1724,'Rest - Home'!F:F,'Rest - Home'!I:I))</f>
        <v>1</v>
      </c>
      <c r="AF1724" s="23">
        <f>IF(D1724="A",_xlfn.XLOOKUP(E1724,'Rest - Home'!F:F,'Rest - Home'!L:L),_xlfn.XLOOKUP(E1724,'Rest - Home'!F:F,'Rest - Home'!K:K))</f>
        <v>1</v>
      </c>
      <c r="AG1724" s="26">
        <v>1</v>
      </c>
      <c r="AH1724" s="26">
        <v>1</v>
      </c>
      <c r="AI1724" s="53" cm="1">
        <f t="array" ref="AI1724">MAX(IF($E$63:E1723=E1724,ROW($E$63:E1723)-MIN(ROW($E$63:E1723))+1))</f>
        <v>1652</v>
      </c>
      <c r="AJ1724" s="53" cm="1">
        <f t="array" ref="AJ1724">MAX(IF($I$105:I1723=I1724,ROW($I$105:I1723)-MIN(ROW($I$105:I1723))+1))</f>
        <v>1610</v>
      </c>
      <c r="AK1724" s="23">
        <f>IF(AI1724=0,_xlfn.XLOOKUP(E1724,'Starting GF'!A:A,'Starting GF'!B:B),INDEX($AL$63:$AL1724,AI1724))</f>
        <v>2.8447414852776705</v>
      </c>
      <c r="AL1724" s="23">
        <f t="shared" ref="AL1724:AL1741" si="285">IF(R1724=0,AK1724,R1724*L1724*(1-M1724)+T1724*L1724*M1724+AK1724*(1-L1724))</f>
        <v>2.8440038891111614</v>
      </c>
      <c r="AM1724" s="23">
        <f>IF(AI1724=0,_xlfn.XLOOKUP(E1724,'Starting GF'!A:A,'Starting GF'!C:C),INDEX($AN$63:$AN1724,AI1724))</f>
        <v>2.8</v>
      </c>
      <c r="AN1724" s="23">
        <f t="shared" ref="AN1724:AN1741" si="286">IF(S1724=0,AM1724,S1724*L1724+AM1724*(1-L1724))</f>
        <v>2.7960795621210934</v>
      </c>
      <c r="AO1724" s="23">
        <f>IF(AJ1724=0,_xlfn.XLOOKUP(I1724,Goalies!B:B,Goalies!I:I),INDEX($AP$105:$AP1724,AJ1724))</f>
        <v>2.7735085344756891</v>
      </c>
      <c r="AP1724" s="23">
        <f t="shared" si="239"/>
        <v>2.7631598273724021</v>
      </c>
      <c r="AQ1724" s="23">
        <f t="shared" si="240"/>
        <v>2.73</v>
      </c>
      <c r="AR1724" s="66">
        <v>0</v>
      </c>
      <c r="AS1724" s="96" t="s">
        <v>1591</v>
      </c>
      <c r="AT1724" s="20">
        <f t="shared" ref="AT1724" si="287">(AK1724*V1724*X1724*Z1725*AA1724*AB1725*AC1724*AD1725*AG1724*AH1725)+AR1724</f>
        <v>2.6521823180675148</v>
      </c>
      <c r="AU1724" s="20">
        <f t="shared" ref="AU1724" si="288">AT1725</f>
        <v>2.8618398623310815</v>
      </c>
      <c r="AV1724" s="12">
        <f t="shared" ref="AV1724" si="289">AK1724*V1724*X1724*Z1725*AA1724*AB1725</f>
        <v>2.6521823180675148</v>
      </c>
      <c r="AW1724" s="12">
        <f t="shared" ref="AW1724" si="290">AV1725</f>
        <v>2.8768536332280292</v>
      </c>
      <c r="AX1724" s="8">
        <f t="shared" si="245"/>
        <v>2.1823180675246689E-3</v>
      </c>
      <c r="AY1724" s="8">
        <f t="shared" si="246"/>
        <v>1.1839862331091577E-2</v>
      </c>
      <c r="AZ1724" s="8">
        <f t="shared" si="247"/>
        <v>1.4022180398616246E-2</v>
      </c>
      <c r="BA1724" s="8">
        <f t="shared" si="248"/>
        <v>-9.6575442635669084E-3</v>
      </c>
      <c r="BB1724" s="62">
        <f t="shared" si="249"/>
        <v>117</v>
      </c>
      <c r="BC1724" s="21">
        <f t="shared" si="250"/>
        <v>108</v>
      </c>
      <c r="BD1724" s="21">
        <f t="shared" si="251"/>
        <v>141</v>
      </c>
      <c r="BE1724" s="21">
        <f t="shared" si="252"/>
        <v>171</v>
      </c>
      <c r="BF1724" s="94">
        <f t="shared" ref="BF1724" si="291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IF(AT1724&gt;AT1725, 1-_xlpm.interp, _xlpm.interp)
)</f>
        <v>0.46167108554454028</v>
      </c>
      <c r="BG1724" s="22">
        <f t="shared" si="76"/>
        <v>0.48100105718942399</v>
      </c>
      <c r="BH1724" s="22">
        <f t="shared" si="76"/>
        <v>0.41561403708318967</v>
      </c>
      <c r="BI1724" s="22">
        <f t="shared" si="76"/>
        <v>0.36910760998826142</v>
      </c>
      <c r="BJ1724" s="21">
        <f t="shared" si="254"/>
        <v>118</v>
      </c>
      <c r="BK1724" s="21">
        <f t="shared" si="255"/>
        <v>107</v>
      </c>
      <c r="BL1724" s="21">
        <f t="shared" si="256"/>
        <v>139</v>
      </c>
      <c r="BM1724" s="21">
        <f t="shared" si="257"/>
        <v>169</v>
      </c>
      <c r="BN1724" s="22">
        <f t="shared" ref="BN1724" si="292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IF(AV1724&gt;AV1725, 1-_xlpm.interp, _xlpm.interp)
)</f>
        <v>0.45929891645061333</v>
      </c>
      <c r="BO1724" s="22">
        <f t="shared" si="82"/>
        <v>0.48418319361770867</v>
      </c>
      <c r="BP1724" s="22">
        <f t="shared" si="82"/>
        <v>0.41906141050582568</v>
      </c>
      <c r="BQ1724" s="22">
        <f t="shared" si="82"/>
        <v>0.37208172023018238</v>
      </c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1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11</v>
      </c>
      <c r="I1725" t="str">
        <f t="shared" si="211"/>
        <v>DET John Gibson</v>
      </c>
      <c r="J1725" s="33" t="s">
        <v>161</v>
      </c>
      <c r="K1725" s="14">
        <v>2.96</v>
      </c>
      <c r="L1725" s="13">
        <v>0.15</v>
      </c>
      <c r="M1725" s="28">
        <v>0.1</v>
      </c>
      <c r="N1725">
        <f>IFERROR(_xlfn.XLOOKUP(A1725,Params!A:A,Params!D:D),0)</f>
        <v>2.8499999999999899</v>
      </c>
      <c r="O1725">
        <f t="shared" ref="O1725" si="293">N1724</f>
        <v>2.6499999999999901</v>
      </c>
      <c r="P1725" s="68">
        <f t="shared" si="231"/>
        <v>2.8499999999999899</v>
      </c>
      <c r="Q1725">
        <f t="shared" ref="Q1725" si="294">P1724</f>
        <v>2.6499999999999901</v>
      </c>
      <c r="R1725" s="5">
        <f t="shared" ref="R1725" si="295">N1725/W1725/X1725/Z1724/AB1724/AA1725</f>
        <v>2.9620902160525473</v>
      </c>
      <c r="S1725" s="5">
        <f t="shared" ref="S1725" si="296">O1725/W1724/Y1725/Z1725/AA1724/AB1725</f>
        <v>3.046932907697363</v>
      </c>
      <c r="T1725" s="5">
        <f t="shared" ref="T1725" si="297">P1725/W1725/X1725/Z1724/AB1724</f>
        <v>2.9620902160525473</v>
      </c>
      <c r="U1725" s="5">
        <f t="shared" ref="U1725" si="298">Q1725/W1724/Y1725/Z1725/AA1724</f>
        <v>3.046932907697363</v>
      </c>
      <c r="V1725" s="5">
        <f>_xlfn.XLOOKUP(H1725,'Rest - Home'!A:A,'Rest - Home'!B:B)</f>
        <v>1.0275000000000001</v>
      </c>
      <c r="W1725" s="5">
        <f>_xlfn.XLOOKUP(H1725,'Rest - Home'!A:A,'Rest - Home'!C:C)</f>
        <v>1.0328904656929507</v>
      </c>
      <c r="X1725" s="5">
        <f t="shared" ref="X1725" si="299">AM1724/K1725</f>
        <v>0.94594594594594594</v>
      </c>
      <c r="Y1725" s="5">
        <f t="shared" ref="Y1725" si="300">AK1724/K1725</f>
        <v>0.96106131259380756</v>
      </c>
      <c r="Z1725" s="5">
        <f>IF(J1725="",1,(_xlfn.XLOOKUP(I1725,Goalies!B:B,Goalies!J:J)))</f>
        <v>0.98499999999999999</v>
      </c>
      <c r="AA1725" s="23">
        <f>_xlfn.XLOOKUP(E1725,Injuries!A:A,Injuries!B:B)</f>
        <v>1</v>
      </c>
      <c r="AB1725" s="23">
        <f>_xlfn.XLOOKUP(E1725,Injuries!A:A,Injuries!C:C)</f>
        <v>1</v>
      </c>
      <c r="AC1725" s="23">
        <f>_xlfn.XLOOKUP(E1725,'Game Adjustments'!A:A,'Game Adjustments'!B:B)</f>
        <v>1</v>
      </c>
      <c r="AD1725" s="23">
        <f>_xlfn.XLOOKUP(E1725,'Game Adjustments'!A:A,'Game Adjustments'!C:C)</f>
        <v>1</v>
      </c>
      <c r="AE1725" s="23">
        <f>IF(D1725="A",_xlfn.XLOOKUP(E1725,'Rest - Home'!F:F,'Rest - Home'!J:J),_xlfn.XLOOKUP(E1725,'Rest - Home'!F:F,'Rest - Home'!I:I))</f>
        <v>1</v>
      </c>
      <c r="AF1725" s="23">
        <f>IF(D1725="A",_xlfn.XLOOKUP(E1725,'Rest - Home'!F:F,'Rest - Home'!L:L),_xlfn.XLOOKUP(E1725,'Rest - Home'!F:F,'Rest - Home'!K:K))</f>
        <v>1</v>
      </c>
      <c r="AG1725" s="26">
        <v>1</v>
      </c>
      <c r="AH1725" s="26">
        <v>1</v>
      </c>
      <c r="AI1725" s="53" cm="1">
        <f t="array" ref="AI1725">MAX(IF($E$63:E1724=E1725,ROW($E$63:E1724)-MIN(ROW($E$63:E1724))+1))</f>
        <v>1626</v>
      </c>
      <c r="AJ1725" s="53" cm="1">
        <f t="array" ref="AJ1725">MAX(IF($I$105:I1724=I1725,ROW($I$105:I1724)-MIN(ROW($I$105:I1724))+1))</f>
        <v>1584</v>
      </c>
      <c r="AK1725" s="23">
        <f>IF(AI1725=0,_xlfn.XLOOKUP(E1725,'Starting GF'!A:A,'Starting GF'!B:B),INDEX($AL$63:$AL1725,AI1725))</f>
        <v>2.99</v>
      </c>
      <c r="AL1725" s="23">
        <f t="shared" si="285"/>
        <v>2.9858135324078821</v>
      </c>
      <c r="AM1725" s="23">
        <f>IF(AI1725=0,_xlfn.XLOOKUP(E1725,'Starting GF'!A:A,'Starting GF'!C:C),INDEX($AN$63:$AN1725,AI1725))</f>
        <v>3.04</v>
      </c>
      <c r="AN1725" s="23">
        <f t="shared" si="286"/>
        <v>3.0410399361546046</v>
      </c>
      <c r="AO1725" s="23">
        <f>IF(AJ1725=0,_xlfn.XLOOKUP(I1725,Goalies!B:B,Goalies!I:I),INDEX($AP$105:$AP1725,AJ1725))</f>
        <v>3.0898561826231234</v>
      </c>
      <c r="AP1725" s="23">
        <f t="shared" si="239"/>
        <v>3.0765620923419403</v>
      </c>
      <c r="AQ1725" s="23">
        <f t="shared" si="240"/>
        <v>2.9944000000000002</v>
      </c>
      <c r="AR1725" s="66">
        <v>0</v>
      </c>
      <c r="AS1725" s="96" t="s">
        <v>1591</v>
      </c>
      <c r="AT1725" s="20">
        <f t="shared" ref="AT1725" si="301">(AK1725*V1725*X1725*Z1724*AA1725*AB1724*AC1725*AD1724*AG1725*AH1724)+AR1725</f>
        <v>2.8618398623310815</v>
      </c>
      <c r="AU1725" s="20">
        <f t="shared" ref="AU1725" si="302">AT1724</f>
        <v>2.6521823180675148</v>
      </c>
      <c r="AV1725" s="12">
        <f t="shared" ref="AV1725" si="303">AK1725*W1725*X1725*Z1724*AA1725*AB1724</f>
        <v>2.8768536332280292</v>
      </c>
      <c r="AW1725" s="12">
        <f t="shared" ref="AW1725" si="304">AV1724</f>
        <v>2.6521823180675148</v>
      </c>
      <c r="AX1725" s="8">
        <f t="shared" si="245"/>
        <v>1.1839862331091577E-2</v>
      </c>
      <c r="AY1725" s="8">
        <f t="shared" si="246"/>
        <v>2.1823180675246689E-3</v>
      </c>
      <c r="AZ1725" s="8">
        <f t="shared" si="247"/>
        <v>1.4022180398616246E-2</v>
      </c>
      <c r="BA1725" s="8">
        <f t="shared" si="248"/>
        <v>9.6575442635669084E-3</v>
      </c>
      <c r="BB1725" s="62">
        <f t="shared" si="249"/>
        <v>-117</v>
      </c>
      <c r="BC1725" s="21">
        <f t="shared" si="250"/>
        <v>-108</v>
      </c>
      <c r="BD1725" s="21">
        <f t="shared" si="251"/>
        <v>-141</v>
      </c>
      <c r="BE1725" s="21">
        <f t="shared" si="252"/>
        <v>-171</v>
      </c>
      <c r="BF1725" s="94">
        <f t="shared" si="38"/>
        <v>0.53832891445545972</v>
      </c>
      <c r="BG1725" s="22">
        <f t="shared" ref="BG1725" si="305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0.51899894281057601</v>
      </c>
      <c r="BH1725" s="22">
        <f t="shared" ref="BH1725" si="306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0.58438596291681033</v>
      </c>
      <c r="BI1725" s="22">
        <f t="shared" ref="BI1725" si="307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0.63089239001173858</v>
      </c>
      <c r="BJ1725" s="21">
        <f t="shared" si="254"/>
        <v>-118</v>
      </c>
      <c r="BK1725" s="21">
        <f t="shared" si="255"/>
        <v>-107</v>
      </c>
      <c r="BL1725" s="21">
        <f t="shared" si="256"/>
        <v>-139</v>
      </c>
      <c r="BM1725" s="21">
        <f t="shared" si="257"/>
        <v>-169</v>
      </c>
      <c r="BN1725" s="22">
        <f t="shared" si="46"/>
        <v>0.54070108354938662</v>
      </c>
      <c r="BO1725" s="22">
        <f t="shared" ref="BO1725" si="308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0.51581680638229133</v>
      </c>
      <c r="BP1725" s="22">
        <f t="shared" ref="BP1725" si="309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0.58093858949417432</v>
      </c>
      <c r="BQ1725" s="22">
        <f t="shared" ref="BQ1725" si="310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0.62791827976981762</v>
      </c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1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211"/>
        <v>NSH Juuse Saros</v>
      </c>
      <c r="J1726" s="33" t="s">
        <v>172</v>
      </c>
      <c r="K1726" s="14">
        <v>2.96</v>
      </c>
      <c r="L1726" s="13">
        <v>0.15</v>
      </c>
      <c r="M1726" s="28">
        <v>0.1</v>
      </c>
      <c r="N1726">
        <f>IFERROR(_xlfn.XLOOKUP(A1726,Params!A:A,Params!D:D),0)</f>
        <v>3.1499999999999901</v>
      </c>
      <c r="O1726">
        <f t="shared" ref="O1726" si="311">N1727</f>
        <v>3.1499999999999901</v>
      </c>
      <c r="P1726" s="68">
        <f t="shared" si="231"/>
        <v>3.1499999999999901</v>
      </c>
      <c r="Q1726">
        <f t="shared" ref="Q1726" si="312">P1727</f>
        <v>3.1499999999999901</v>
      </c>
      <c r="R1726" s="5">
        <f t="shared" ref="R1726" si="313">N1726/W1726/X1726/Z1727/AB1727/AA1726</f>
        <v>3.0822752767016932</v>
      </c>
      <c r="S1726" s="5">
        <f t="shared" ref="S1726" si="314">O1726/W1727/Y1726/Z1726/AA1727/AB1726</f>
        <v>3.1799711716404744</v>
      </c>
      <c r="T1726" s="5">
        <f t="shared" ref="T1726" si="315">P1726/W1726/X1726/Z1727/AB1727</f>
        <v>3.0822752767016932</v>
      </c>
      <c r="U1726" s="5">
        <f t="shared" ref="U1726" si="316">Q1726/W1727/Y1726/Z1726/AA1727</f>
        <v>3.1799711716404744</v>
      </c>
      <c r="V1726" s="5">
        <f>_xlfn.XLOOKUP(H1726,'Rest - Home'!A:A,'Rest - Home'!B:B)</f>
        <v>1.0649999999999999</v>
      </c>
      <c r="W1726" s="5">
        <f>_xlfn.XLOOKUP(H1726,'Rest - Home'!A:A,'Rest - Home'!C:C)</f>
        <v>1.0082621487897616</v>
      </c>
      <c r="X1726" s="5">
        <f t="shared" ref="X1726" si="317">AM1727/K1726</f>
        <v>1.0395875066738474</v>
      </c>
      <c r="Y1726" s="5">
        <f t="shared" ref="Y1726" si="318">AK1727/K1726</f>
        <v>0.99421991556002254</v>
      </c>
      <c r="Z1726" s="5">
        <f>IF(J1726="",1,(_xlfn.XLOOKUP(I1726,Goalies!B:B,Goalies!J:J)))</f>
        <v>0.99094124800379646</v>
      </c>
      <c r="AA1726" s="23">
        <f>_xlfn.XLOOKUP(E1726,Injuries!A:A,Injuries!B:B)</f>
        <v>1</v>
      </c>
      <c r="AB1726" s="23">
        <f>_xlfn.XLOOKUP(E1726,Injuries!A:A,Injuries!C:C)</f>
        <v>1</v>
      </c>
      <c r="AC1726" s="23">
        <f>_xlfn.XLOOKUP(E1726,'Game Adjustments'!A:A,'Game Adjustments'!B:B)</f>
        <v>1</v>
      </c>
      <c r="AD1726" s="23">
        <f>_xlfn.XLOOKUP(E1726,'Game Adjustments'!A:A,'Game Adjustments'!C:C)</f>
        <v>1</v>
      </c>
      <c r="AE1726" s="23">
        <f>IF(D1726="A",_xlfn.XLOOKUP(E1726,'Rest - Home'!F:F,'Rest - Home'!J:J),_xlfn.XLOOKUP(E1726,'Rest - Home'!F:F,'Rest - Home'!I:I))</f>
        <v>1</v>
      </c>
      <c r="AF1726" s="23">
        <f>IF(D1726="A",_xlfn.XLOOKUP(E1726,'Rest - Home'!F:F,'Rest - Home'!L:L),_xlfn.XLOOKUP(E1726,'Rest - Home'!F:F,'Rest - Home'!K:K))</f>
        <v>1</v>
      </c>
      <c r="AG1726" s="26">
        <v>1</v>
      </c>
      <c r="AH1726" s="26">
        <v>1</v>
      </c>
      <c r="AI1726" s="53" cm="1">
        <f t="array" ref="AI1726">MAX(IF($E$63:E1725=E1726,ROW($E$63:E1725)-MIN(ROW($E$63:E1725))+1))</f>
        <v>1623</v>
      </c>
      <c r="AJ1726" s="53" cm="1">
        <f t="array" ref="AJ1726">MAX(IF($I$105:I1725=I1726,ROW($I$105:I1725)-MIN(ROW($I$105:I1725))+1))</f>
        <v>1581</v>
      </c>
      <c r="AK1726" s="23">
        <f>IF(AI1726=0,_xlfn.XLOOKUP(E1726,'Starting GF'!A:A,'Starting GF'!B:B),INDEX($AL$63:$AL1726,AI1726))</f>
        <v>2.8571326646295359</v>
      </c>
      <c r="AL1726" s="23">
        <v>2.875</v>
      </c>
      <c r="AM1726" s="23">
        <f>IF(AI1726=0,_xlfn.XLOOKUP(E1726,'Starting GF'!A:A,'Starting GF'!C:C),INDEX($AN$63:$AN1726,AI1726))</f>
        <v>3.1617371679165291</v>
      </c>
      <c r="AN1726" s="23">
        <f t="shared" si="286"/>
        <v>3.1644722684751208</v>
      </c>
      <c r="AO1726" s="23">
        <f>IF(AJ1726=0,_xlfn.XLOOKUP(I1726,Goalies!B:B,Goalies!I:I),INDEX($AP$105:$AP1726,AJ1726))</f>
        <v>3.1553052161044004</v>
      </c>
      <c r="AP1726" s="23">
        <f t="shared" si="239"/>
        <v>3.1546841239049663</v>
      </c>
      <c r="AQ1726" s="23">
        <f t="shared" si="240"/>
        <v>3.1330957750351942</v>
      </c>
      <c r="AR1726" s="66">
        <v>-0.05</v>
      </c>
      <c r="AS1726" s="96" t="s">
        <v>1591</v>
      </c>
      <c r="AT1726" s="20">
        <f t="shared" ref="AT1726" si="319">(AK1726*V1726*X1726*Z1727*AA1726*AB1727*AC1726*AD1727*AG1726*AH1727)+AR1726</f>
        <v>3.0342223609184997</v>
      </c>
      <c r="AU1726" s="20">
        <f t="shared" ref="AU1726" si="320">AT1727</f>
        <v>3.1961360790659237</v>
      </c>
      <c r="AV1726" s="12">
        <f t="shared" ref="AV1726" si="321">AK1726*V1726*X1726*Z1727*AA1726*AB1727</f>
        <v>3.0842223609184996</v>
      </c>
      <c r="AW1726" s="12">
        <f t="shared" ref="AW1726" si="322">AV1727</f>
        <v>3.1319378514362977</v>
      </c>
      <c r="AX1726" s="8">
        <f t="shared" si="245"/>
        <v>-0.11577763908149041</v>
      </c>
      <c r="AY1726" s="8">
        <f t="shared" si="246"/>
        <v>4.6136079065933533E-2</v>
      </c>
      <c r="AZ1726" s="8">
        <f t="shared" si="247"/>
        <v>-6.964156001555688E-2</v>
      </c>
      <c r="BA1726" s="8">
        <f t="shared" si="248"/>
        <v>-0.16191371814742395</v>
      </c>
      <c r="BB1726" s="62">
        <f t="shared" si="249"/>
        <v>112</v>
      </c>
      <c r="BC1726" s="21">
        <f t="shared" si="250"/>
        <v>-148</v>
      </c>
      <c r="BD1726" s="21">
        <f t="shared" si="251"/>
        <v>-120</v>
      </c>
      <c r="BE1726" s="21">
        <f t="shared" si="252"/>
        <v>107</v>
      </c>
      <c r="BF1726" s="94">
        <f t="shared" ref="BF1726" si="323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IF(AT1726&gt;AT1727, 1-_xlpm.interp, _xlpm.interp)
)</f>
        <v>0.47165432481900488</v>
      </c>
      <c r="BG1726" s="22">
        <f t="shared" si="76"/>
        <v>0.59653202466082833</v>
      </c>
      <c r="BH1726" s="22">
        <f t="shared" si="76"/>
        <v>0.5451740970756529</v>
      </c>
      <c r="BI1726" s="22">
        <f t="shared" si="76"/>
        <v>0.48361640131232164</v>
      </c>
      <c r="BJ1726" s="21">
        <f t="shared" si="254"/>
        <v>105</v>
      </c>
      <c r="BK1726" s="21">
        <f t="shared" si="255"/>
        <v>-147</v>
      </c>
      <c r="BL1726" s="21">
        <f t="shared" si="256"/>
        <v>-120</v>
      </c>
      <c r="BM1726" s="21">
        <f t="shared" si="257"/>
        <v>107</v>
      </c>
      <c r="BN1726" s="22">
        <f t="shared" ref="BN1726" si="324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IF(AV1726&gt;AV1727, 1-_xlpm.interp, _xlpm.interp)
)</f>
        <v>0.48798596873865208</v>
      </c>
      <c r="BO1726" s="22">
        <f t="shared" si="82"/>
        <v>0.59574693375229804</v>
      </c>
      <c r="BP1726" s="22">
        <f t="shared" si="82"/>
        <v>0.54472795436895249</v>
      </c>
      <c r="BQ1726" s="22">
        <f t="shared" si="82"/>
        <v>0.48369073790081241</v>
      </c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1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211"/>
        <v>BOS Jeremy Swayman</v>
      </c>
      <c r="J1727" s="33" t="s">
        <v>148</v>
      </c>
      <c r="K1727" s="14">
        <v>2.96</v>
      </c>
      <c r="L1727" s="13">
        <v>0.15</v>
      </c>
      <c r="M1727" s="28">
        <v>0.1</v>
      </c>
      <c r="N1727">
        <f>IFERROR(_xlfn.XLOOKUP(A1727,Params!A:A,Params!D:D),0)</f>
        <v>3.1499999999999901</v>
      </c>
      <c r="O1727">
        <f t="shared" ref="O1727" si="325">N1726</f>
        <v>3.1499999999999901</v>
      </c>
      <c r="P1727" s="68">
        <f t="shared" si="231"/>
        <v>3.1499999999999901</v>
      </c>
      <c r="Q1727">
        <f t="shared" ref="Q1727" si="326">P1726</f>
        <v>3.1499999999999901</v>
      </c>
      <c r="R1727" s="5">
        <f t="shared" ref="R1727" si="327">N1727/W1727/X1727/Z1726/AB1726/AA1727</f>
        <v>2.9598628492677066</v>
      </c>
      <c r="S1727" s="5">
        <f t="shared" ref="S1727" si="328">O1727/W1726/Y1727/Z1727/AA1726/AB1727</f>
        <v>3.3196613275934577</v>
      </c>
      <c r="T1727" s="5">
        <f t="shared" ref="T1727" si="329">P1727/W1727/X1727/Z1726/AB1726</f>
        <v>2.9598628492677066</v>
      </c>
      <c r="U1727" s="5">
        <f t="shared" ref="U1727" si="330">Q1727/W1726/Y1727/Z1727/AA1726</f>
        <v>3.3196613275934577</v>
      </c>
      <c r="V1727" s="5">
        <f>_xlfn.XLOOKUP(H1727,'Rest - Home'!A:A,'Rest - Home'!B:B)</f>
        <v>1.01</v>
      </c>
      <c r="W1727" s="5">
        <f>_xlfn.XLOOKUP(H1727,'Rest - Home'!A:A,'Rest - Home'!C:C)</f>
        <v>1.0054419613311261</v>
      </c>
      <c r="X1727" s="5">
        <f t="shared" ref="X1727" si="331">AM1726/K1727</f>
        <v>1.0681544486204491</v>
      </c>
      <c r="Y1727" s="5">
        <f t="shared" ref="Y1727" si="332">AK1726/K1727</f>
        <v>0.96524752183430262</v>
      </c>
      <c r="Z1727" s="5">
        <f>IF(J1727="",1,(_xlfn.XLOOKUP(I1727,Goalies!B:B,Goalies!J:J)))</f>
        <v>0.97499999999999998</v>
      </c>
      <c r="AA1727" s="23">
        <f>_xlfn.XLOOKUP(E1727,Injuries!A:A,Injuries!B:B)</f>
        <v>1</v>
      </c>
      <c r="AB1727" s="23">
        <f>_xlfn.XLOOKUP(E1727,Injuries!A:A,Injuries!C:C)</f>
        <v>1</v>
      </c>
      <c r="AC1727" s="23">
        <f>_xlfn.XLOOKUP(E1727,'Game Adjustments'!A:A,'Game Adjustments'!B:B)</f>
        <v>1</v>
      </c>
      <c r="AD1727" s="23">
        <f>_xlfn.XLOOKUP(E1727,'Game Adjustments'!A:A,'Game Adjustments'!C:C)</f>
        <v>1</v>
      </c>
      <c r="AE1727" s="23">
        <f>IF(D1727="A",_xlfn.XLOOKUP(E1727,'Rest - Home'!F:F,'Rest - Home'!J:J),_xlfn.XLOOKUP(E1727,'Rest - Home'!F:F,'Rest - Home'!I:I))</f>
        <v>1</v>
      </c>
      <c r="AF1727" s="23">
        <f>IF(D1727="A",_xlfn.XLOOKUP(E1727,'Rest - Home'!F:F,'Rest - Home'!L:L),_xlfn.XLOOKUP(E1727,'Rest - Home'!F:F,'Rest - Home'!K:K))</f>
        <v>1</v>
      </c>
      <c r="AG1727" s="26">
        <v>1</v>
      </c>
      <c r="AH1727" s="26">
        <v>1</v>
      </c>
      <c r="AI1727" s="53" cm="1">
        <f t="array" ref="AI1727">MAX(IF($E$63:E1726=E1727,ROW($E$63:E1726)-MIN(ROW($E$63:E1726))+1))</f>
        <v>1650</v>
      </c>
      <c r="AJ1727" s="53" cm="1">
        <f t="array" ref="AJ1727">MAX(IF($I$105:I1726=I1727,ROW($I$105:I1726)-MIN(ROW($I$105:I1726))+1))</f>
        <v>1587</v>
      </c>
      <c r="AK1727" s="23">
        <f>IF(AI1727=0,_xlfn.XLOOKUP(E1727,'Starting GF'!A:A,'Starting GF'!B:B),INDEX($AL$63:$AL1727,AI1727))</f>
        <v>2.9428909500576665</v>
      </c>
      <c r="AL1727" s="23">
        <f t="shared" si="285"/>
        <v>2.9454367349391721</v>
      </c>
      <c r="AM1727" s="23">
        <f>IF(AI1727=0,_xlfn.XLOOKUP(E1727,'Starting GF'!A:A,'Starting GF'!C:C),INDEX($AN$63:$AN1727,AI1727))</f>
        <v>3.0771790197545883</v>
      </c>
      <c r="AN1727" s="23">
        <v>3.09</v>
      </c>
      <c r="AO1727" s="23">
        <f>IF(AJ1727=0,_xlfn.XLOOKUP(I1727,Goalies!B:B,Goalies!I:I),INDEX($AP$105:$AP1727,AJ1727))</f>
        <v>3.1031818410246714</v>
      </c>
      <c r="AP1727" s="23">
        <f t="shared" si="239"/>
        <v>3.1232050340315141</v>
      </c>
      <c r="AQ1727" s="23">
        <f t="shared" si="240"/>
        <v>3.0002495442607233</v>
      </c>
      <c r="AR1727" s="66">
        <v>0.05</v>
      </c>
      <c r="AS1727" s="96" t="s">
        <v>1591</v>
      </c>
      <c r="AT1727" s="20">
        <f t="shared" ref="AT1727" si="333">(AK1727*V1727*X1727*Z1726*AA1727*AB1726*AC1727*AD1726*AG1727*AH1726)+AR1727</f>
        <v>3.1961360790659237</v>
      </c>
      <c r="AU1727" s="20">
        <f t="shared" ref="AU1727" si="334">AT1726</f>
        <v>3.0342223609184997</v>
      </c>
      <c r="AV1727" s="12">
        <f t="shared" ref="AV1727" si="335">AK1727*W1727*X1727*Z1726*AA1727*AB1726</f>
        <v>3.1319378514362977</v>
      </c>
      <c r="AW1727" s="12">
        <f t="shared" ref="AW1727" si="336">AV1726</f>
        <v>3.0842223609184996</v>
      </c>
      <c r="AX1727" s="8">
        <f t="shared" si="245"/>
        <v>4.6136079065933533E-2</v>
      </c>
      <c r="AY1727" s="8">
        <f t="shared" si="246"/>
        <v>-0.11577763908149041</v>
      </c>
      <c r="AZ1727" s="8">
        <f t="shared" si="247"/>
        <v>-6.964156001555688E-2</v>
      </c>
      <c r="BA1727" s="8">
        <f t="shared" si="248"/>
        <v>0.16191371814742395</v>
      </c>
      <c r="BB1727" s="62">
        <f t="shared" si="249"/>
        <v>-112</v>
      </c>
      <c r="BC1727" s="21">
        <f t="shared" si="250"/>
        <v>148</v>
      </c>
      <c r="BD1727" s="21">
        <f t="shared" si="251"/>
        <v>120</v>
      </c>
      <c r="BE1727" s="21">
        <f t="shared" si="252"/>
        <v>-107</v>
      </c>
      <c r="BF1727" s="94">
        <f t="shared" si="38"/>
        <v>0.52834567518099518</v>
      </c>
      <c r="BG1727" s="22">
        <f t="shared" ref="BG1727" si="337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0.40346797533917167</v>
      </c>
      <c r="BH1727" s="22">
        <f t="shared" ref="BH1727" si="338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0.45482590292434716</v>
      </c>
      <c r="BI1727" s="22">
        <f t="shared" ref="BI1727" si="339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0.51638359868767836</v>
      </c>
      <c r="BJ1727" s="21">
        <f t="shared" si="254"/>
        <v>-105</v>
      </c>
      <c r="BK1727" s="21">
        <f t="shared" si="255"/>
        <v>147</v>
      </c>
      <c r="BL1727" s="21">
        <f t="shared" si="256"/>
        <v>120</v>
      </c>
      <c r="BM1727" s="21">
        <f t="shared" si="257"/>
        <v>-107</v>
      </c>
      <c r="BN1727" s="22">
        <f t="shared" si="46"/>
        <v>0.51201403126134792</v>
      </c>
      <c r="BO1727" s="22">
        <f t="shared" ref="BO1727" si="340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0.40425306624770191</v>
      </c>
      <c r="BP1727" s="22">
        <f t="shared" ref="BP1727" si="341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0.45527204563104751</v>
      </c>
      <c r="BQ1727" s="22">
        <f t="shared" ref="BQ1727" si="342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0.51630926209918759</v>
      </c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343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211"/>
        <v>UTA Vitek Vanecek</v>
      </c>
      <c r="J1728" s="33" t="s">
        <v>192</v>
      </c>
      <c r="K1728" s="14">
        <v>2.96</v>
      </c>
      <c r="L1728" s="13">
        <v>0.15</v>
      </c>
      <c r="M1728" s="28">
        <v>0.1</v>
      </c>
      <c r="N1728">
        <f>IFERROR(_xlfn.XLOOKUP(A1728,Params!A:A,Params!D:D),0)</f>
        <v>2.7999999999999901</v>
      </c>
      <c r="O1728">
        <f t="shared" ref="O1728" si="344">N1729</f>
        <v>3.3499999999999899</v>
      </c>
      <c r="P1728" s="68">
        <f t="shared" si="231"/>
        <v>2.7999999999999901</v>
      </c>
      <c r="Q1728">
        <f t="shared" ref="Q1728" si="345">P1729</f>
        <v>3.3499999999999899</v>
      </c>
      <c r="R1728" s="5">
        <f t="shared" ref="R1728" si="346">N1728/W1728/X1728/Z1729/AB1729/AA1728</f>
        <v>3.2813993486280424</v>
      </c>
      <c r="S1728" s="5">
        <f t="shared" ref="S1728" si="347">O1728/W1729/Y1728/Z1728/AA1729/AB1728</f>
        <v>2.823593887469189</v>
      </c>
      <c r="T1728" s="5">
        <f t="shared" ref="T1728" si="348">P1728/W1728/X1728/Z1729/AB1729</f>
        <v>3.06810839096722</v>
      </c>
      <c r="U1728" s="5">
        <f t="shared" ref="U1728" si="349">Q1728/W1729/Y1728/Z1728/AA1729</f>
        <v>2.823593887469189</v>
      </c>
      <c r="V1728" s="5">
        <f>_xlfn.XLOOKUP(H1728,'Rest - Home'!A:A,'Rest - Home'!B:B)</f>
        <v>0.95</v>
      </c>
      <c r="W1728" s="5">
        <f>_xlfn.XLOOKUP(H1728,'Rest - Home'!A:A,'Rest - Home'!C:C)</f>
        <v>0.92554174501717079</v>
      </c>
      <c r="X1728" s="5">
        <f t="shared" ref="X1728" si="350">AM1729/K1728</f>
        <v>0.94810837299628847</v>
      </c>
      <c r="Y1728" s="5">
        <f t="shared" ref="Y1728" si="351">AK1729/K1728</f>
        <v>1.0641891891891893</v>
      </c>
      <c r="Z1728" s="5">
        <f>IF(J1728="",1,(_xlfn.XLOOKUP(I1728,Goalies!B:B,Goalies!J:J)))</f>
        <v>1.05</v>
      </c>
      <c r="AA1728" s="23">
        <f>_xlfn.XLOOKUP(E1728,Injuries!A:A,Injuries!B:B)</f>
        <v>0.93500000000000005</v>
      </c>
      <c r="AB1728" s="23">
        <f>_xlfn.XLOOKUP(E1728,Injuries!A:A,Injuries!C:C)</f>
        <v>1</v>
      </c>
      <c r="AC1728" s="23">
        <f>_xlfn.XLOOKUP(E1728,'Game Adjustments'!A:A,'Game Adjustments'!B:B)</f>
        <v>1</v>
      </c>
      <c r="AD1728" s="23">
        <f>_xlfn.XLOOKUP(E1728,'Game Adjustments'!A:A,'Game Adjustments'!C:C)</f>
        <v>1</v>
      </c>
      <c r="AE1728" s="23">
        <f>IF(D1728="A",_xlfn.XLOOKUP(E1728,'Rest - Home'!F:F,'Rest - Home'!J:J),_xlfn.XLOOKUP(E1728,'Rest - Home'!F:F,'Rest - Home'!I:I))</f>
        <v>1</v>
      </c>
      <c r="AF1728" s="23">
        <f>IF(D1728="A",_xlfn.XLOOKUP(E1728,'Rest - Home'!F:F,'Rest - Home'!L:L),_xlfn.XLOOKUP(E1728,'Rest - Home'!F:F,'Rest - Home'!K:K))</f>
        <v>1</v>
      </c>
      <c r="AG1728" s="26">
        <v>1</v>
      </c>
      <c r="AH1728" s="26">
        <v>1</v>
      </c>
      <c r="AI1728" s="53" cm="1">
        <f t="array" ref="AI1728">MAX(IF($E$63:E1727=E1728,ROW($E$63:E1727)-MIN(ROW($E$63:E1727))+1))</f>
        <v>1656</v>
      </c>
      <c r="AJ1728" s="53" cm="1">
        <f t="array" ref="AJ1728">MAX(IF($I$105:I1727=I1728,ROW($I$105:I1727)-MIN(ROW($I$105:I1727))+1))</f>
        <v>1385</v>
      </c>
      <c r="AK1728" s="23">
        <f>IF(AI1728=0,_xlfn.XLOOKUP(E1728,'Starting GF'!A:A,'Starting GF'!B:B),INDEX($AL$63:$AL1728,AI1728))</f>
        <v>3.1</v>
      </c>
      <c r="AL1728" s="23">
        <f t="shared" si="285"/>
        <v>3.1240105379292937</v>
      </c>
      <c r="AM1728" s="23">
        <f>IF(AI1728=0,_xlfn.XLOOKUP(E1728,'Starting GF'!A:A,'Starting GF'!C:C),INDEX($AN$63:$AN1728,AI1728))</f>
        <v>2.97</v>
      </c>
      <c r="AN1728" s="23">
        <f t="shared" si="286"/>
        <v>2.9480390831203787</v>
      </c>
      <c r="AO1728" s="23">
        <f>IF(AJ1728=0,_xlfn.XLOOKUP(I1728,Goalies!B:B,Goalies!I:I),INDEX($AP$105:$AP1728,AJ1728))</f>
        <v>2.9920552003153702</v>
      </c>
      <c r="AP1728" s="23">
        <f t="shared" si="239"/>
        <v>2.987962957544462</v>
      </c>
      <c r="AQ1728" s="23">
        <f t="shared" si="240"/>
        <v>3.1185000000000005</v>
      </c>
      <c r="AR1728" s="66">
        <v>0.03</v>
      </c>
      <c r="AS1728" s="96" t="s">
        <v>1589</v>
      </c>
      <c r="AT1728" s="20">
        <f t="shared" ref="AT1728" si="352">(AK1728*V1728*X1728*Z1729*AA1728*AB1729*AC1728*AD1729*AG1728*AH1729)+AR1728</f>
        <v>2.7451150137001852</v>
      </c>
      <c r="AU1728" s="20">
        <f t="shared" ref="AU1728" si="353">AT1729</f>
        <v>3.4197616089527036</v>
      </c>
      <c r="AV1728" s="12">
        <f t="shared" ref="AV1728" si="354">AK1728*V1728*X1728*Z1729*AA1728*AB1729</f>
        <v>2.7151150137001854</v>
      </c>
      <c r="AW1728" s="12">
        <f t="shared" ref="AW1728" si="355">AV1729</f>
        <v>3.5237007857804192</v>
      </c>
      <c r="AX1728" s="8">
        <f t="shared" si="245"/>
        <v>-5.4884986299804872E-2</v>
      </c>
      <c r="AY1728" s="8">
        <f t="shared" si="246"/>
        <v>6.9761608952713772E-2</v>
      </c>
      <c r="AZ1728" s="8">
        <f t="shared" si="247"/>
        <v>1.48766226529089E-2</v>
      </c>
      <c r="BA1728" s="8">
        <f t="shared" si="248"/>
        <v>-0.12464659525251864</v>
      </c>
      <c r="BB1728" s="62">
        <f t="shared" si="249"/>
        <v>154</v>
      </c>
      <c r="BC1728" s="21">
        <f t="shared" si="250"/>
        <v>-142</v>
      </c>
      <c r="BD1728" s="21">
        <f t="shared" si="251"/>
        <v>-114</v>
      </c>
      <c r="BE1728" s="21">
        <f t="shared" si="252"/>
        <v>111</v>
      </c>
      <c r="BF1728" s="94">
        <f t="shared" ref="BF1728" si="356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IF(AT1728&gt;AT1729, 1-_xlpm.interp, _xlpm.interp)
)</f>
        <v>0.39295157832952221</v>
      </c>
      <c r="BG1728" s="22">
        <f t="shared" si="76"/>
        <v>0.58661975607853467</v>
      </c>
      <c r="BH1728" s="22">
        <f t="shared" si="76"/>
        <v>0.53360870192168453</v>
      </c>
      <c r="BI1728" s="22">
        <f t="shared" si="76"/>
        <v>0.47295967538787786</v>
      </c>
      <c r="BJ1728" s="21">
        <f t="shared" si="254"/>
        <v>168</v>
      </c>
      <c r="BK1728" s="21">
        <f t="shared" si="255"/>
        <v>-148</v>
      </c>
      <c r="BL1728" s="21">
        <f t="shared" si="256"/>
        <v>-120</v>
      </c>
      <c r="BM1728" s="21">
        <f t="shared" si="257"/>
        <v>106</v>
      </c>
      <c r="BN1728" s="22">
        <f t="shared" ref="BN1728" si="357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IF(AV1728&gt;AV1729, 1-_xlpm.interp, _xlpm.interp)
)</f>
        <v>0.37319496756641218</v>
      </c>
      <c r="BO1728" s="22">
        <f t="shared" si="82"/>
        <v>0.59749023730629913</v>
      </c>
      <c r="BP1728" s="22">
        <f t="shared" si="82"/>
        <v>0.54612781622332029</v>
      </c>
      <c r="BQ1728" s="22">
        <f t="shared" si="82"/>
        <v>0.4843181297639324</v>
      </c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343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211"/>
        <v>FLA Sergei Bobrovsky</v>
      </c>
      <c r="J1729" s="33" t="s">
        <v>165</v>
      </c>
      <c r="K1729" s="14">
        <v>2.96</v>
      </c>
      <c r="L1729" s="13">
        <v>0.15</v>
      </c>
      <c r="M1729" s="28">
        <v>0.1</v>
      </c>
      <c r="N1729">
        <f>IFERROR(_xlfn.XLOOKUP(A1729,Params!A:A,Params!D:D),0)</f>
        <v>3.3499999999999899</v>
      </c>
      <c r="O1729">
        <f t="shared" ref="O1729" si="358">N1728</f>
        <v>2.7999999999999901</v>
      </c>
      <c r="P1729" s="68">
        <f t="shared" si="231"/>
        <v>3.3499999999999899</v>
      </c>
      <c r="Q1729">
        <f t="shared" ref="Q1729" si="359">P1728</f>
        <v>2.7999999999999901</v>
      </c>
      <c r="R1729" s="5">
        <f t="shared" ref="R1729" si="360">N1729/W1729/X1729/Z1728/AB1728/AA1729</f>
        <v>2.9947207897400494</v>
      </c>
      <c r="S1729" s="5">
        <f t="shared" ref="S1729" si="361">O1729/W1728/Y1729/Z1729/AA1728/AB1729</f>
        <v>2.9706199047849324</v>
      </c>
      <c r="T1729" s="5">
        <f t="shared" ref="T1729" si="362">P1729/W1729/X1729/Z1728/AB1728</f>
        <v>2.9647735818426488</v>
      </c>
      <c r="U1729" s="5">
        <f t="shared" ref="U1729" si="363">Q1729/W1728/Y1729/Z1729/AA1728</f>
        <v>3.0894447009763297</v>
      </c>
      <c r="V1729" s="5">
        <f>_xlfn.XLOOKUP(H1729,'Rest - Home'!A:A,'Rest - Home'!B:B)</f>
        <v>1.05</v>
      </c>
      <c r="W1729" s="5">
        <f>_xlfn.XLOOKUP(H1729,'Rest - Home'!A:A,'Rest - Home'!C:C)</f>
        <v>1.0725047827848808</v>
      </c>
      <c r="X1729" s="5">
        <f t="shared" ref="X1729" si="364">AM1728/K1729</f>
        <v>1.0033783783783785</v>
      </c>
      <c r="Y1729" s="5">
        <f t="shared" ref="Y1729" si="365">AK1728/K1729</f>
        <v>1.0472972972972974</v>
      </c>
      <c r="Z1729" s="5">
        <f>IF(J1729="",1,(_xlfn.XLOOKUP(I1729,Goalies!B:B,Goalies!J:J)))</f>
        <v>1</v>
      </c>
      <c r="AA1729" s="23">
        <f>_xlfn.XLOOKUP(E1729,Injuries!A:A,Injuries!B:B)</f>
        <v>0.99</v>
      </c>
      <c r="AB1729" s="23">
        <f>_xlfn.XLOOKUP(E1729,Injuries!A:A,Injuries!C:C)</f>
        <v>1.04</v>
      </c>
      <c r="AC1729" s="23">
        <f>_xlfn.XLOOKUP(E1729,'Game Adjustments'!A:A,'Game Adjustments'!B:B)</f>
        <v>1</v>
      </c>
      <c r="AD1729" s="23">
        <f>_xlfn.XLOOKUP(E1729,'Game Adjustments'!A:A,'Game Adjustments'!C:C)</f>
        <v>1</v>
      </c>
      <c r="AE1729" s="23">
        <f>IF(D1729="A",_xlfn.XLOOKUP(E1729,'Rest - Home'!F:F,'Rest - Home'!J:J),_xlfn.XLOOKUP(E1729,'Rest - Home'!F:F,'Rest - Home'!I:I))</f>
        <v>1</v>
      </c>
      <c r="AF1729" s="23">
        <f>IF(D1729="A",_xlfn.XLOOKUP(E1729,'Rest - Home'!F:F,'Rest - Home'!L:L),_xlfn.XLOOKUP(E1729,'Rest - Home'!F:F,'Rest - Home'!K:K))</f>
        <v>1</v>
      </c>
      <c r="AG1729" s="26">
        <v>1</v>
      </c>
      <c r="AH1729" s="26">
        <v>1</v>
      </c>
      <c r="AI1729" s="53" cm="1">
        <f t="array" ref="AI1729">MAX(IF($E$63:E1728=E1729,ROW($E$63:E1728)-MIN(ROW($E$63:E1728))+1))</f>
        <v>1646</v>
      </c>
      <c r="AJ1729" s="53" cm="1">
        <f t="array" ref="AJ1729">MAX(IF($I$105:I1728=I1729,ROW($I$105:I1728)-MIN(ROW($I$105:I1728))+1))</f>
        <v>1592</v>
      </c>
      <c r="AK1729" s="23">
        <f>IF(AI1729=0,_xlfn.XLOOKUP(E1729,'Starting GF'!A:A,'Starting GF'!B:B),INDEX($AL$63:$AL1729,AI1729))</f>
        <v>3.15</v>
      </c>
      <c r="AL1729" s="23">
        <f t="shared" si="285"/>
        <v>3.1262589103425462</v>
      </c>
      <c r="AM1729" s="23">
        <f>IF(AI1729=0,_xlfn.XLOOKUP(E1729,'Starting GF'!A:A,'Starting GF'!C:C),INDEX($AN$63:$AN1729,AI1729))</f>
        <v>2.8064007840690137</v>
      </c>
      <c r="AN1729" s="23">
        <f t="shared" si="286"/>
        <v>2.8310336521764015</v>
      </c>
      <c r="AO1729" s="23">
        <f>IF(AJ1729=0,_xlfn.XLOOKUP(I1729,Goalies!B:B,Goalies!I:I),INDEX($AP$105:$AP1729,AJ1729))</f>
        <v>2.777947055059212</v>
      </c>
      <c r="AP1729" s="23">
        <f t="shared" si="239"/>
        <v>2.8068479825180699</v>
      </c>
      <c r="AQ1729" s="23">
        <f t="shared" si="240"/>
        <v>2.8064007840690137</v>
      </c>
      <c r="AR1729" s="66">
        <v>-0.03</v>
      </c>
      <c r="AS1729" s="96" t="s">
        <v>1589</v>
      </c>
      <c r="AT1729" s="20">
        <f t="shared" ref="AT1729" si="366">(AK1729*V1729*X1729*Z1728*AA1729*AB1728*AC1729*AD1728*AG1729*AH1728)+AR1729</f>
        <v>3.4197616089527036</v>
      </c>
      <c r="AU1729" s="20">
        <f t="shared" ref="AU1729" si="367">AT1728</f>
        <v>2.7451150137001852</v>
      </c>
      <c r="AV1729" s="12">
        <f t="shared" ref="AV1729" si="368">AK1729*W1729*X1729*Z1728*AA1729*AB1728</f>
        <v>3.5237007857804192</v>
      </c>
      <c r="AW1729" s="12">
        <f t="shared" ref="AW1729" si="369">AV1728</f>
        <v>2.7151150137001854</v>
      </c>
      <c r="AX1729" s="8">
        <f t="shared" si="245"/>
        <v>6.9761608952713772E-2</v>
      </c>
      <c r="AY1729" s="8">
        <f t="shared" si="246"/>
        <v>-5.4884986299804872E-2</v>
      </c>
      <c r="AZ1729" s="8">
        <f t="shared" si="247"/>
        <v>1.48766226529089E-2</v>
      </c>
      <c r="BA1729" s="8">
        <f t="shared" si="248"/>
        <v>0.12464659525251864</v>
      </c>
      <c r="BB1729" s="62">
        <f t="shared" si="249"/>
        <v>-154</v>
      </c>
      <c r="BC1729" s="21">
        <f t="shared" si="250"/>
        <v>142</v>
      </c>
      <c r="BD1729" s="21">
        <f t="shared" si="251"/>
        <v>114</v>
      </c>
      <c r="BE1729" s="21">
        <f t="shared" si="252"/>
        <v>-111</v>
      </c>
      <c r="BF1729" s="94">
        <f t="shared" si="38"/>
        <v>0.60704842167047779</v>
      </c>
      <c r="BG1729" s="22">
        <f t="shared" ref="BG1729" si="370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0.41338024392146533</v>
      </c>
      <c r="BH1729" s="22">
        <f t="shared" ref="BH1729" si="371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0.46639129807831547</v>
      </c>
      <c r="BI1729" s="22">
        <f t="shared" ref="BI1729" si="372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0.52704032461212214</v>
      </c>
      <c r="BJ1729" s="21">
        <f t="shared" si="254"/>
        <v>-168</v>
      </c>
      <c r="BK1729" s="21">
        <f t="shared" si="255"/>
        <v>148</v>
      </c>
      <c r="BL1729" s="21">
        <f t="shared" si="256"/>
        <v>120</v>
      </c>
      <c r="BM1729" s="21">
        <f t="shared" si="257"/>
        <v>-106</v>
      </c>
      <c r="BN1729" s="22">
        <f t="shared" si="46"/>
        <v>0.62680503243358787</v>
      </c>
      <c r="BO1729" s="22">
        <f t="shared" ref="BO1729" si="373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0.40250976269370092</v>
      </c>
      <c r="BP1729" s="22">
        <f t="shared" ref="BP1729" si="374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0.45387218377667965</v>
      </c>
      <c r="BQ1729" s="22">
        <f t="shared" ref="BQ1729" si="375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0.5156818702360676</v>
      </c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343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211"/>
        <v>VGK Adin Hill</v>
      </c>
      <c r="J1730" s="33" t="s">
        <v>195</v>
      </c>
      <c r="K1730" s="14">
        <v>2.96</v>
      </c>
      <c r="L1730" s="13">
        <v>0.15</v>
      </c>
      <c r="M1730" s="28">
        <v>0.1</v>
      </c>
      <c r="N1730">
        <f>IFERROR(_xlfn.XLOOKUP(A1730,Params!A:A,Params!D:D),0)</f>
        <v>3.2499999999999898</v>
      </c>
      <c r="O1730">
        <f t="shared" ref="O1730" si="376">N1731</f>
        <v>3.1499999999999901</v>
      </c>
      <c r="P1730" s="68">
        <f t="shared" si="231"/>
        <v>3.2499999999999898</v>
      </c>
      <c r="Q1730">
        <f t="shared" ref="Q1730" si="377">P1731</f>
        <v>3.1499999999999901</v>
      </c>
      <c r="R1730" s="5">
        <f t="shared" ref="R1730" si="378">N1730/W1730/X1730/Z1731/AB1731/AA1730</f>
        <v>3.2800165496065565</v>
      </c>
      <c r="S1730" s="5">
        <f t="shared" ref="S1730" si="379">O1730/W1731/Y1730/Z1730/AA1731/AB1730</f>
        <v>2.8986956309053267</v>
      </c>
      <c r="T1730" s="5">
        <f t="shared" ref="T1730" si="380">P1730/W1730/X1730/Z1731/AB1731</f>
        <v>3.1980161358663923</v>
      </c>
      <c r="U1730" s="5">
        <f t="shared" ref="U1730" si="381">Q1730/W1731/Y1730/Z1730/AA1731</f>
        <v>2.9566695435234331</v>
      </c>
      <c r="V1730" s="5">
        <f>_xlfn.XLOOKUP(H1730,'Rest - Home'!A:A,'Rest - Home'!B:B)</f>
        <v>0.97</v>
      </c>
      <c r="W1730" s="5">
        <f>_xlfn.XLOOKUP(H1730,'Rest - Home'!A:A,'Rest - Home'!C:C)</f>
        <v>0.95751047349149665</v>
      </c>
      <c r="X1730" s="5">
        <f t="shared" ref="X1730" si="382">AM1731/K1730</f>
        <v>1.0405405405405406</v>
      </c>
      <c r="Y1730" s="5">
        <f t="shared" ref="Y1730" si="383">AK1731/K1730</f>
        <v>1.0454441909080614</v>
      </c>
      <c r="Z1730" s="5">
        <f>IF(J1730="",1,(_xlfn.XLOOKUP(I1730,Goalies!B:B,Goalies!J:J)))</f>
        <v>1</v>
      </c>
      <c r="AA1730" s="23">
        <f>_xlfn.XLOOKUP(E1730,Injuries!A:A,Injuries!B:B)</f>
        <v>0.97499999999999998</v>
      </c>
      <c r="AB1730" s="23">
        <f>_xlfn.XLOOKUP(E1730,Injuries!A:A,Injuries!C:C)</f>
        <v>1.02</v>
      </c>
      <c r="AC1730" s="23">
        <f>_xlfn.XLOOKUP(E1730,'Game Adjustments'!A:A,'Game Adjustments'!B:B)</f>
        <v>1</v>
      </c>
      <c r="AD1730" s="23">
        <f>_xlfn.XLOOKUP(E1730,'Game Adjustments'!A:A,'Game Adjustments'!C:C)</f>
        <v>1</v>
      </c>
      <c r="AE1730" s="23">
        <f>IF(D1730="A",_xlfn.XLOOKUP(E1730,'Rest - Home'!F:F,'Rest - Home'!J:J),_xlfn.XLOOKUP(E1730,'Rest - Home'!F:F,'Rest - Home'!I:I))</f>
        <v>1</v>
      </c>
      <c r="AF1730" s="23">
        <f>IF(D1730="A",_xlfn.XLOOKUP(E1730,'Rest - Home'!F:F,'Rest - Home'!L:L),_xlfn.XLOOKUP(E1730,'Rest - Home'!F:F,'Rest - Home'!K:K))</f>
        <v>1</v>
      </c>
      <c r="AG1730" s="26">
        <v>1</v>
      </c>
      <c r="AH1730" s="26">
        <v>1</v>
      </c>
      <c r="AI1730" s="53" cm="1">
        <f t="array" ref="AI1730">MAX(IF($E$63:E1729=E1730,ROW($E$63:E1729)-MIN(ROW($E$63:E1729))+1))</f>
        <v>1642</v>
      </c>
      <c r="AJ1730" s="53" cm="1">
        <f t="array" ref="AJ1730">MAX(IF($I$105:I1729=I1730,ROW($I$105:I1729)-MIN(ROW($I$105:I1729))+1))</f>
        <v>1600</v>
      </c>
      <c r="AK1730" s="23">
        <f>IF(AI1730=0,_xlfn.XLOOKUP(E1730,'Starting GF'!A:A,'Starting GF'!B:B),INDEX($AL$63:$AL1730,AI1730))</f>
        <v>3.23</v>
      </c>
      <c r="AL1730" s="23">
        <f t="shared" si="285"/>
        <v>3.2362724762348809</v>
      </c>
      <c r="AM1730" s="23">
        <f>IF(AI1730=0,_xlfn.XLOOKUP(E1730,'Starting GF'!A:A,'Starting GF'!C:C),INDEX($AN$63:$AN1730,AI1730))</f>
        <v>2.76</v>
      </c>
      <c r="AN1730" s="23">
        <f t="shared" si="286"/>
        <v>2.7808043446357988</v>
      </c>
      <c r="AO1730" s="23">
        <f>IF(AJ1730=0,_xlfn.XLOOKUP(I1730,Goalies!B:B,Goalies!I:I),INDEX($AP$105:$AP1730,AJ1730))</f>
        <v>2.7015103736145112</v>
      </c>
      <c r="AP1730" s="23">
        <f t="shared" si="239"/>
        <v>2.7310881622081338</v>
      </c>
      <c r="AQ1730" s="23">
        <f t="shared" si="240"/>
        <v>2.76</v>
      </c>
      <c r="AR1730" s="66">
        <v>-0.02</v>
      </c>
      <c r="AS1730" s="96" t="s">
        <v>1589</v>
      </c>
      <c r="AT1730" s="20">
        <f t="shared" ref="AT1730" si="384">(AK1730*V1730*X1730*Z1731*AA1730*AB1731*AC1730*AD1731*AG1730*AH1731)+AR1730</f>
        <v>3.2221869209459455</v>
      </c>
      <c r="AU1730" s="20">
        <f t="shared" ref="AU1730" si="385">AT1731</f>
        <v>3.0340640273628638</v>
      </c>
      <c r="AV1730" s="12">
        <f t="shared" ref="AV1730" si="386">AK1730*V1730*X1730*Z1731*AA1730*AB1731</f>
        <v>3.2421869209459455</v>
      </c>
      <c r="AW1730" s="12">
        <f t="shared" ref="AW1730" si="387">AV1731</f>
        <v>2.9992800580047945</v>
      </c>
      <c r="AX1730" s="8">
        <f t="shared" si="245"/>
        <v>-2.7813079054044287E-2</v>
      </c>
      <c r="AY1730" s="8">
        <f t="shared" si="246"/>
        <v>-0.11593597263712629</v>
      </c>
      <c r="AZ1730" s="8">
        <f t="shared" si="247"/>
        <v>-0.14374905169117058</v>
      </c>
      <c r="BA1730" s="8">
        <f t="shared" si="248"/>
        <v>8.8122893583082007E-2</v>
      </c>
      <c r="BB1730" s="62">
        <f t="shared" si="249"/>
        <v>-114</v>
      </c>
      <c r="BC1730" s="21">
        <f t="shared" si="250"/>
        <v>-151</v>
      </c>
      <c r="BD1730" s="21">
        <f t="shared" si="251"/>
        <v>-123</v>
      </c>
      <c r="BE1730" s="21">
        <f t="shared" si="252"/>
        <v>104</v>
      </c>
      <c r="BF1730" s="94">
        <f t="shared" ref="BF1730" si="388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IF(AT1730&gt;AT1731, 1-_xlpm.interp, _xlpm.interp)
)</f>
        <v>0.53232478674834816</v>
      </c>
      <c r="BG1730" s="22">
        <f t="shared" si="76"/>
        <v>0.60147999251923978</v>
      </c>
      <c r="BH1730" s="22">
        <f t="shared" si="76"/>
        <v>0.55098052425272848</v>
      </c>
      <c r="BI1730" s="22">
        <f t="shared" si="76"/>
        <v>0.48902523476273363</v>
      </c>
      <c r="BJ1730" s="21">
        <f t="shared" si="254"/>
        <v>-118</v>
      </c>
      <c r="BK1730" s="21">
        <f t="shared" si="255"/>
        <v>-151</v>
      </c>
      <c r="BL1730" s="21">
        <f t="shared" si="256"/>
        <v>-122</v>
      </c>
      <c r="BM1730" s="21">
        <f t="shared" si="257"/>
        <v>105</v>
      </c>
      <c r="BN1730" s="22">
        <f t="shared" ref="BN1730" si="389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IF(AV1730&gt;AV1731, 1-_xlpm.interp, _xlpm.interp)
)</f>
        <v>0.54208551608591071</v>
      </c>
      <c r="BO1730" s="22">
        <f t="shared" si="82"/>
        <v>0.60084981367670121</v>
      </c>
      <c r="BP1730" s="22">
        <f t="shared" si="82"/>
        <v>0.5502734301072143</v>
      </c>
      <c r="BQ1730" s="22">
        <f t="shared" si="82"/>
        <v>0.48839472002371609</v>
      </c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343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211"/>
        <v>MTL Jakub Dobes</v>
      </c>
      <c r="J1731" s="33" t="s">
        <v>171</v>
      </c>
      <c r="K1731" s="14">
        <v>2.96</v>
      </c>
      <c r="L1731" s="13">
        <v>0.15</v>
      </c>
      <c r="M1731" s="28">
        <v>0.1</v>
      </c>
      <c r="N1731">
        <f>IFERROR(_xlfn.XLOOKUP(A1731,Params!A:A,Params!D:D),0)</f>
        <v>3.1499999999999901</v>
      </c>
      <c r="O1731">
        <f t="shared" ref="O1731" si="390">N1730</f>
        <v>3.2499999999999898</v>
      </c>
      <c r="P1731" s="68">
        <f t="shared" si="231"/>
        <v>3.1499999999999901</v>
      </c>
      <c r="Q1731">
        <f t="shared" ref="Q1731" si="391">P1730</f>
        <v>3.2499999999999898</v>
      </c>
      <c r="R1731" s="5">
        <f t="shared" ref="R1731" si="392">N1731/W1731/X1731/Z1730/AB1730/AA1731</f>
        <v>3.2500204874203025</v>
      </c>
      <c r="S1731" s="5">
        <f t="shared" ref="S1731" si="393">O1731/W1730/Y1731/Z1731/AA1730/AB1731</f>
        <v>3.1276937996248275</v>
      </c>
      <c r="T1731" s="5">
        <f t="shared" ref="T1731" si="394">P1731/W1731/X1731/Z1730/AB1730</f>
        <v>3.1850200776718962</v>
      </c>
      <c r="U1731" s="5">
        <f t="shared" ref="U1731" si="395">Q1731/W1730/Y1731/Z1731/AA1730</f>
        <v>3.1276937996248275</v>
      </c>
      <c r="V1731" s="5">
        <f>_xlfn.XLOOKUP(H1731,'Rest - Home'!A:A,'Rest - Home'!B:B)</f>
        <v>1.0449999999999999</v>
      </c>
      <c r="W1731" s="5">
        <f>_xlfn.XLOOKUP(H1731,'Rest - Home'!A:A,'Rest - Home'!C:C)</f>
        <v>1.0398742800952707</v>
      </c>
      <c r="X1731" s="5">
        <f t="shared" ref="X1731" si="396">AM1730/K1731</f>
        <v>0.93243243243243235</v>
      </c>
      <c r="Y1731" s="5">
        <f t="shared" ref="Y1731" si="397">AK1730/K1731</f>
        <v>1.0912162162162162</v>
      </c>
      <c r="Z1731" s="5">
        <f>IF(J1731="",1,(_xlfn.XLOOKUP(I1731,Goalies!B:B,Goalies!J:J)))</f>
        <v>1.02</v>
      </c>
      <c r="AA1731" s="23">
        <f>_xlfn.XLOOKUP(E1731,Injuries!A:A,Injuries!B:B)</f>
        <v>0.98</v>
      </c>
      <c r="AB1731" s="23">
        <f>_xlfn.XLOOKUP(E1731,Injuries!A:A,Injuries!C:C)</f>
        <v>1</v>
      </c>
      <c r="AC1731" s="23">
        <f>_xlfn.XLOOKUP(E1731,'Game Adjustments'!A:A,'Game Adjustments'!B:B)</f>
        <v>1</v>
      </c>
      <c r="AD1731" s="23">
        <f>_xlfn.XLOOKUP(E1731,'Game Adjustments'!A:A,'Game Adjustments'!C:C)</f>
        <v>1</v>
      </c>
      <c r="AE1731" s="23">
        <f>IF(D1731="A",_xlfn.XLOOKUP(E1731,'Rest - Home'!F:F,'Rest - Home'!J:J),_xlfn.XLOOKUP(E1731,'Rest - Home'!F:F,'Rest - Home'!I:I))</f>
        <v>1</v>
      </c>
      <c r="AF1731" s="23">
        <f>IF(D1731="A",_xlfn.XLOOKUP(E1731,'Rest - Home'!F:F,'Rest - Home'!L:L),_xlfn.XLOOKUP(E1731,'Rest - Home'!F:F,'Rest - Home'!K:K))</f>
        <v>1</v>
      </c>
      <c r="AG1731" s="26">
        <v>1</v>
      </c>
      <c r="AH1731" s="26">
        <v>1</v>
      </c>
      <c r="AI1731" s="53" cm="1">
        <f t="array" ref="AI1731">MAX(IF($E$63:E1730=E1731,ROW($E$63:E1730)-MIN(ROW($E$63:E1730))+1))</f>
        <v>1628</v>
      </c>
      <c r="AJ1731" s="53" cm="1">
        <f t="array" ref="AJ1731">MAX(IF($I$105:I1730=I1731,ROW($I$105:I1730)-MIN(ROW($I$105:I1730))+1))</f>
        <v>1519</v>
      </c>
      <c r="AK1731" s="23">
        <f>IF(AI1731=0,_xlfn.XLOOKUP(E1731,'Starting GF'!A:A,'Starting GF'!B:B),INDEX($AL$63:$AL1731,AI1731))</f>
        <v>3.0945148050878619</v>
      </c>
      <c r="AL1731" s="23">
        <f t="shared" si="285"/>
        <v>3.1168656512915014</v>
      </c>
      <c r="AM1731" s="23">
        <f>IF(AI1731=0,_xlfn.XLOOKUP(E1731,'Starting GF'!A:A,'Starting GF'!C:C),INDEX($AN$63:$AN1731,AI1731))</f>
        <v>3.08</v>
      </c>
      <c r="AN1731" s="23">
        <f t="shared" si="286"/>
        <v>3.0871540699437241</v>
      </c>
      <c r="AO1731" s="23">
        <f>IF(AJ1731=0,_xlfn.XLOOKUP(I1731,Goalies!B:B,Goalies!I:I),INDEX($AP$105:$AP1731,AJ1731))</f>
        <v>3.0926902792584126</v>
      </c>
      <c r="AP1731" s="23">
        <f t="shared" si="239"/>
        <v>3.1073238887122492</v>
      </c>
      <c r="AQ1731" s="23">
        <f t="shared" si="240"/>
        <v>3.1415999999999999</v>
      </c>
      <c r="AR1731" s="66">
        <v>0.02</v>
      </c>
      <c r="AS1731" s="96" t="s">
        <v>1589</v>
      </c>
      <c r="AT1731" s="20">
        <f t="shared" ref="AT1731" si="398">(AK1731*V1731*X1731*Z1730*AA1731*AB1730*AC1731*AD1730*AG1731*AH1730)+AR1731</f>
        <v>3.0340640273628638</v>
      </c>
      <c r="AU1731" s="20">
        <f t="shared" ref="AU1731" si="399">AT1730</f>
        <v>3.2221869209459455</v>
      </c>
      <c r="AV1731" s="12">
        <f t="shared" ref="AV1731" si="400">AK1731*W1731*X1731*Z1730*AA1731*AB1730</f>
        <v>2.9992800580047945</v>
      </c>
      <c r="AW1731" s="12">
        <f t="shared" ref="AW1731" si="401">AV1730</f>
        <v>3.2421869209459455</v>
      </c>
      <c r="AX1731" s="8">
        <f t="shared" si="245"/>
        <v>-0.11593597263712629</v>
      </c>
      <c r="AY1731" s="8">
        <f t="shared" si="246"/>
        <v>-2.7813079054044287E-2</v>
      </c>
      <c r="AZ1731" s="8">
        <f t="shared" si="247"/>
        <v>-0.14374905169117058</v>
      </c>
      <c r="BA1731" s="8">
        <f t="shared" si="248"/>
        <v>-8.8122893583082007E-2</v>
      </c>
      <c r="BB1731" s="62">
        <f t="shared" si="249"/>
        <v>114</v>
      </c>
      <c r="BC1731" s="21">
        <f t="shared" si="250"/>
        <v>151</v>
      </c>
      <c r="BD1731" s="21">
        <f t="shared" si="251"/>
        <v>123</v>
      </c>
      <c r="BE1731" s="21">
        <f t="shared" si="252"/>
        <v>-104</v>
      </c>
      <c r="BF1731" s="94">
        <f t="shared" si="38"/>
        <v>0.46767521325165184</v>
      </c>
      <c r="BG1731" s="22">
        <f t="shared" ref="BG1731" si="402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0.39852000748076016</v>
      </c>
      <c r="BH1731" s="22">
        <f t="shared" ref="BH1731" si="403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0.44901947574727152</v>
      </c>
      <c r="BI1731" s="22">
        <f t="shared" ref="BI1731" si="404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0.51097476523726637</v>
      </c>
      <c r="BJ1731" s="21">
        <f t="shared" si="254"/>
        <v>118</v>
      </c>
      <c r="BK1731" s="21">
        <f t="shared" si="255"/>
        <v>151</v>
      </c>
      <c r="BL1731" s="21">
        <f t="shared" si="256"/>
        <v>122</v>
      </c>
      <c r="BM1731" s="21">
        <f t="shared" si="257"/>
        <v>-105</v>
      </c>
      <c r="BN1731" s="22">
        <f t="shared" si="46"/>
        <v>0.45791448391408929</v>
      </c>
      <c r="BO1731" s="22">
        <f t="shared" ref="BO1731" si="405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0.39915018632329879</v>
      </c>
      <c r="BP1731" s="22">
        <f t="shared" ref="BP1731" si="406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0.44972656989278575</v>
      </c>
      <c r="BQ1731" s="22">
        <f t="shared" ref="BQ1731" si="407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0.51160527997628391</v>
      </c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343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211"/>
        <v>WPG Connor Hellebuyck</v>
      </c>
      <c r="J1732" s="33" t="s">
        <v>199</v>
      </c>
      <c r="K1732" s="14">
        <v>2.96</v>
      </c>
      <c r="L1732" s="13">
        <v>0.15</v>
      </c>
      <c r="M1732" s="28">
        <v>0.1</v>
      </c>
      <c r="N1732">
        <f>IFERROR(_xlfn.XLOOKUP(A1732,Params!A:A,Params!D:D),0)</f>
        <v>2.6499999999999901</v>
      </c>
      <c r="O1732">
        <f t="shared" ref="O1732" si="408">N1733</f>
        <v>2.8499999999999899</v>
      </c>
      <c r="P1732" s="68">
        <f t="shared" si="231"/>
        <v>2.6499999999999901</v>
      </c>
      <c r="Q1732">
        <f t="shared" ref="Q1732" si="409">P1733</f>
        <v>2.8499999999999899</v>
      </c>
      <c r="R1732" s="5">
        <f t="shared" ref="R1732" si="410">N1732/W1732/X1732/Z1733/AB1733/AA1732</f>
        <v>2.75285897951807</v>
      </c>
      <c r="S1732" s="5">
        <f t="shared" ref="S1732" si="411">O1732/W1733/Y1732/Z1732/AA1733/AB1732</f>
        <v>2.8575838297120684</v>
      </c>
      <c r="T1732" s="5">
        <f t="shared" ref="T1732" si="412">P1732/W1732/X1732/Z1733/AB1733</f>
        <v>2.75285897951807</v>
      </c>
      <c r="U1732" s="5">
        <f t="shared" ref="U1732" si="413">Q1732/W1733/Y1732/Z1732/AA1733</f>
        <v>2.9147355063063096</v>
      </c>
      <c r="V1732" s="5">
        <f>_xlfn.XLOOKUP(H1732,'Rest - Home'!A:A,'Rest - Home'!B:B)</f>
        <v>0.96</v>
      </c>
      <c r="W1732" s="5">
        <f>_xlfn.XLOOKUP(H1732,'Rest - Home'!A:A,'Rest - Home'!C:C)</f>
        <v>0.96305398776725637</v>
      </c>
      <c r="X1732" s="5">
        <f t="shared" ref="X1732" si="414">AM1733/K1732</f>
        <v>0.98986486486486491</v>
      </c>
      <c r="Y1732" s="5">
        <f t="shared" ref="Y1732" si="415">AK1733/K1732</f>
        <v>0.99084501588583396</v>
      </c>
      <c r="Z1732" s="5">
        <f>IF(J1732="",1,(_xlfn.XLOOKUP(I1732,Goalies!B:B,Goalies!J:J)))</f>
        <v>0.96499999999999997</v>
      </c>
      <c r="AA1732" s="23">
        <f>_xlfn.XLOOKUP(E1732,Injuries!A:A,Injuries!B:B)</f>
        <v>1</v>
      </c>
      <c r="AB1732" s="23">
        <f>_xlfn.XLOOKUP(E1732,Injuries!A:A,Injuries!C:C)</f>
        <v>1.02</v>
      </c>
      <c r="AC1732" s="23">
        <f>_xlfn.XLOOKUP(E1732,'Game Adjustments'!A:A,'Game Adjustments'!B:B)</f>
        <v>1</v>
      </c>
      <c r="AD1732" s="23">
        <f>_xlfn.XLOOKUP(E1732,'Game Adjustments'!A:A,'Game Adjustments'!C:C)</f>
        <v>1</v>
      </c>
      <c r="AE1732" s="23">
        <f>IF(D1732="A",_xlfn.XLOOKUP(E1732,'Rest - Home'!F:F,'Rest - Home'!J:J),_xlfn.XLOOKUP(E1732,'Rest - Home'!F:F,'Rest - Home'!I:I))</f>
        <v>1</v>
      </c>
      <c r="AF1732" s="23">
        <f>IF(D1732="A",_xlfn.XLOOKUP(E1732,'Rest - Home'!F:F,'Rest - Home'!L:L),_xlfn.XLOOKUP(E1732,'Rest - Home'!F:F,'Rest - Home'!K:K))</f>
        <v>1</v>
      </c>
      <c r="AG1732" s="26">
        <v>1</v>
      </c>
      <c r="AH1732" s="26">
        <v>1</v>
      </c>
      <c r="AI1732" s="53" cm="1">
        <f t="array" ref="AI1732">MAX(IF($E$63:E1731=E1732,ROW($E$63:E1731)-MIN(ROW($E$63:E1731))+1))</f>
        <v>1627</v>
      </c>
      <c r="AJ1732" s="53" cm="1">
        <f t="array" ref="AJ1732">MAX(IF($I$105:I1731=I1732,ROW($I$105:I1731)-MIN(ROW($I$105:I1731))+1))</f>
        <v>1585</v>
      </c>
      <c r="AK1732" s="23">
        <f>IF(AI1732=0,_xlfn.XLOOKUP(E1732,'Starting GF'!A:A,'Starting GF'!B:B),INDEX($AL$63:$AL1732,AI1732))</f>
        <v>2.8437181515263266</v>
      </c>
      <c r="AL1732" s="23">
        <v>2.85</v>
      </c>
      <c r="AM1732" s="23">
        <f>IF(AI1732=0,_xlfn.XLOOKUP(E1732,'Starting GF'!A:A,'Starting GF'!C:C),INDEX($AN$63:$AN1732,AI1732))</f>
        <v>3.02</v>
      </c>
      <c r="AN1732" s="23">
        <f t="shared" si="286"/>
        <v>2.99563757445681</v>
      </c>
      <c r="AO1732" s="23">
        <f>IF(AJ1732=0,_xlfn.XLOOKUP(I1732,Goalies!B:B,Goalies!I:I),INDEX($AP$105:$AP1732,AJ1732))</f>
        <v>2.9122977068793525</v>
      </c>
      <c r="AP1732" s="23">
        <f t="shared" si="239"/>
        <v>2.8890883101982716</v>
      </c>
      <c r="AQ1732" s="23">
        <f t="shared" si="240"/>
        <v>2.9142999999999999</v>
      </c>
      <c r="AR1732" s="66">
        <v>0</v>
      </c>
      <c r="AS1732" s="96" t="s">
        <v>1591</v>
      </c>
      <c r="AT1732" s="20">
        <f t="shared" ref="AT1732" si="416">(AK1732*V1732*X1732*Z1733*AA1732*AB1733*AC1732*AD1733*AG1732*AH1733)+AR1732</f>
        <v>2.7287833644243449</v>
      </c>
      <c r="AU1732" s="20">
        <f t="shared" ref="AU1732" si="417">AT1733</f>
        <v>3.0179754427439707</v>
      </c>
      <c r="AV1732" s="12">
        <f t="shared" ref="AV1732" si="418">AK1732*V1732*X1732*Z1733*AA1732*AB1733</f>
        <v>2.7287833644243449</v>
      </c>
      <c r="AW1732" s="12">
        <f t="shared" ref="AW1732" si="419">AV1733</f>
        <v>3.0119851290127211</v>
      </c>
      <c r="AX1732" s="8">
        <f t="shared" si="245"/>
        <v>7.878336442435474E-2</v>
      </c>
      <c r="AY1732" s="8">
        <f t="shared" si="246"/>
        <v>0.1679754427439808</v>
      </c>
      <c r="AZ1732" s="8">
        <f t="shared" si="247"/>
        <v>0.24675880716833554</v>
      </c>
      <c r="BA1732" s="8">
        <f t="shared" si="248"/>
        <v>-8.9192078319626056E-2</v>
      </c>
      <c r="BB1732" s="62">
        <f t="shared" si="249"/>
        <v>123</v>
      </c>
      <c r="BC1732" s="21">
        <f t="shared" si="250"/>
        <v>-109</v>
      </c>
      <c r="BD1732" s="21">
        <f t="shared" si="251"/>
        <v>118</v>
      </c>
      <c r="BE1732" s="21">
        <f t="shared" si="252"/>
        <v>146</v>
      </c>
      <c r="BF1732" s="94">
        <f t="shared" ref="BF1732" si="420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IF(AT1732&gt;AT1733, 1-_xlpm.interp, _xlpm.interp)
)</f>
        <v>0.44935455296065363</v>
      </c>
      <c r="BG1732" s="22">
        <f t="shared" si="76"/>
        <v>0.52060422051774213</v>
      </c>
      <c r="BH1732" s="22">
        <f t="shared" si="76"/>
        <v>0.45914332976303363</v>
      </c>
      <c r="BI1732" s="22">
        <f t="shared" si="76"/>
        <v>0.40697308429268786</v>
      </c>
      <c r="BJ1732" s="21">
        <f t="shared" si="254"/>
        <v>122</v>
      </c>
      <c r="BK1732" s="21">
        <f t="shared" si="255"/>
        <v>-108</v>
      </c>
      <c r="BL1732" s="21">
        <f t="shared" si="256"/>
        <v>118</v>
      </c>
      <c r="BM1732" s="21">
        <f t="shared" si="257"/>
        <v>146</v>
      </c>
      <c r="BN1732" s="22">
        <f t="shared" ref="BN1732" si="421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IF(AV1732&gt;AV1733, 1-_xlpm.interp, _xlpm.interp)
)</f>
        <v>0.45041430140874383</v>
      </c>
      <c r="BO1732" s="22">
        <f t="shared" si="82"/>
        <v>0.51967890021353291</v>
      </c>
      <c r="BP1732" s="22">
        <f t="shared" si="82"/>
        <v>0.45806802330702667</v>
      </c>
      <c r="BQ1732" s="22">
        <f t="shared" si="82"/>
        <v>0.40599709686661789</v>
      </c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343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211"/>
        <v>NJD Jake Allen</v>
      </c>
      <c r="J1733" s="33" t="s">
        <v>174</v>
      </c>
      <c r="K1733" s="14">
        <v>2.96</v>
      </c>
      <c r="L1733" s="13">
        <v>0.15</v>
      </c>
      <c r="M1733" s="28">
        <v>0.1</v>
      </c>
      <c r="N1733">
        <f>IFERROR(_xlfn.XLOOKUP(A1733,Params!A:A,Params!D:D),0)</f>
        <v>2.8499999999999899</v>
      </c>
      <c r="O1733">
        <f t="shared" ref="O1733" si="422">N1732</f>
        <v>2.6499999999999901</v>
      </c>
      <c r="P1733" s="68">
        <f t="shared" si="231"/>
        <v>2.8499999999999899</v>
      </c>
      <c r="Q1733">
        <f t="shared" ref="Q1733" si="423">P1732</f>
        <v>2.6499999999999901</v>
      </c>
      <c r="R1733" s="5">
        <f t="shared" ref="R1733" si="424">N1733/W1733/X1733/Z1732/AB1732/AA1733</f>
        <v>2.7751692641167622</v>
      </c>
      <c r="S1733" s="5">
        <f t="shared" ref="S1733" si="425">O1733/W1732/Y1733/Z1733/AA1732/AB1733</f>
        <v>2.8363840508099218</v>
      </c>
      <c r="T1733" s="5">
        <f t="shared" ref="T1733" si="426">P1733/W1733/X1733/Z1732/AB1732</f>
        <v>2.7474175714755944</v>
      </c>
      <c r="U1733" s="5">
        <f t="shared" ref="U1733" si="427">Q1733/W1732/Y1733/Z1733/AA1732</f>
        <v>2.8931117318261204</v>
      </c>
      <c r="V1733" s="5">
        <f>_xlfn.XLOOKUP(H1733,'Rest - Home'!A:A,'Rest - Home'!B:B)</f>
        <v>1.0349999999999999</v>
      </c>
      <c r="W1733" s="5">
        <f>_xlfn.XLOOKUP(H1733,'Rest - Home'!A:A,'Rest - Home'!C:C)</f>
        <v>1.0329456510400874</v>
      </c>
      <c r="X1733" s="5">
        <f t="shared" ref="X1733" si="428">AM1732/K1733</f>
        <v>1.0202702702702704</v>
      </c>
      <c r="Y1733" s="5">
        <f t="shared" ref="Y1733" si="429">AK1732/K1733</f>
        <v>0.96071559173186705</v>
      </c>
      <c r="Z1733" s="5">
        <f>IF(J1733="",1,(_xlfn.XLOOKUP(I1733,Goalies!B:B,Goalies!J:J)))</f>
        <v>0.99</v>
      </c>
      <c r="AA1733" s="23">
        <f>_xlfn.XLOOKUP(E1733,Injuries!A:A,Injuries!B:B)</f>
        <v>0.99</v>
      </c>
      <c r="AB1733" s="23">
        <f>_xlfn.XLOOKUP(E1733,Injuries!A:A,Injuries!C:C)</f>
        <v>1.02</v>
      </c>
      <c r="AC1733" s="23">
        <f>_xlfn.XLOOKUP(E1733,'Game Adjustments'!A:A,'Game Adjustments'!B:B)</f>
        <v>1</v>
      </c>
      <c r="AD1733" s="23">
        <f>_xlfn.XLOOKUP(E1733,'Game Adjustments'!A:A,'Game Adjustments'!C:C)</f>
        <v>1</v>
      </c>
      <c r="AE1733" s="23">
        <f>IF(D1733="A",_xlfn.XLOOKUP(E1733,'Rest - Home'!F:F,'Rest - Home'!J:J),_xlfn.XLOOKUP(E1733,'Rest - Home'!F:F,'Rest - Home'!I:I))</f>
        <v>1</v>
      </c>
      <c r="AF1733" s="23">
        <f>IF(D1733="A",_xlfn.XLOOKUP(E1733,'Rest - Home'!F:F,'Rest - Home'!L:L),_xlfn.XLOOKUP(E1733,'Rest - Home'!F:F,'Rest - Home'!K:K))</f>
        <v>1</v>
      </c>
      <c r="AG1733" s="26">
        <v>1</v>
      </c>
      <c r="AH1733" s="26">
        <v>1</v>
      </c>
      <c r="AI1733" s="53" cm="1">
        <f t="array" ref="AI1733">MAX(IF($E$63:E1732=E1733,ROW($E$63:E1732)-MIN(ROW($E$63:E1732))+1))</f>
        <v>1640</v>
      </c>
      <c r="AJ1733" s="53" cm="1">
        <f t="array" ref="AJ1733">MAX(IF($I$105:I1732=I1733,ROW($I$105:I1732)-MIN(ROW($I$105:I1732))+1))</f>
        <v>1530</v>
      </c>
      <c r="AK1733" s="23">
        <f>IF(AI1733=0,_xlfn.XLOOKUP(E1733,'Starting GF'!A:A,'Starting GF'!B:B),INDEX($AL$63:$AL1733,AI1733))</f>
        <v>2.9329012470220683</v>
      </c>
      <c r="AL1733" s="23">
        <f t="shared" si="285"/>
        <v>2.9088251741966547</v>
      </c>
      <c r="AM1733" s="23">
        <f>IF(AI1733=0,_xlfn.XLOOKUP(E1733,'Starting GF'!A:A,'Starting GF'!C:C),INDEX($AN$63:$AN1733,AI1733))</f>
        <v>2.93</v>
      </c>
      <c r="AN1733" s="23">
        <v>2.93</v>
      </c>
      <c r="AO1733" s="23">
        <f>IF(AJ1733=0,_xlfn.XLOOKUP(I1733,Goalies!B:B,Goalies!I:I),INDEX($AP$105:$AP1733,AJ1733))</f>
        <v>2.9041558423095739</v>
      </c>
      <c r="AP1733" s="23">
        <f t="shared" si="239"/>
        <v>2.8897354975084109</v>
      </c>
      <c r="AQ1733" s="23">
        <f t="shared" si="240"/>
        <v>2.9007000000000001</v>
      </c>
      <c r="AR1733" s="66">
        <v>0</v>
      </c>
      <c r="AS1733" s="96" t="s">
        <v>1591</v>
      </c>
      <c r="AT1733" s="20">
        <f t="shared" ref="AT1733" si="430">(AK1733*V1733*X1733*Z1732*AA1733*AB1732*AC1733*AD1732*AG1733*AH1732)+AR1733</f>
        <v>3.0179754427439707</v>
      </c>
      <c r="AU1733" s="20">
        <f t="shared" ref="AU1733" si="431">AT1732</f>
        <v>2.7287833644243449</v>
      </c>
      <c r="AV1733" s="12">
        <f t="shared" ref="AV1733" si="432">AK1733*W1733*X1733*Z1732*AA1733*AB1732</f>
        <v>3.0119851290127211</v>
      </c>
      <c r="AW1733" s="12">
        <f t="shared" ref="AW1733" si="433">AV1732</f>
        <v>2.7287833644243449</v>
      </c>
      <c r="AX1733" s="8">
        <f t="shared" si="245"/>
        <v>0.1679754427439808</v>
      </c>
      <c r="AY1733" s="8">
        <f t="shared" si="246"/>
        <v>7.878336442435474E-2</v>
      </c>
      <c r="AZ1733" s="8">
        <f t="shared" si="247"/>
        <v>0.24675880716833554</v>
      </c>
      <c r="BA1733" s="8">
        <f t="shared" si="248"/>
        <v>8.9192078319626056E-2</v>
      </c>
      <c r="BB1733" s="62">
        <f t="shared" si="249"/>
        <v>-123</v>
      </c>
      <c r="BC1733" s="21">
        <f t="shared" si="250"/>
        <v>109</v>
      </c>
      <c r="BD1733" s="21">
        <f t="shared" si="251"/>
        <v>-118</v>
      </c>
      <c r="BE1733" s="21">
        <f t="shared" si="252"/>
        <v>-146</v>
      </c>
      <c r="BF1733" s="94">
        <f t="shared" si="38"/>
        <v>0.55064544703934637</v>
      </c>
      <c r="BG1733" s="22">
        <f t="shared" ref="BG1733" si="434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0.47939577948225781</v>
      </c>
      <c r="BH1733" s="22">
        <f t="shared" ref="BH1733" si="435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0.54085667023696637</v>
      </c>
      <c r="BI1733" s="22">
        <f t="shared" ref="BI1733" si="436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0.59302691570731214</v>
      </c>
      <c r="BJ1733" s="21">
        <f t="shared" si="254"/>
        <v>-122</v>
      </c>
      <c r="BK1733" s="21">
        <f t="shared" si="255"/>
        <v>108</v>
      </c>
      <c r="BL1733" s="21">
        <f t="shared" si="256"/>
        <v>-118</v>
      </c>
      <c r="BM1733" s="21">
        <f t="shared" si="257"/>
        <v>-146</v>
      </c>
      <c r="BN1733" s="22">
        <f t="shared" si="46"/>
        <v>0.54958569859125617</v>
      </c>
      <c r="BO1733" s="22">
        <f t="shared" ref="BO1733" si="437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0.48032109978646703</v>
      </c>
      <c r="BP1733" s="22">
        <f t="shared" ref="BP1733" si="438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0.54193197669297333</v>
      </c>
      <c r="BQ1733" s="22">
        <f t="shared" ref="BQ1733" si="439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0.59400290313338211</v>
      </c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343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211"/>
        <v>CHI Spencer Knight</v>
      </c>
      <c r="J1734" s="33" t="s">
        <v>155</v>
      </c>
      <c r="K1734" s="14">
        <v>2.96</v>
      </c>
      <c r="L1734" s="13">
        <v>0.15</v>
      </c>
      <c r="M1734" s="28">
        <v>0.1</v>
      </c>
      <c r="N1734">
        <f>IFERROR(_xlfn.XLOOKUP(A1734,Params!A:A,Params!D:D),0)</f>
        <v>2.5499999999999901</v>
      </c>
      <c r="O1734">
        <f t="shared" ref="O1734" si="440">N1735</f>
        <v>3.4999999999999898</v>
      </c>
      <c r="P1734" s="68">
        <f t="shared" si="231"/>
        <v>2.5499999999999901</v>
      </c>
      <c r="Q1734">
        <f t="shared" ref="Q1734" si="441">P1735</f>
        <v>3.4999999999999898</v>
      </c>
      <c r="R1734" s="5">
        <f t="shared" ref="R1734" si="442">N1734/W1734/X1734/Z1735/AB1735/AA1734</f>
        <v>2.6601607811375043</v>
      </c>
      <c r="S1734" s="5">
        <f t="shared" ref="S1734" si="443">O1734/W1735/Y1734/Z1734/AA1735/AB1734</f>
        <v>3.3105705738248741</v>
      </c>
      <c r="T1734" s="5">
        <f t="shared" ref="T1734" si="444">P1734/W1734/X1734/Z1735/AB1735</f>
        <v>2.6202583694204415</v>
      </c>
      <c r="U1734" s="5">
        <f t="shared" ref="U1734" si="445">Q1734/W1735/Y1734/Z1734/AA1735</f>
        <v>3.3105705738248741</v>
      </c>
      <c r="V1734" s="5">
        <f>_xlfn.XLOOKUP(H1734,'Rest - Home'!A:A,'Rest - Home'!B:B)</f>
        <v>0.97</v>
      </c>
      <c r="W1734" s="5">
        <f>_xlfn.XLOOKUP(H1734,'Rest - Home'!A:A,'Rest - Home'!C:C)</f>
        <v>0.95751047349149665</v>
      </c>
      <c r="X1734" s="5">
        <f t="shared" ref="X1734" si="446">AM1735/K1734</f>
        <v>0.96283783783783783</v>
      </c>
      <c r="Y1734" s="5">
        <f t="shared" ref="Y1734" si="447">AK1735/K1734</f>
        <v>1.0590418543512807</v>
      </c>
      <c r="Z1734" s="5">
        <f>IF(J1734="",1,(_xlfn.XLOOKUP(I1734,Goalies!B:B,Goalies!J:J)))</f>
        <v>0.96</v>
      </c>
      <c r="AA1734" s="23">
        <f>_xlfn.XLOOKUP(E1734,Injuries!A:A,Injuries!B:B)</f>
        <v>0.98499999999999999</v>
      </c>
      <c r="AB1734" s="23">
        <f>_xlfn.XLOOKUP(E1734,Injuries!A:A,Injuries!C:C)</f>
        <v>1</v>
      </c>
      <c r="AC1734" s="23">
        <f>_xlfn.XLOOKUP(E1734,'Game Adjustments'!A:A,'Game Adjustments'!B:B)</f>
        <v>1</v>
      </c>
      <c r="AD1734" s="23">
        <f>_xlfn.XLOOKUP(E1734,'Game Adjustments'!A:A,'Game Adjustments'!C:C)</f>
        <v>1</v>
      </c>
      <c r="AE1734" s="23">
        <f>IF(D1734="A",_xlfn.XLOOKUP(E1734,'Rest - Home'!F:F,'Rest - Home'!J:J),_xlfn.XLOOKUP(E1734,'Rest - Home'!F:F,'Rest - Home'!I:I))</f>
        <v>1</v>
      </c>
      <c r="AF1734" s="23">
        <f>IF(D1734="A",_xlfn.XLOOKUP(E1734,'Rest - Home'!F:F,'Rest - Home'!L:L),_xlfn.XLOOKUP(E1734,'Rest - Home'!F:F,'Rest - Home'!K:K))</f>
        <v>1</v>
      </c>
      <c r="AG1734" s="26">
        <v>1</v>
      </c>
      <c r="AH1734" s="26">
        <v>1</v>
      </c>
      <c r="AI1734" s="53" cm="1">
        <f t="array" ref="AI1734">MAX(IF($E$63:E1733=E1734,ROW($E$63:E1733)-MIN(ROW($E$63:E1733))+1))</f>
        <v>1647</v>
      </c>
      <c r="AJ1734" s="53" cm="1">
        <f t="array" ref="AJ1734">MAX(IF($I$105:I1733=I1734,ROW($I$105:I1733)-MIN(ROW($I$105:I1733))+1))</f>
        <v>1605</v>
      </c>
      <c r="AK1734" s="23">
        <f>IF(AI1734=0,_xlfn.XLOOKUP(E1734,'Starting GF'!A:A,'Starting GF'!B:B),INDEX($AL$63:$AL1734,AI1734))</f>
        <v>2.681119315077674</v>
      </c>
      <c r="AL1734" s="23">
        <f t="shared" si="285"/>
        <v>2.6773769988108924</v>
      </c>
      <c r="AM1734" s="23">
        <f>IF(AI1734=0,_xlfn.XLOOKUP(E1734,'Starting GF'!A:A,'Starting GF'!C:C),INDEX($AN$63:$AN1734,AI1734))</f>
        <v>3.3282189382010956</v>
      </c>
      <c r="AN1734" s="23">
        <f t="shared" si="286"/>
        <v>3.3255716835446623</v>
      </c>
      <c r="AO1734" s="23">
        <f>IF(AJ1734=0,_xlfn.XLOOKUP(I1734,Goalies!B:B,Goalies!I:I),INDEX($AP$105:$AP1734,AJ1734))</f>
        <v>3.2645452440178637</v>
      </c>
      <c r="AP1734" s="23">
        <f t="shared" si="239"/>
        <v>3.2515856200459661</v>
      </c>
      <c r="AQ1734" s="23">
        <f t="shared" si="240"/>
        <v>3.1950901806730516</v>
      </c>
      <c r="AR1734" s="66">
        <v>-0.03</v>
      </c>
      <c r="AS1734" s="96" t="s">
        <v>1591</v>
      </c>
      <c r="AT1734" s="20">
        <f t="shared" ref="AT1734" si="448">(AK1734*V1734*X1734*Z1735*AA1734*AB1735*AC1734*AD1735*AG1734*AH1735)+AR1734</f>
        <v>2.5736142307690639</v>
      </c>
      <c r="AU1734" s="20">
        <f t="shared" ref="AU1734" si="449">AT1735</f>
        <v>3.5660022700987377</v>
      </c>
      <c r="AV1734" s="12">
        <f t="shared" ref="AV1734" si="450">AK1734*V1734*X1734*Z1735*AA1734*AB1735</f>
        <v>2.6036142307690637</v>
      </c>
      <c r="AW1734" s="12">
        <f t="shared" ref="AW1734" si="451">AV1735</f>
        <v>3.5186581962049455</v>
      </c>
      <c r="AX1734" s="8">
        <f t="shared" si="245"/>
        <v>2.3614230769073874E-2</v>
      </c>
      <c r="AY1734" s="8">
        <f t="shared" si="246"/>
        <v>6.6002270098747928E-2</v>
      </c>
      <c r="AZ1734" s="8">
        <f t="shared" si="247"/>
        <v>8.9616500867821802E-2</v>
      </c>
      <c r="BA1734" s="8">
        <f t="shared" si="248"/>
        <v>-4.2388039329674054E-2</v>
      </c>
      <c r="BB1734" s="62">
        <f t="shared" si="249"/>
        <v>189</v>
      </c>
      <c r="BC1734" s="21">
        <f t="shared" si="250"/>
        <v>-140</v>
      </c>
      <c r="BD1734" s="21">
        <f t="shared" si="251"/>
        <v>-112</v>
      </c>
      <c r="BE1734" s="21">
        <f t="shared" si="252"/>
        <v>114</v>
      </c>
      <c r="BF1734" s="94">
        <f t="shared" ref="BF1734" si="452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IF(AT1734&gt;AT1735, 1-_xlpm.interp, _xlpm.interp)
)</f>
        <v>0.3462109186128226</v>
      </c>
      <c r="BG1734" s="22">
        <f t="shared" si="76"/>
        <v>0.58343026164501288</v>
      </c>
      <c r="BH1734" s="22">
        <f t="shared" si="76"/>
        <v>0.52878472112012465</v>
      </c>
      <c r="BI1734" s="22">
        <f t="shared" si="76"/>
        <v>0.4674464340665575</v>
      </c>
      <c r="BJ1734" s="21">
        <f t="shared" si="254"/>
        <v>181</v>
      </c>
      <c r="BK1734" s="21">
        <f t="shared" si="255"/>
        <v>-138</v>
      </c>
      <c r="BL1734" s="21">
        <f t="shared" si="256"/>
        <v>-111</v>
      </c>
      <c r="BM1734" s="21">
        <f t="shared" si="257"/>
        <v>115</v>
      </c>
      <c r="BN1734" s="22">
        <f t="shared" ref="BN1734" si="453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IF(AV1734&gt;AV1735, 1-_xlpm.interp, _xlpm.interp)
)</f>
        <v>0.35626168067003178</v>
      </c>
      <c r="BO1734" s="22">
        <f t="shared" si="82"/>
        <v>0.58015377099713528</v>
      </c>
      <c r="BP1734" s="22">
        <f t="shared" si="82"/>
        <v>0.52528404058718681</v>
      </c>
      <c r="BQ1734" s="22">
        <f t="shared" si="82"/>
        <v>0.46456202280475167</v>
      </c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343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211"/>
        <v>MIN Jesper Wallstedt</v>
      </c>
      <c r="J1735" s="33" t="s">
        <v>229</v>
      </c>
      <c r="K1735" s="14">
        <v>2.96</v>
      </c>
      <c r="L1735" s="13">
        <v>0.15</v>
      </c>
      <c r="M1735" s="28">
        <v>0.1</v>
      </c>
      <c r="N1735">
        <f>IFERROR(_xlfn.XLOOKUP(A1735,Params!A:A,Params!D:D),0)</f>
        <v>3.4999999999999898</v>
      </c>
      <c r="O1735">
        <f t="shared" ref="O1735" si="454">N1734</f>
        <v>2.5499999999999901</v>
      </c>
      <c r="P1735" s="68">
        <f t="shared" si="231"/>
        <v>3.4999999999999898</v>
      </c>
      <c r="Q1735">
        <f t="shared" ref="Q1735" si="455">P1734</f>
        <v>2.5499999999999901</v>
      </c>
      <c r="R1735" s="5">
        <f t="shared" ref="R1735" si="456">N1735/W1735/X1735/Z1734/AB1734/AA1735</f>
        <v>3.1181413480038369</v>
      </c>
      <c r="S1735" s="5">
        <f t="shared" ref="S1735" si="457">O1735/W1734/Y1735/Z1735/AA1734/AB1735</f>
        <v>2.8277213116202726</v>
      </c>
      <c r="T1735" s="5">
        <f t="shared" ref="T1735" si="458">P1735/W1735/X1735/Z1734/AB1734</f>
        <v>3.1181413480038369</v>
      </c>
      <c r="U1735" s="5">
        <f t="shared" ref="U1735" si="459">Q1735/W1734/Y1735/Z1735/AA1734</f>
        <v>2.9408301640850838</v>
      </c>
      <c r="V1735" s="5">
        <f>_xlfn.XLOOKUP(H1735,'Rest - Home'!A:A,'Rest - Home'!B:B)</f>
        <v>1.0449999999999999</v>
      </c>
      <c r="W1735" s="5">
        <f>_xlfn.XLOOKUP(H1735,'Rest - Home'!A:A,'Rest - Home'!C:C)</f>
        <v>1.0398742800952707</v>
      </c>
      <c r="X1735" s="5">
        <f t="shared" ref="X1735" si="460">AM1734/K1735</f>
        <v>1.1243982899328027</v>
      </c>
      <c r="Y1735" s="5">
        <f t="shared" ref="Y1735" si="461">AK1734/K1735</f>
        <v>0.90578355239110608</v>
      </c>
      <c r="Z1735" s="5">
        <f>IF(J1735="",1,(_xlfn.XLOOKUP(I1735,Goalies!B:B,Goalies!J:J)))</f>
        <v>1.0149999999999999</v>
      </c>
      <c r="AA1735" s="23">
        <f>_xlfn.XLOOKUP(E1735,Injuries!A:A,Injuries!B:B)</f>
        <v>1</v>
      </c>
      <c r="AB1735" s="23">
        <f>_xlfn.XLOOKUP(E1735,Injuries!A:A,Injuries!C:C)</f>
        <v>1.04</v>
      </c>
      <c r="AC1735" s="23">
        <f>_xlfn.XLOOKUP(E1735,'Game Adjustments'!A:A,'Game Adjustments'!B:B)</f>
        <v>1</v>
      </c>
      <c r="AD1735" s="23">
        <f>_xlfn.XLOOKUP(E1735,'Game Adjustments'!A:A,'Game Adjustments'!C:C)</f>
        <v>1</v>
      </c>
      <c r="AE1735" s="23">
        <f>IF(D1735="A",_xlfn.XLOOKUP(E1735,'Rest - Home'!F:F,'Rest - Home'!J:J),_xlfn.XLOOKUP(E1735,'Rest - Home'!F:F,'Rest - Home'!I:I))</f>
        <v>1</v>
      </c>
      <c r="AF1735" s="23">
        <f>IF(D1735="A",_xlfn.XLOOKUP(E1735,'Rest - Home'!F:F,'Rest - Home'!L:L),_xlfn.XLOOKUP(E1735,'Rest - Home'!F:F,'Rest - Home'!K:K))</f>
        <v>1</v>
      </c>
      <c r="AG1735" s="26">
        <v>1</v>
      </c>
      <c r="AH1735" s="26">
        <v>1</v>
      </c>
      <c r="AI1735" s="53" cm="1">
        <f t="array" ref="AI1735">MAX(IF($E$63:E1734=E1735,ROW($E$63:E1734)-MIN(ROW($E$63:E1734))+1))</f>
        <v>1635</v>
      </c>
      <c r="AJ1735" s="53" cm="1">
        <f t="array" ref="AJ1735">MAX(IF($I$105:I1734=I1735,ROW($I$105:I1734)-MIN(ROW($I$105:I1734))+1))</f>
        <v>1518</v>
      </c>
      <c r="AK1735" s="23">
        <f>IF(AI1735=0,_xlfn.XLOOKUP(E1735,'Starting GF'!A:A,'Starting GF'!B:B),INDEX($AL$63:$AL1735,AI1735))</f>
        <v>3.1347638888797911</v>
      </c>
      <c r="AL1735" s="23">
        <f t="shared" si="285"/>
        <v>3.1322705077483977</v>
      </c>
      <c r="AM1735" s="23">
        <f>IF(AI1735=0,_xlfn.XLOOKUP(E1735,'Starting GF'!A:A,'Starting GF'!C:C),INDEX($AN$63:$AN1735,AI1735))</f>
        <v>2.85</v>
      </c>
      <c r="AN1735" s="23">
        <f t="shared" si="286"/>
        <v>2.8466581967430407</v>
      </c>
      <c r="AO1735" s="23">
        <f>IF(AJ1735=0,_xlfn.XLOOKUP(I1735,Goalies!B:B,Goalies!I:I),INDEX($AP$105:$AP1735,AJ1735))</f>
        <v>2.9256307176243252</v>
      </c>
      <c r="AP1735" s="23">
        <f t="shared" si="239"/>
        <v>2.917306679674863</v>
      </c>
      <c r="AQ1735" s="23">
        <f t="shared" si="240"/>
        <v>2.8927499999999999</v>
      </c>
      <c r="AR1735" s="66">
        <v>0.03</v>
      </c>
      <c r="AS1735" s="96" t="s">
        <v>1591</v>
      </c>
      <c r="AT1735" s="20">
        <f t="shared" ref="AT1735" si="462">(AK1735*V1735*X1735*Z1734*AA1735*AB1734*AC1735*AD1734*AG1735*AH1734)+AR1735</f>
        <v>3.5660022700987377</v>
      </c>
      <c r="AU1735" s="20">
        <f t="shared" ref="AU1735" si="463">AT1734</f>
        <v>2.5736142307690639</v>
      </c>
      <c r="AV1735" s="12">
        <f t="shared" ref="AV1735" si="464">AK1735*W1735*X1735*Z1734*AA1735*AB1734</f>
        <v>3.5186581962049455</v>
      </c>
      <c r="AW1735" s="12">
        <f t="shared" ref="AW1735" si="465">AV1734</f>
        <v>2.6036142307690637</v>
      </c>
      <c r="AX1735" s="8">
        <f t="shared" si="245"/>
        <v>6.6002270098747928E-2</v>
      </c>
      <c r="AY1735" s="8">
        <f t="shared" si="246"/>
        <v>2.3614230769073874E-2</v>
      </c>
      <c r="AZ1735" s="8">
        <f t="shared" si="247"/>
        <v>8.9616500867821802E-2</v>
      </c>
      <c r="BA1735" s="8">
        <f t="shared" si="248"/>
        <v>4.2388039329674054E-2</v>
      </c>
      <c r="BB1735" s="62">
        <f t="shared" si="249"/>
        <v>-189</v>
      </c>
      <c r="BC1735" s="21">
        <f t="shared" si="250"/>
        <v>140</v>
      </c>
      <c r="BD1735" s="21">
        <f t="shared" si="251"/>
        <v>112</v>
      </c>
      <c r="BE1735" s="21">
        <f t="shared" si="252"/>
        <v>-114</v>
      </c>
      <c r="BF1735" s="94">
        <f t="shared" si="38"/>
        <v>0.6537890813871774</v>
      </c>
      <c r="BG1735" s="22">
        <f t="shared" ref="BG1735" si="466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0.41656973835498706</v>
      </c>
      <c r="BH1735" s="22">
        <f t="shared" ref="BH1735" si="467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0.47121527887987535</v>
      </c>
      <c r="BI1735" s="22">
        <f t="shared" ref="BI1735" si="468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0.5325535659334425</v>
      </c>
      <c r="BJ1735" s="21">
        <f t="shared" si="254"/>
        <v>-181</v>
      </c>
      <c r="BK1735" s="21">
        <f t="shared" si="255"/>
        <v>138</v>
      </c>
      <c r="BL1735" s="21">
        <f t="shared" si="256"/>
        <v>111</v>
      </c>
      <c r="BM1735" s="21">
        <f t="shared" si="257"/>
        <v>-115</v>
      </c>
      <c r="BN1735" s="22">
        <f t="shared" si="46"/>
        <v>0.64373831932996817</v>
      </c>
      <c r="BO1735" s="22">
        <f t="shared" ref="BO1735" si="469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0.41984622900286472</v>
      </c>
      <c r="BP1735" s="22">
        <f t="shared" ref="BP1735" si="470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0.47471595941281325</v>
      </c>
      <c r="BQ1735" s="22">
        <f t="shared" ref="BQ1735" si="471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0.53543797719524833</v>
      </c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343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211"/>
        <v>DAL Jake Oettinger</v>
      </c>
      <c r="J1736" s="33" t="s">
        <v>160</v>
      </c>
      <c r="K1736" s="14">
        <v>2.96</v>
      </c>
      <c r="L1736" s="13">
        <v>0.15</v>
      </c>
      <c r="M1736" s="28">
        <v>0.1</v>
      </c>
      <c r="N1736">
        <f>IFERROR(_xlfn.XLOOKUP(A1736,Params!A:A,Params!D:D),0)</f>
        <v>3.1499999999999901</v>
      </c>
      <c r="O1736">
        <f t="shared" ref="O1736" si="472">N1737</f>
        <v>2.5499999999999901</v>
      </c>
      <c r="P1736" s="68">
        <f t="shared" si="231"/>
        <v>3.1499999999999901</v>
      </c>
      <c r="Q1736">
        <f t="shared" ref="Q1736" si="473">P1737</f>
        <v>2.5499999999999901</v>
      </c>
      <c r="R1736" s="5">
        <f t="shared" ref="R1736" si="474">N1736/W1736/X1736/Z1737/AB1737/AA1736</f>
        <v>3.0491344043869453</v>
      </c>
      <c r="S1736" s="5">
        <f t="shared" ref="S1736" si="475">O1736/W1737/Y1736/Z1736/AA1737/AB1736</f>
        <v>2.843318996330003</v>
      </c>
      <c r="T1736" s="5">
        <f t="shared" ref="T1736" si="476">P1736/W1736/X1736/Z1737/AB1737</f>
        <v>3.0491344043869453</v>
      </c>
      <c r="U1736" s="5">
        <f t="shared" ref="U1736" si="477">Q1736/W1737/Y1736/Z1736/AA1737</f>
        <v>2.843318996330003</v>
      </c>
      <c r="V1736" s="5">
        <f>_xlfn.XLOOKUP(H1736,'Rest - Home'!A:A,'Rest - Home'!B:B)</f>
        <v>0.96</v>
      </c>
      <c r="W1736" s="5">
        <f>_xlfn.XLOOKUP(H1736,'Rest - Home'!A:A,'Rest - Home'!C:C)</f>
        <v>0.95702751457800772</v>
      </c>
      <c r="X1736" s="5">
        <f t="shared" ref="X1736" si="478">AM1737/K1736</f>
        <v>1.0478232145531188</v>
      </c>
      <c r="Y1736" s="5">
        <f t="shared" ref="Y1736" si="479">AK1737/K1736</f>
        <v>0.92834497482911127</v>
      </c>
      <c r="Z1736" s="5">
        <f>IF(J1736="",1,(_xlfn.XLOOKUP(I1736,Goalies!B:B,Goalies!J:J)))</f>
        <v>0.995</v>
      </c>
      <c r="AA1736" s="23">
        <f>_xlfn.XLOOKUP(E1736,Injuries!A:A,Injuries!B:B)</f>
        <v>1</v>
      </c>
      <c r="AB1736" s="23">
        <f>_xlfn.XLOOKUP(E1736,Injuries!A:A,Injuries!C:C)</f>
        <v>1</v>
      </c>
      <c r="AC1736" s="23">
        <f>_xlfn.XLOOKUP(E1736,'Game Adjustments'!A:A,'Game Adjustments'!B:B)</f>
        <v>1</v>
      </c>
      <c r="AD1736" s="23">
        <f>_xlfn.XLOOKUP(E1736,'Game Adjustments'!A:A,'Game Adjustments'!C:C)</f>
        <v>1</v>
      </c>
      <c r="AE1736" s="23">
        <f>IF(D1736="A",_xlfn.XLOOKUP(E1736,'Rest - Home'!F:F,'Rest - Home'!J:J),_xlfn.XLOOKUP(E1736,'Rest - Home'!F:F,'Rest - Home'!I:I))</f>
        <v>1</v>
      </c>
      <c r="AF1736" s="23">
        <f>IF(D1736="A",_xlfn.XLOOKUP(E1736,'Rest - Home'!F:F,'Rest - Home'!L:L),_xlfn.XLOOKUP(E1736,'Rest - Home'!F:F,'Rest - Home'!K:K))</f>
        <v>1</v>
      </c>
      <c r="AG1736" s="26">
        <v>1</v>
      </c>
      <c r="AH1736" s="26">
        <v>1</v>
      </c>
      <c r="AI1736" s="53" cm="1">
        <f t="array" ref="AI1736">MAX(IF($E$63:E1735=E1736,ROW($E$63:E1735)-MIN(ROW($E$63:E1735))+1))</f>
        <v>1609</v>
      </c>
      <c r="AJ1736" s="53" cm="1">
        <f t="array" ref="AJ1736">MAX(IF($I$105:I1735=I1736,ROW($I$105:I1735)-MIN(ROW($I$105:I1735))+1))</f>
        <v>1567</v>
      </c>
      <c r="AK1736" s="23">
        <f>IF(AI1736=0,_xlfn.XLOOKUP(E1736,'Starting GF'!A:A,'Starting GF'!B:B),INDEX($AL$63:$AL1736,AI1736))</f>
        <v>3.07</v>
      </c>
      <c r="AL1736" s="23">
        <f t="shared" si="285"/>
        <v>3.0668701606580413</v>
      </c>
      <c r="AM1736" s="23">
        <f>IF(AI1736=0,_xlfn.XLOOKUP(E1736,'Starting GF'!A:A,'Starting GF'!C:C),INDEX($AN$63:$AN1736,AI1736))</f>
        <v>2.864462044918513</v>
      </c>
      <c r="AN1736" s="23">
        <f t="shared" si="286"/>
        <v>2.8612905876302364</v>
      </c>
      <c r="AO1736" s="23">
        <f>IF(AJ1736=0,_xlfn.XLOOKUP(I1736,Goalies!B:B,Goalies!I:I),INDEX($AP$105:$AP1736,AJ1736))</f>
        <v>2.859016583827271</v>
      </c>
      <c r="AP1736" s="23">
        <f t="shared" si="239"/>
        <v>2.8545294564554329</v>
      </c>
      <c r="AQ1736" s="23">
        <f t="shared" si="240"/>
        <v>2.8501397346939203</v>
      </c>
      <c r="AR1736" s="66">
        <v>0.03</v>
      </c>
      <c r="AS1736" s="96" t="s">
        <v>1591</v>
      </c>
      <c r="AT1736" s="20">
        <f t="shared" ref="AT1736" si="480">(AK1736*V1736*X1736*Z1737*AA1736*AB1737*AC1736*AD1737*AG1736*AH1737)+AR1736</f>
        <v>3.2114065441844661</v>
      </c>
      <c r="AU1736" s="20">
        <f t="shared" ref="AU1736" si="481">AT1737</f>
        <v>2.5255549747198662</v>
      </c>
      <c r="AV1736" s="12">
        <f t="shared" ref="AV1736" si="482">AK1736*V1736*X1736*Z1737*AA1736*AB1737</f>
        <v>3.1814065441844663</v>
      </c>
      <c r="AW1736" s="12">
        <f t="shared" ref="AW1736" si="483">AV1737</f>
        <v>2.5689619152723493</v>
      </c>
      <c r="AX1736" s="8">
        <f t="shared" si="245"/>
        <v>6.1406544184475997E-2</v>
      </c>
      <c r="AY1736" s="8">
        <f t="shared" si="246"/>
        <v>-2.4445025280123822E-2</v>
      </c>
      <c r="AZ1736" s="8">
        <f t="shared" si="247"/>
        <v>3.6961518904352175E-2</v>
      </c>
      <c r="BA1736" s="8">
        <f t="shared" si="248"/>
        <v>8.585156946459982E-2</v>
      </c>
      <c r="BB1736" s="62">
        <f t="shared" si="249"/>
        <v>-158</v>
      </c>
      <c r="BC1736" s="21">
        <f t="shared" si="250"/>
        <v>-107</v>
      </c>
      <c r="BD1736" s="21">
        <f t="shared" si="251"/>
        <v>119</v>
      </c>
      <c r="BE1736" s="21">
        <f t="shared" si="252"/>
        <v>148</v>
      </c>
      <c r="BF1736" s="94">
        <f t="shared" ref="BF1736" si="484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IF(AT1736&gt;AT1737, 1-_xlpm.interp, _xlpm.interp)
)</f>
        <v>0.61235603711838316</v>
      </c>
      <c r="BG1736" s="22">
        <f t="shared" si="76"/>
        <v>0.51780271438452397</v>
      </c>
      <c r="BH1736" s="22">
        <f t="shared" si="76"/>
        <v>0.4557312120464555</v>
      </c>
      <c r="BI1736" s="22">
        <f t="shared" si="76"/>
        <v>0.40375513512614436</v>
      </c>
      <c r="BJ1736" s="21">
        <f t="shared" si="254"/>
        <v>-150</v>
      </c>
      <c r="BK1736" s="21">
        <f t="shared" si="255"/>
        <v>-109</v>
      </c>
      <c r="BL1736" s="21">
        <f t="shared" si="256"/>
        <v>118</v>
      </c>
      <c r="BM1736" s="21">
        <f t="shared" si="257"/>
        <v>146</v>
      </c>
      <c r="BN1736" s="22">
        <f t="shared" ref="BN1736" si="485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IF(AV1736&gt;AV1737, 1-_xlpm.interp, _xlpm.interp)
)</f>
        <v>0.60070361768173763</v>
      </c>
      <c r="BO1736" s="22">
        <f t="shared" si="82"/>
        <v>0.52050102744924243</v>
      </c>
      <c r="BP1736" s="22">
        <f t="shared" si="82"/>
        <v>0.45890512597723521</v>
      </c>
      <c r="BQ1736" s="22">
        <f t="shared" si="82"/>
        <v>0.40666133732577181</v>
      </c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343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211"/>
        <v>STL Jordan Binnington</v>
      </c>
      <c r="J1737" s="33" t="s">
        <v>186</v>
      </c>
      <c r="K1737" s="14">
        <v>2.96</v>
      </c>
      <c r="L1737" s="13">
        <v>0.15</v>
      </c>
      <c r="M1737" s="28">
        <v>0.1</v>
      </c>
      <c r="N1737">
        <f>IFERROR(_xlfn.XLOOKUP(A1737,Params!A:A,Params!D:D),0)</f>
        <v>2.5499999999999901</v>
      </c>
      <c r="O1737">
        <f t="shared" ref="O1737" si="486">N1736</f>
        <v>3.1499999999999901</v>
      </c>
      <c r="P1737" s="68">
        <f t="shared" si="231"/>
        <v>2.5499999999999901</v>
      </c>
      <c r="Q1737">
        <f t="shared" ref="Q1737" si="487">P1736</f>
        <v>3.1499999999999901</v>
      </c>
      <c r="R1737" s="5">
        <f t="shared" ref="R1737" si="488">N1737/W1737/X1737/Z1736/AB1736/AA1737</f>
        <v>2.7276184315356962</v>
      </c>
      <c r="S1737" s="5">
        <f t="shared" ref="S1737" si="489">O1737/W1736/Y1737/Z1737/AA1736/AB1737</f>
        <v>3.0804766407489725</v>
      </c>
      <c r="T1737" s="5">
        <f t="shared" ref="T1737" si="490">P1737/W1737/X1737/Z1736/AB1736</f>
        <v>2.5639613256435543</v>
      </c>
      <c r="U1737" s="5">
        <f t="shared" ref="U1737" si="491">Q1737/W1736/Y1737/Z1737/AA1736</f>
        <v>3.1112814071564623</v>
      </c>
      <c r="V1737" s="5">
        <f>_xlfn.XLOOKUP(H1737,'Rest - Home'!A:A,'Rest - Home'!B:B)</f>
        <v>1.0275000000000001</v>
      </c>
      <c r="W1737" s="5">
        <f>_xlfn.XLOOKUP(H1737,'Rest - Home'!A:A,'Rest - Home'!C:C)</f>
        <v>1.0328904656929507</v>
      </c>
      <c r="X1737" s="5">
        <f t="shared" ref="X1737" si="492">AM1736/K1737</f>
        <v>0.96772366382382191</v>
      </c>
      <c r="Y1737" s="5">
        <f t="shared" ref="Y1737" si="493">AK1736/K1737</f>
        <v>1.0371621621621621</v>
      </c>
      <c r="Z1737" s="5">
        <f>IF(J1737="",1,(_xlfn.XLOOKUP(I1737,Goalies!B:B,Goalies!J:J)))</f>
        <v>1.02</v>
      </c>
      <c r="AA1737" s="23">
        <f>_xlfn.XLOOKUP(E1737,Injuries!A:A,Injuries!B:B)</f>
        <v>0.94</v>
      </c>
      <c r="AB1737" s="23">
        <f>_xlfn.XLOOKUP(E1737,Injuries!A:A,Injuries!C:C)</f>
        <v>1.01</v>
      </c>
      <c r="AC1737" s="23">
        <f>_xlfn.XLOOKUP(E1737,'Game Adjustments'!A:A,'Game Adjustments'!B:B)</f>
        <v>1</v>
      </c>
      <c r="AD1737" s="23">
        <f>_xlfn.XLOOKUP(E1737,'Game Adjustments'!A:A,'Game Adjustments'!C:C)</f>
        <v>1</v>
      </c>
      <c r="AE1737" s="23">
        <f>IF(D1737="A",_xlfn.XLOOKUP(E1737,'Rest - Home'!F:F,'Rest - Home'!J:J),_xlfn.XLOOKUP(E1737,'Rest - Home'!F:F,'Rest - Home'!I:I))</f>
        <v>1</v>
      </c>
      <c r="AF1737" s="23">
        <f>IF(D1737="A",_xlfn.XLOOKUP(E1737,'Rest - Home'!F:F,'Rest - Home'!L:L),_xlfn.XLOOKUP(E1737,'Rest - Home'!F:F,'Rest - Home'!K:K))</f>
        <v>1</v>
      </c>
      <c r="AG1737" s="26">
        <v>1</v>
      </c>
      <c r="AH1737" s="26">
        <v>1</v>
      </c>
      <c r="AI1737" s="53" cm="1">
        <f t="array" ref="AI1737">MAX(IF($E$63:E1736=E1737,ROW($E$63:E1736)-MIN(ROW($E$63:E1736))+1))</f>
        <v>1633</v>
      </c>
      <c r="AJ1737" s="53" cm="1">
        <f t="array" ref="AJ1737">MAX(IF($I$105:I1736=I1737,ROW($I$105:I1736)-MIN(ROW($I$105:I1736))+1))</f>
        <v>1566</v>
      </c>
      <c r="AK1737" s="23">
        <f>IF(AI1737=0,_xlfn.XLOOKUP(E1737,'Starting GF'!A:A,'Starting GF'!B:B),INDEX($AL$63:$AL1737,AI1737))</f>
        <v>2.7479011254941694</v>
      </c>
      <c r="AL1737" s="23">
        <f t="shared" si="285"/>
        <v>2.7424038648120161</v>
      </c>
      <c r="AM1737" s="23">
        <f>IF(AI1737=0,_xlfn.XLOOKUP(E1737,'Starting GF'!A:A,'Starting GF'!C:C),INDEX($AN$63:$AN1737,AI1737))</f>
        <v>3.1015567150772316</v>
      </c>
      <c r="AN1737" s="23">
        <f t="shared" si="286"/>
        <v>3.0983947039279927</v>
      </c>
      <c r="AO1737" s="23">
        <f>IF(AJ1737=0,_xlfn.XLOOKUP(I1737,Goalies!B:B,Goalies!I:I),INDEX($AP$105:$AP1737,AJ1737))</f>
        <v>3.0774034771664205</v>
      </c>
      <c r="AP1737" s="23">
        <f t="shared" si="239"/>
        <v>3.0871058816260502</v>
      </c>
      <c r="AQ1737" s="23">
        <f t="shared" si="240"/>
        <v>3.1635878493787764</v>
      </c>
      <c r="AR1737" s="66">
        <v>-0.03</v>
      </c>
      <c r="AS1737" s="96" t="s">
        <v>1591</v>
      </c>
      <c r="AT1737" s="20">
        <f t="shared" ref="AT1737" si="494">(AK1737*V1737*X1737*Z1736*AA1737*AB1736*AC1737*AD1736*AG1737*AH1736)+AR1737</f>
        <v>2.5255549747198662</v>
      </c>
      <c r="AU1737" s="20">
        <f t="shared" ref="AU1737" si="495">AT1736</f>
        <v>3.2114065441844661</v>
      </c>
      <c r="AV1737" s="12">
        <f t="shared" ref="AV1737" si="496">AK1737*W1737*X1737*Z1736*AA1737*AB1736</f>
        <v>2.5689619152723493</v>
      </c>
      <c r="AW1737" s="12">
        <f t="shared" ref="AW1737" si="497">AV1736</f>
        <v>3.1814065441844663</v>
      </c>
      <c r="AX1737" s="8">
        <f t="shared" si="245"/>
        <v>-2.4445025280123822E-2</v>
      </c>
      <c r="AY1737" s="8">
        <f t="shared" si="246"/>
        <v>6.1406544184475997E-2</v>
      </c>
      <c r="AZ1737" s="8">
        <f t="shared" si="247"/>
        <v>3.6961518904352175E-2</v>
      </c>
      <c r="BA1737" s="8">
        <f t="shared" si="248"/>
        <v>-8.585156946459982E-2</v>
      </c>
      <c r="BB1737" s="62">
        <f t="shared" si="249"/>
        <v>158</v>
      </c>
      <c r="BC1737" s="21">
        <f t="shared" si="250"/>
        <v>107</v>
      </c>
      <c r="BD1737" s="21">
        <f t="shared" si="251"/>
        <v>-119</v>
      </c>
      <c r="BE1737" s="21">
        <f t="shared" si="252"/>
        <v>-148</v>
      </c>
      <c r="BF1737" s="94">
        <f t="shared" si="38"/>
        <v>0.38764396288161684</v>
      </c>
      <c r="BG1737" s="22">
        <f t="shared" ref="BG1737" si="498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0.48219728561547603</v>
      </c>
      <c r="BH1737" s="22">
        <f t="shared" ref="BH1737" si="499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0.5442687879535445</v>
      </c>
      <c r="BI1737" s="22">
        <f t="shared" ref="BI1737" si="500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0.59624486487385564</v>
      </c>
      <c r="BJ1737" s="21">
        <f t="shared" si="254"/>
        <v>150</v>
      </c>
      <c r="BK1737" s="21">
        <f t="shared" si="255"/>
        <v>109</v>
      </c>
      <c r="BL1737" s="21">
        <f t="shared" si="256"/>
        <v>-118</v>
      </c>
      <c r="BM1737" s="21">
        <f t="shared" si="257"/>
        <v>-146</v>
      </c>
      <c r="BN1737" s="22">
        <f t="shared" si="46"/>
        <v>0.39929638231826237</v>
      </c>
      <c r="BO1737" s="22">
        <f t="shared" ref="BO1737" si="501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0.47949897255075757</v>
      </c>
      <c r="BP1737" s="22">
        <f t="shared" ref="BP1737" si="502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0.54109487402276479</v>
      </c>
      <c r="BQ1737" s="22">
        <f t="shared" ref="BQ1737" si="503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0.59333866267422819</v>
      </c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343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211"/>
        <v xml:space="preserve">SJS </v>
      </c>
      <c r="K1738" s="14">
        <v>2.96</v>
      </c>
      <c r="L1738" s="13">
        <v>0.15</v>
      </c>
      <c r="M1738" s="28">
        <v>0.1</v>
      </c>
      <c r="N1738">
        <f>IFERROR(_xlfn.XLOOKUP(A1738,Params!A:A,Params!D:D),0)</f>
        <v>3.3999999999999901</v>
      </c>
      <c r="O1738">
        <f t="shared" ref="O1738" si="504">N1739</f>
        <v>3.0999999999999899</v>
      </c>
      <c r="P1738" s="68">
        <f t="shared" si="231"/>
        <v>3.3999999999999901</v>
      </c>
      <c r="Q1738">
        <f t="shared" ref="Q1738" si="505">P1739</f>
        <v>3.0999999999999899</v>
      </c>
      <c r="R1738" s="5">
        <f t="shared" ref="R1738" si="506">N1738/W1738/X1738/Z1739/AB1739/AA1738</f>
        <v>3.0769059842961419</v>
      </c>
      <c r="S1738" s="5">
        <f t="shared" ref="S1738" si="507">O1738/W1739/Y1738/Z1738/AA1739/AB1738</f>
        <v>3.4564859360580531</v>
      </c>
      <c r="T1738" s="5">
        <f t="shared" ref="T1738" si="508">P1738/W1738/X1738/Z1739/AB1739</f>
        <v>3.0307523945316999</v>
      </c>
      <c r="U1738" s="5">
        <f t="shared" ref="U1738" si="509">Q1738/W1739/Y1738/Z1738/AA1739</f>
        <v>3.4564859360580531</v>
      </c>
      <c r="V1738" s="5">
        <f>_xlfn.XLOOKUP(H1738,'Rest - Home'!A:A,'Rest - Home'!B:B)</f>
        <v>0.96</v>
      </c>
      <c r="W1738" s="5">
        <f>_xlfn.XLOOKUP(H1738,'Rest - Home'!A:A,'Rest - Home'!C:C)</f>
        <v>0.96305398776725637</v>
      </c>
      <c r="X1738" s="5">
        <f t="shared" ref="X1738" si="510">AM1739/K1738</f>
        <v>1.0980026209514586</v>
      </c>
      <c r="Y1738" s="5">
        <f t="shared" ref="Y1738" si="511">AK1739/K1738</f>
        <v>0.91879287710123836</v>
      </c>
      <c r="Z1738" s="5">
        <f>IF(J1738="",1,(_xlfn.XLOOKUP(I1738,Goalies!B:B,Goalies!J:J)))</f>
        <v>1</v>
      </c>
      <c r="AA1738" s="23">
        <f>_xlfn.XLOOKUP(E1738,Injuries!A:A,Injuries!B:B)</f>
        <v>0.98499999999999999</v>
      </c>
      <c r="AB1738" s="23">
        <f>_xlfn.XLOOKUP(E1738,Injuries!A:A,Injuries!C:C)</f>
        <v>1</v>
      </c>
      <c r="AC1738" s="23">
        <f>_xlfn.XLOOKUP(E1738,'Game Adjustments'!A:A,'Game Adjustments'!B:B)</f>
        <v>1</v>
      </c>
      <c r="AD1738" s="23">
        <f>_xlfn.XLOOKUP(E1738,'Game Adjustments'!A:A,'Game Adjustments'!C:C)</f>
        <v>1</v>
      </c>
      <c r="AE1738" s="23">
        <f>IF(D1738="A",_xlfn.XLOOKUP(E1738,'Rest - Home'!F:F,'Rest - Home'!J:J),_xlfn.XLOOKUP(E1738,'Rest - Home'!F:F,'Rest - Home'!I:I))</f>
        <v>1</v>
      </c>
      <c r="AF1738" s="23">
        <f>IF(D1738="A",_xlfn.XLOOKUP(E1738,'Rest - Home'!F:F,'Rest - Home'!L:L),_xlfn.XLOOKUP(E1738,'Rest - Home'!F:F,'Rest - Home'!K:K))</f>
        <v>1</v>
      </c>
      <c r="AG1738" s="26">
        <v>1</v>
      </c>
      <c r="AH1738" s="26">
        <v>1</v>
      </c>
      <c r="AI1738" s="53" cm="1">
        <f t="array" ref="AI1738">MAX(IF($E$63:E1737=E1738,ROW($E$63:E1737)-MIN(ROW($E$63:E1737))+1))</f>
        <v>1619</v>
      </c>
      <c r="AJ1738" s="53" cm="1">
        <f t="array" ref="AJ1738">MAX(IF($I$105:I1737=I1738,ROW($I$105:I1737)-MIN(ROW($I$105:I1737))+1))</f>
        <v>0</v>
      </c>
      <c r="AK1738" s="23">
        <f>IF(AI1738=0,_xlfn.XLOOKUP(E1738,'Starting GF'!A:A,'Starting GF'!B:B),INDEX($AL$63:$AL1738,AI1738))</f>
        <v>2.98</v>
      </c>
      <c r="AL1738" s="23">
        <v>3.02</v>
      </c>
      <c r="AM1738" s="23">
        <f>IF(AI1738=0,_xlfn.XLOOKUP(E1738,'Starting GF'!A:A,'Starting GF'!C:C),INDEX($AN$63:$AN1738,AI1738))</f>
        <v>3.35</v>
      </c>
      <c r="AN1738" s="23">
        <v>3.33</v>
      </c>
      <c r="AO1738" s="23" t="e">
        <f>IF(AJ1738=0,_xlfn.XLOOKUP(I1738,Goalies!B:B,Goalies!I:I),INDEX($AP$105:$AP1738,AJ1738))</f>
        <v>#N/A</v>
      </c>
      <c r="AP1738" s="23" t="e">
        <f t="shared" si="239"/>
        <v>#N/A</v>
      </c>
      <c r="AQ1738" s="23">
        <f t="shared" si="240"/>
        <v>3.35</v>
      </c>
      <c r="AR1738" s="66">
        <v>0.03</v>
      </c>
      <c r="AS1738" s="96" t="s">
        <v>1589</v>
      </c>
      <c r="AT1738" s="20">
        <f t="shared" ref="AT1738" si="512">(AK1738*V1738*X1738*Z1739*AA1738*AB1739*AC1738*AD1739*AG1738*AH1739)+AR1738</f>
        <v>3.3124759576891156</v>
      </c>
      <c r="AU1738" s="20">
        <f t="shared" ref="AU1738" si="513">AT1739</f>
        <v>2.9804719499571584</v>
      </c>
      <c r="AV1738" s="12">
        <f t="shared" ref="AV1738" si="514">AK1738*V1738*X1738*Z1739*AA1738*AB1739</f>
        <v>3.2824759576891158</v>
      </c>
      <c r="AW1738" s="12">
        <f t="shared" ref="AW1738" si="515">AV1739</f>
        <v>3.0044965297453321</v>
      </c>
      <c r="AX1738" s="8">
        <f t="shared" si="245"/>
        <v>-8.7524042310874517E-2</v>
      </c>
      <c r="AY1738" s="8">
        <f t="shared" si="246"/>
        <v>-0.11952805004283151</v>
      </c>
      <c r="AZ1738" s="8">
        <f t="shared" si="247"/>
        <v>-0.20705209235370603</v>
      </c>
      <c r="BA1738" s="8">
        <f t="shared" si="248"/>
        <v>3.2004007731956996E-2</v>
      </c>
      <c r="BB1738" s="62">
        <f t="shared" si="249"/>
        <v>-125</v>
      </c>
      <c r="BC1738" s="21">
        <f t="shared" si="250"/>
        <v>-155</v>
      </c>
      <c r="BD1738" s="21">
        <f t="shared" si="251"/>
        <v>-126</v>
      </c>
      <c r="BE1738" s="21">
        <f t="shared" si="252"/>
        <v>102</v>
      </c>
      <c r="BF1738" s="94">
        <f t="shared" ref="BF1738" si="516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IF(AT1738&gt;AT1739, 1-_xlpm.interp, _xlpm.interp)
)</f>
        <v>0.55629896975609916</v>
      </c>
      <c r="BG1738" s="22">
        <f t="shared" si="76"/>
        <v>0.60717384450285206</v>
      </c>
      <c r="BH1738" s="22">
        <f t="shared" si="76"/>
        <v>0.55792200075352383</v>
      </c>
      <c r="BI1738" s="22">
        <f t="shared" si="76"/>
        <v>0.49575914215443451</v>
      </c>
      <c r="BJ1738" s="21">
        <f t="shared" si="254"/>
        <v>-121</v>
      </c>
      <c r="BK1738" s="21">
        <f t="shared" si="255"/>
        <v>-154</v>
      </c>
      <c r="BL1738" s="21">
        <f t="shared" si="256"/>
        <v>-126</v>
      </c>
      <c r="BM1738" s="21">
        <f t="shared" si="257"/>
        <v>102</v>
      </c>
      <c r="BN1738" s="22">
        <f t="shared" ref="BN1738" si="517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IF(AV1738&gt;AV1739, 1-_xlpm.interp, _xlpm.interp)
)</f>
        <v>0.54807095134910622</v>
      </c>
      <c r="BO1738" s="22">
        <f t="shared" si="82"/>
        <v>0.60618219042144894</v>
      </c>
      <c r="BP1738" s="22">
        <f t="shared" si="82"/>
        <v>0.55668075910415904</v>
      </c>
      <c r="BQ1738" s="22">
        <f t="shared" si="82"/>
        <v>0.49452216288429973</v>
      </c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343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211"/>
        <v>VAN Kevin Lankinen</v>
      </c>
      <c r="J1739" s="33" t="s">
        <v>194</v>
      </c>
      <c r="K1739" s="14">
        <v>2.96</v>
      </c>
      <c r="L1739" s="13">
        <v>0.15</v>
      </c>
      <c r="M1739" s="28">
        <v>0.1</v>
      </c>
      <c r="N1739">
        <f>IFERROR(_xlfn.XLOOKUP(A1739,Params!A:A,Params!D:D),0)</f>
        <v>3.0999999999999899</v>
      </c>
      <c r="O1739">
        <f t="shared" ref="O1739" si="518">N1738</f>
        <v>3.3999999999999901</v>
      </c>
      <c r="P1739" s="68">
        <f t="shared" si="231"/>
        <v>3.0999999999999899</v>
      </c>
      <c r="Q1739">
        <f t="shared" ref="Q1739" si="519">P1738</f>
        <v>3.3999999999999901</v>
      </c>
      <c r="R1739" s="5">
        <f t="shared" ref="R1739" si="520">N1739/W1739/X1739/Z1738/AB1738/AA1739</f>
        <v>2.8060752797725992</v>
      </c>
      <c r="S1739" s="5">
        <f t="shared" ref="S1739" si="521">O1739/W1738/Y1739/Z1739/AA1738/AB1739</f>
        <v>3.3557766684993418</v>
      </c>
      <c r="T1739" s="5">
        <f t="shared" ref="T1739" si="522">P1739/W1739/X1739/Z1738/AB1738</f>
        <v>2.651741139385106</v>
      </c>
      <c r="U1739" s="5">
        <f t="shared" ref="U1739" si="523">Q1739/W1738/Y1739/Z1739/AA1738</f>
        <v>3.4564499685543222</v>
      </c>
      <c r="V1739" s="5">
        <f>_xlfn.XLOOKUP(H1739,'Rest - Home'!A:A,'Rest - Home'!B:B)</f>
        <v>1.0349999999999999</v>
      </c>
      <c r="W1739" s="5">
        <f>_xlfn.XLOOKUP(H1739,'Rest - Home'!A:A,'Rest - Home'!C:C)</f>
        <v>1.0329456510400874</v>
      </c>
      <c r="X1739" s="5">
        <f t="shared" ref="X1739" si="524">AM1738/K1739</f>
        <v>1.1317567567567568</v>
      </c>
      <c r="Y1739" s="5">
        <f t="shared" ref="Y1739" si="525">AK1738/K1739</f>
        <v>1.0067567567567568</v>
      </c>
      <c r="Z1739" s="5">
        <f>IF(J1739="",1,(_xlfn.XLOOKUP(I1739,Goalies!B:B,Goalies!J:J)))</f>
        <v>1.03</v>
      </c>
      <c r="AA1739" s="23">
        <f>_xlfn.XLOOKUP(E1739,Injuries!A:A,Injuries!B:B)</f>
        <v>0.94499999999999995</v>
      </c>
      <c r="AB1739" s="23">
        <f>_xlfn.XLOOKUP(E1739,Injuries!A:A,Injuries!C:C)</f>
        <v>1.03</v>
      </c>
      <c r="AC1739" s="23">
        <f>_xlfn.XLOOKUP(E1739,'Game Adjustments'!A:A,'Game Adjustments'!B:B)</f>
        <v>1</v>
      </c>
      <c r="AD1739" s="23">
        <f>_xlfn.XLOOKUP(E1739,'Game Adjustments'!A:A,'Game Adjustments'!C:C)</f>
        <v>1</v>
      </c>
      <c r="AE1739" s="23">
        <f>IF(D1739="A",_xlfn.XLOOKUP(E1739,'Rest - Home'!F:F,'Rest - Home'!J:J),_xlfn.XLOOKUP(E1739,'Rest - Home'!F:F,'Rest - Home'!I:I))</f>
        <v>1</v>
      </c>
      <c r="AF1739" s="23">
        <f>IF(D1739="A",_xlfn.XLOOKUP(E1739,'Rest - Home'!F:F,'Rest - Home'!L:L),_xlfn.XLOOKUP(E1739,'Rest - Home'!F:F,'Rest - Home'!K:K))</f>
        <v>1</v>
      </c>
      <c r="AG1739" s="26">
        <v>1</v>
      </c>
      <c r="AH1739" s="26">
        <v>1</v>
      </c>
      <c r="AI1739" s="53" cm="1">
        <f t="array" ref="AI1739">MAX(IF($E$63:E1738=E1739,ROW($E$63:E1738)-MIN(ROW($E$63:E1738))+1))</f>
        <v>1645</v>
      </c>
      <c r="AJ1739" s="53" cm="1">
        <f t="array" ref="AJ1739">MAX(IF($I$105:I1738=I1739,ROW($I$105:I1738)-MIN(ROW($I$105:I1738))+1))</f>
        <v>1603</v>
      </c>
      <c r="AK1739" s="23">
        <f>IF(AI1739=0,_xlfn.XLOOKUP(E1739,'Starting GF'!A:A,'Starting GF'!B:B),INDEX($AL$63:$AL1739,AI1739))</f>
        <v>2.7196269162196653</v>
      </c>
      <c r="AL1739" s="23">
        <f t="shared" si="285"/>
        <v>2.7302791586467929</v>
      </c>
      <c r="AM1739" s="23">
        <f>IF(AI1739=0,_xlfn.XLOOKUP(E1739,'Starting GF'!A:A,'Starting GF'!C:C),INDEX($AN$63:$AN1739,AI1739))</f>
        <v>3.2500877580163174</v>
      </c>
      <c r="AN1739" s="23">
        <f t="shared" si="286"/>
        <v>3.2659410945887708</v>
      </c>
      <c r="AO1739" s="23">
        <f>IF(AJ1739=0,_xlfn.XLOOKUP(I1739,Goalies!B:B,Goalies!I:I),INDEX($AP$105:$AP1739,AJ1739))</f>
        <v>3.3465643915433794</v>
      </c>
      <c r="AP1739" s="23">
        <f t="shared" si="239"/>
        <v>3.363047228095021</v>
      </c>
      <c r="AQ1739" s="23">
        <f t="shared" si="240"/>
        <v>3.3475903907568072</v>
      </c>
      <c r="AR1739" s="66">
        <v>-0.03</v>
      </c>
      <c r="AS1739" s="96" t="s">
        <v>1589</v>
      </c>
      <c r="AT1739" s="20">
        <f t="shared" ref="AT1739" si="526">(AK1739*V1739*X1739*Z1738*AA1739*AB1738*AC1739*AD1738*AG1739*AH1738)+AR1739</f>
        <v>2.9804719499571584</v>
      </c>
      <c r="AU1739" s="20">
        <f t="shared" ref="AU1739" si="527">AT1738</f>
        <v>3.3124759576891156</v>
      </c>
      <c r="AV1739" s="12">
        <f t="shared" ref="AV1739" si="528">AK1739*W1739*X1739*Z1738*AA1739*AB1738</f>
        <v>3.0044965297453321</v>
      </c>
      <c r="AW1739" s="12">
        <f t="shared" ref="AW1739" si="529">AV1738</f>
        <v>3.2824759576891158</v>
      </c>
      <c r="AX1739" s="8">
        <f t="shared" si="245"/>
        <v>-0.11952805004283151</v>
      </c>
      <c r="AY1739" s="8">
        <f t="shared" si="246"/>
        <v>-8.7524042310874517E-2</v>
      </c>
      <c r="AZ1739" s="8">
        <f t="shared" si="247"/>
        <v>-0.20705209235370603</v>
      </c>
      <c r="BA1739" s="8">
        <f t="shared" si="248"/>
        <v>-3.2004007731956996E-2</v>
      </c>
      <c r="BB1739" s="62">
        <f t="shared" si="249"/>
        <v>125</v>
      </c>
      <c r="BC1739" s="21">
        <f t="shared" si="250"/>
        <v>155</v>
      </c>
      <c r="BD1739" s="21">
        <f t="shared" si="251"/>
        <v>126</v>
      </c>
      <c r="BE1739" s="21">
        <f t="shared" si="252"/>
        <v>-102</v>
      </c>
      <c r="BF1739" s="94">
        <f t="shared" si="38"/>
        <v>0.44370103024390084</v>
      </c>
      <c r="BG1739" s="22">
        <f t="shared" ref="BG1739" si="530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0.392826155497148</v>
      </c>
      <c r="BH1739" s="22">
        <f t="shared" ref="BH1739" si="531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0.44207799924647617</v>
      </c>
      <c r="BI1739" s="22">
        <f t="shared" ref="BI1739" si="532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0.50424085784556549</v>
      </c>
      <c r="BJ1739" s="21">
        <f t="shared" si="254"/>
        <v>121</v>
      </c>
      <c r="BK1739" s="21">
        <f t="shared" si="255"/>
        <v>154</v>
      </c>
      <c r="BL1739" s="21">
        <f t="shared" si="256"/>
        <v>126</v>
      </c>
      <c r="BM1739" s="21">
        <f t="shared" si="257"/>
        <v>-102</v>
      </c>
      <c r="BN1739" s="22">
        <f t="shared" si="46"/>
        <v>0.45192904865089378</v>
      </c>
      <c r="BO1739" s="22">
        <f t="shared" ref="BO1739" si="533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0.39381780957855106</v>
      </c>
      <c r="BP1739" s="22">
        <f t="shared" ref="BP1739" si="534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0.44331924089584096</v>
      </c>
      <c r="BQ1739" s="22">
        <f t="shared" ref="BQ1739" si="535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0.50547783711570027</v>
      </c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343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211"/>
        <v>WSH Logan Thompson</v>
      </c>
      <c r="J1740" s="33" t="s">
        <v>197</v>
      </c>
      <c r="K1740" s="14">
        <v>2.96</v>
      </c>
      <c r="L1740" s="13">
        <v>0.15</v>
      </c>
      <c r="M1740" s="28">
        <v>0.1</v>
      </c>
      <c r="N1740">
        <f>IFERROR(_xlfn.XLOOKUP(A1740,Params!A:A,Params!D:D),0)</f>
        <v>3.1499999999999901</v>
      </c>
      <c r="O1740">
        <f t="shared" ref="O1740" si="536">N1741</f>
        <v>2.8499999999999899</v>
      </c>
      <c r="P1740" s="68">
        <f t="shared" si="231"/>
        <v>3.1499999999999901</v>
      </c>
      <c r="Q1740">
        <f t="shared" ref="Q1740" si="537">P1741</f>
        <v>2.8499999999999899</v>
      </c>
      <c r="R1740" s="5">
        <f t="shared" ref="R1740" si="538">N1740/W1740/X1740/Z1741/AB1741/AA1740</f>
        <v>3.0820719613378649</v>
      </c>
      <c r="S1740" s="5">
        <f t="shared" ref="S1740" si="539">O1740/W1741/Y1740/Z1740/AA1741/AB1740</f>
        <v>3.0830518602450767</v>
      </c>
      <c r="T1740" s="5">
        <f t="shared" ref="T1740" si="540">P1740/W1740/X1740/Z1741/AB1741</f>
        <v>3.0512512417244864</v>
      </c>
      <c r="U1740" s="5">
        <f t="shared" ref="U1740" si="541">Q1740/W1741/Y1740/Z1740/AA1741</f>
        <v>3.1138823788475274</v>
      </c>
      <c r="V1740" s="5">
        <f>_xlfn.XLOOKUP(H1740,'Rest - Home'!A:A,'Rest - Home'!B:B)</f>
        <v>0.96</v>
      </c>
      <c r="W1740" s="5">
        <f>_xlfn.XLOOKUP(H1740,'Rest - Home'!A:A,'Rest - Home'!C:C)</f>
        <v>0.96305398776725637</v>
      </c>
      <c r="X1740" s="5">
        <f t="shared" ref="X1740" si="542">AM1741/K1740</f>
        <v>1.0719683198663079</v>
      </c>
      <c r="Y1740" s="5">
        <f t="shared" ref="Y1740" si="543">AK1741/K1740</f>
        <v>0.90878378378378377</v>
      </c>
      <c r="Z1740" s="5">
        <f>IF(J1740="",1,(_xlfn.XLOOKUP(I1740,Goalies!B:B,Goalies!J:J)))</f>
        <v>0.97499999999999998</v>
      </c>
      <c r="AA1740" s="23">
        <f>_xlfn.XLOOKUP(E1740,Injuries!A:A,Injuries!B:B)</f>
        <v>0.99</v>
      </c>
      <c r="AB1740" s="23">
        <f>_xlfn.XLOOKUP(E1740,Injuries!A:A,Injuries!C:C)</f>
        <v>1.01</v>
      </c>
      <c r="AC1740" s="23">
        <f>_xlfn.XLOOKUP(E1740,'Game Adjustments'!A:A,'Game Adjustments'!B:B)</f>
        <v>1</v>
      </c>
      <c r="AD1740" s="23">
        <f>_xlfn.XLOOKUP(E1740,'Game Adjustments'!A:A,'Game Adjustments'!C:C)</f>
        <v>1</v>
      </c>
      <c r="AE1740" s="23">
        <f>IF(D1740="A",_xlfn.XLOOKUP(E1740,'Rest - Home'!F:F,'Rest - Home'!J:J),_xlfn.XLOOKUP(E1740,'Rest - Home'!F:F,'Rest - Home'!I:I))</f>
        <v>1</v>
      </c>
      <c r="AF1740" s="23">
        <f>IF(D1740="A",_xlfn.XLOOKUP(E1740,'Rest - Home'!F:F,'Rest - Home'!L:L),_xlfn.XLOOKUP(E1740,'Rest - Home'!F:F,'Rest - Home'!K:K))</f>
        <v>1</v>
      </c>
      <c r="AG1740" s="26">
        <v>1</v>
      </c>
      <c r="AH1740" s="26">
        <v>1</v>
      </c>
      <c r="AI1740" s="53" cm="1">
        <f t="array" ref="AI1740">MAX(IF($E$63:E1739=E1740,ROW($E$63:E1739)-MIN(ROW($E$63:E1739))+1))</f>
        <v>1636</v>
      </c>
      <c r="AJ1740" s="53" cm="1">
        <f t="array" ref="AJ1740">MAX(IF($I$105:I1739=I1740,ROW($I$105:I1739)-MIN(ROW($I$105:I1739))+1))</f>
        <v>1570</v>
      </c>
      <c r="AK1740" s="23">
        <f>IF(AI1740=0,_xlfn.XLOOKUP(E1740,'Starting GF'!A:A,'Starting GF'!B:B),INDEX($AL$63:$AL1740,AI1740))</f>
        <v>3.07</v>
      </c>
      <c r="AL1740" s="23">
        <f t="shared" si="285"/>
        <v>3.0713484834064788</v>
      </c>
      <c r="AM1740" s="23">
        <f>IF(AI1740=0,_xlfn.XLOOKUP(E1740,'Starting GF'!A:A,'Starting GF'!C:C),INDEX($AN$63:$AN1740,AI1740))</f>
        <v>3.02</v>
      </c>
      <c r="AN1740" s="23">
        <f t="shared" si="286"/>
        <v>3.0294577790367612</v>
      </c>
      <c r="AO1740" s="23">
        <f>IF(AJ1740=0,_xlfn.XLOOKUP(I1740,Goalies!B:B,Goalies!I:I),INDEX($AP$105:$AP1740,AJ1740))</f>
        <v>2.9680040122825937</v>
      </c>
      <c r="AP1740" s="23">
        <f t="shared" si="239"/>
        <v>2.9736997450010469</v>
      </c>
      <c r="AQ1740" s="23">
        <f t="shared" si="240"/>
        <v>2.9445000000000001</v>
      </c>
      <c r="AR1740" s="66">
        <v>0</v>
      </c>
      <c r="AS1740" s="96" t="s">
        <v>1591</v>
      </c>
      <c r="AT1740" s="20">
        <f t="shared" ref="AT1740" si="544">(AK1740*V1740*X1740*Z1741*AA1740*AB1741*AC1740*AD1741*AG1740*AH1741)+AR1740</f>
        <v>3.1277119819868822</v>
      </c>
      <c r="AU1740" s="20">
        <f t="shared" ref="AU1740" si="545">AT1741</f>
        <v>2.7972665445101352</v>
      </c>
      <c r="AV1740" s="12">
        <f t="shared" ref="AV1740" si="546">AK1740*V1740*X1740*Z1741*AA1740*AB1741</f>
        <v>3.1277119819868822</v>
      </c>
      <c r="AW1740" s="12">
        <f t="shared" ref="AW1740" si="547">AV1741</f>
        <v>2.7917143110644225</v>
      </c>
      <c r="AX1740" s="8">
        <f t="shared" si="245"/>
        <v>-2.228801801310798E-2</v>
      </c>
      <c r="AY1740" s="8">
        <f t="shared" si="246"/>
        <v>-5.2733455489854641E-2</v>
      </c>
      <c r="AZ1740" s="8">
        <f t="shared" si="247"/>
        <v>-7.5021473502962621E-2</v>
      </c>
      <c r="BA1740" s="8">
        <f t="shared" si="248"/>
        <v>3.0445437476746662E-2</v>
      </c>
      <c r="BB1740" s="62">
        <f t="shared" si="249"/>
        <v>-124</v>
      </c>
      <c r="BC1740" s="21">
        <f t="shared" si="250"/>
        <v>-121</v>
      </c>
      <c r="BD1740" s="21">
        <f t="shared" si="251"/>
        <v>104</v>
      </c>
      <c r="BE1740" s="21">
        <f t="shared" si="252"/>
        <v>130</v>
      </c>
      <c r="BF1740" s="94">
        <f t="shared" ref="BF1740" si="548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IF(AT1740&gt;AT1741, 1-_xlpm.interp, _xlpm.interp)
)</f>
        <v>0.55415421440781132</v>
      </c>
      <c r="BG1740" s="22">
        <f t="shared" si="76"/>
        <v>0.54792046324425869</v>
      </c>
      <c r="BH1740" s="22">
        <f t="shared" si="76"/>
        <v>0.48970762677306034</v>
      </c>
      <c r="BI1740" s="22">
        <f t="shared" si="76"/>
        <v>0.4338405454899702</v>
      </c>
      <c r="BJ1740" s="21">
        <f t="shared" si="254"/>
        <v>-125</v>
      </c>
      <c r="BK1740" s="21">
        <f t="shared" si="255"/>
        <v>-121</v>
      </c>
      <c r="BL1740" s="21">
        <f t="shared" si="256"/>
        <v>104</v>
      </c>
      <c r="BM1740" s="21">
        <f t="shared" si="257"/>
        <v>131</v>
      </c>
      <c r="BN1740" s="22">
        <f t="shared" ref="BN1740" si="549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IF(AV1740&gt;AV1741, 1-_xlpm.interp, _xlpm.interp)
)</f>
        <v>0.55542194579042747</v>
      </c>
      <c r="BO1740" s="22">
        <f t="shared" si="82"/>
        <v>0.54723789305707693</v>
      </c>
      <c r="BP1740" s="22">
        <f t="shared" si="82"/>
        <v>0.48904167690425937</v>
      </c>
      <c r="BQ1740" s="22">
        <f t="shared" si="82"/>
        <v>0.43333730481801358</v>
      </c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343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211"/>
        <v>SEA Joey Daccord</v>
      </c>
      <c r="J1741" s="33" t="s">
        <v>184</v>
      </c>
      <c r="K1741" s="14">
        <v>2.96</v>
      </c>
      <c r="L1741" s="13">
        <v>0.15</v>
      </c>
      <c r="M1741" s="28">
        <v>0.1</v>
      </c>
      <c r="N1741">
        <f>IFERROR(_xlfn.XLOOKUP(A1741,Params!A:A,Params!D:D),0)</f>
        <v>2.8499999999999899</v>
      </c>
      <c r="O1741">
        <f t="shared" ref="O1741" si="550">N1740</f>
        <v>3.1499999999999901</v>
      </c>
      <c r="P1741" s="68">
        <f t="shared" si="231"/>
        <v>2.8499999999999899</v>
      </c>
      <c r="Q1741">
        <f t="shared" ref="Q1741" si="551">P1740</f>
        <v>3.1499999999999901</v>
      </c>
      <c r="R1741" s="5">
        <f t="shared" ref="R1741" si="552">N1741/W1741/X1741/Z1740/AB1740/AA1741</f>
        <v>2.7461620874368391</v>
      </c>
      <c r="S1741" s="5">
        <f t="shared" ref="S1741" si="553">O1741/W1740/Y1741/Z1741/AA1740/AB1741</f>
        <v>3.1855033114733313</v>
      </c>
      <c r="T1741" s="5">
        <f t="shared" ref="T1741" si="554">P1741/W1741/X1741/Z1740/AB1740</f>
        <v>2.7461620874368391</v>
      </c>
      <c r="U1741" s="5">
        <f t="shared" ref="U1741" si="555">Q1741/W1740/Y1741/Z1741/AA1740</f>
        <v>3.1855033114733313</v>
      </c>
      <c r="V1741" s="5">
        <f>_xlfn.XLOOKUP(H1741,'Rest - Home'!A:A,'Rest - Home'!B:B)</f>
        <v>1.0349999999999999</v>
      </c>
      <c r="W1741" s="5">
        <f>_xlfn.XLOOKUP(H1741,'Rest - Home'!A:A,'Rest - Home'!C:C)</f>
        <v>1.0329456510400874</v>
      </c>
      <c r="X1741" s="5">
        <f t="shared" ref="X1741" si="556">AM1740/K1741</f>
        <v>1.0202702702702704</v>
      </c>
      <c r="Y1741" s="5">
        <f t="shared" ref="Y1741" si="557">AK1740/K1741</f>
        <v>1.0371621621621621</v>
      </c>
      <c r="Z1741" s="5">
        <f>IF(J1741="",1,(_xlfn.XLOOKUP(I1741,Goalies!B:B,Goalies!J:J)))</f>
        <v>1</v>
      </c>
      <c r="AA1741" s="23">
        <f>_xlfn.XLOOKUP(E1741,Injuries!A:A,Injuries!B:B)</f>
        <v>1</v>
      </c>
      <c r="AB1741" s="23">
        <f>_xlfn.XLOOKUP(E1741,Injuries!A:A,Injuries!C:C)</f>
        <v>1</v>
      </c>
      <c r="AC1741" s="23">
        <f>_xlfn.XLOOKUP(E1741,'Game Adjustments'!A:A,'Game Adjustments'!B:B)</f>
        <v>1</v>
      </c>
      <c r="AD1741" s="23">
        <f>_xlfn.XLOOKUP(E1741,'Game Adjustments'!A:A,'Game Adjustments'!C:C)</f>
        <v>1</v>
      </c>
      <c r="AE1741" s="23">
        <f>IF(D1741="A",_xlfn.XLOOKUP(E1741,'Rest - Home'!F:F,'Rest - Home'!J:J),_xlfn.XLOOKUP(E1741,'Rest - Home'!F:F,'Rest - Home'!I:I))</f>
        <v>1</v>
      </c>
      <c r="AF1741" s="23">
        <f>IF(D1741="A",_xlfn.XLOOKUP(E1741,'Rest - Home'!F:F,'Rest - Home'!L:L),_xlfn.XLOOKUP(E1741,'Rest - Home'!F:F,'Rest - Home'!K:K))</f>
        <v>1</v>
      </c>
      <c r="AG1741" s="26">
        <v>1</v>
      </c>
      <c r="AH1741" s="26">
        <v>1</v>
      </c>
      <c r="AI1741" s="53" cm="1">
        <f t="array" ref="AI1741">MAX(IF($E$63:E1740=E1741,ROW($E$63:E1740)-MIN(ROW($E$63:E1740))+1))</f>
        <v>1641</v>
      </c>
      <c r="AJ1741" s="53" cm="1">
        <f t="array" ref="AJ1741">MAX(IF($I$105:I1740=I1741,ROW($I$105:I1740)-MIN(ROW($I$105:I1740))+1))</f>
        <v>1599</v>
      </c>
      <c r="AK1741" s="23">
        <f>IF(AI1741=0,_xlfn.XLOOKUP(E1741,'Starting GF'!A:A,'Starting GF'!B:B),INDEX($AL$63:$AL1741,AI1741))</f>
        <v>2.69</v>
      </c>
      <c r="AL1741" s="23">
        <f t="shared" si="285"/>
        <v>2.6984243131155257</v>
      </c>
      <c r="AM1741" s="23">
        <f>IF(AI1741=0,_xlfn.XLOOKUP(E1741,'Starting GF'!A:A,'Starting GF'!C:C),INDEX($AN$63:$AN1741,AI1741))</f>
        <v>3.1730262268042715</v>
      </c>
      <c r="AN1741" s="23">
        <f t="shared" si="286"/>
        <v>3.1748977895046302</v>
      </c>
      <c r="AO1741" s="23">
        <f>IF(AJ1741=0,_xlfn.XLOOKUP(I1741,Goalies!B:B,Goalies!I:I),INDEX($AP$105:$AP1741,AJ1741))</f>
        <v>3.1935391060809</v>
      </c>
      <c r="AP1741" s="23">
        <f t="shared" si="239"/>
        <v>3.1923337368897644</v>
      </c>
      <c r="AQ1741" s="23">
        <f t="shared" si="240"/>
        <v>3.1730262268042715</v>
      </c>
      <c r="AR1741" s="66">
        <v>0</v>
      </c>
      <c r="AS1741" s="96" t="s">
        <v>1591</v>
      </c>
      <c r="AT1741" s="20">
        <f t="shared" ref="AT1741" si="558">(AK1741*V1741*X1741*Z1740*AA1741*AB1740*AC1741*AD1740*AG1741*AH1740)+AR1741</f>
        <v>2.7972665445101352</v>
      </c>
      <c r="AU1741" s="20">
        <f t="shared" ref="AU1741" si="559">AT1740</f>
        <v>3.1277119819868822</v>
      </c>
      <c r="AV1741" s="12">
        <f t="shared" ref="AV1741" si="560">AK1741*W1741*X1741*Z1740*AA1741*AB1740</f>
        <v>2.7917143110644225</v>
      </c>
      <c r="AW1741" s="12">
        <f t="shared" ref="AW1741" si="561">AV1740</f>
        <v>3.1277119819868822</v>
      </c>
      <c r="AX1741" s="8">
        <f t="shared" si="245"/>
        <v>-5.2733455489854641E-2</v>
      </c>
      <c r="AY1741" s="8">
        <f t="shared" si="246"/>
        <v>-2.228801801310798E-2</v>
      </c>
      <c r="AZ1741" s="8">
        <f t="shared" si="247"/>
        <v>-7.5021473502962621E-2</v>
      </c>
      <c r="BA1741" s="8">
        <f t="shared" si="248"/>
        <v>-3.0445437476746662E-2</v>
      </c>
      <c r="BB1741" s="62">
        <f t="shared" si="249"/>
        <v>124</v>
      </c>
      <c r="BC1741" s="21">
        <f t="shared" si="250"/>
        <v>121</v>
      </c>
      <c r="BD1741" s="21">
        <f t="shared" si="251"/>
        <v>-104</v>
      </c>
      <c r="BE1741" s="21">
        <f t="shared" si="252"/>
        <v>-130</v>
      </c>
      <c r="BF1741" s="94">
        <f t="shared" si="38"/>
        <v>0.44584578559218868</v>
      </c>
      <c r="BG1741" s="22">
        <f t="shared" ref="BG1741" si="562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0.45207953675574131</v>
      </c>
      <c r="BH1741" s="22">
        <f t="shared" ref="BH1741" si="563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0.51029237322693966</v>
      </c>
      <c r="BI1741" s="22">
        <f t="shared" ref="BI1741" si="564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0.5661594545100298</v>
      </c>
      <c r="BJ1741" s="21">
        <f t="shared" si="254"/>
        <v>125</v>
      </c>
      <c r="BK1741" s="21">
        <f t="shared" si="255"/>
        <v>121</v>
      </c>
      <c r="BL1741" s="21">
        <f t="shared" si="256"/>
        <v>-104</v>
      </c>
      <c r="BM1741" s="21">
        <f t="shared" si="257"/>
        <v>-131</v>
      </c>
      <c r="BN1741" s="22">
        <f t="shared" si="46"/>
        <v>0.44457805420957253</v>
      </c>
      <c r="BO1741" s="22">
        <f t="shared" ref="BO1741" si="565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0.45276210694292313</v>
      </c>
      <c r="BP1741" s="22">
        <f t="shared" ref="BP1741" si="566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0.51095832309574063</v>
      </c>
      <c r="BQ1741" s="22">
        <f t="shared" ref="BQ1741" si="567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0.56666269518198642</v>
      </c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343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36</v>
      </c>
      <c r="I1742" t="str">
        <f t="shared" si="211"/>
        <v xml:space="preserve">PHI </v>
      </c>
      <c r="K1742" s="14">
        <v>2.96</v>
      </c>
      <c r="L1742" s="13">
        <v>0.15</v>
      </c>
      <c r="M1742" s="28">
        <v>0.1</v>
      </c>
      <c r="N1742">
        <f>IFERROR(_xlfn.XLOOKUP(A1742,Params!A:A,Params!D:D),0)</f>
        <v>0</v>
      </c>
      <c r="O1742">
        <f t="shared" ref="O1742" si="568">N1743</f>
        <v>0</v>
      </c>
      <c r="P1742" s="68">
        <f t="shared" ref="P1742:P1747" si="569">N1742</f>
        <v>0</v>
      </c>
      <c r="Q1742">
        <f t="shared" ref="Q1742" si="570">P1743</f>
        <v>0</v>
      </c>
      <c r="R1742" s="5">
        <f t="shared" ref="R1742" si="571">N1742/W1742/X1742/Z1743/AB1743/AA1742</f>
        <v>0</v>
      </c>
      <c r="S1742" s="5">
        <f t="shared" ref="S1742" si="572">O1742/W1743/Y1742/Z1742/AA1743/AB1742</f>
        <v>0</v>
      </c>
      <c r="T1742" s="5">
        <f t="shared" ref="T1742" si="573">P1742/W1742/X1742/Z1743/AB1743</f>
        <v>0</v>
      </c>
      <c r="U1742" s="5">
        <f t="shared" ref="U1742" si="574">Q1742/W1743/Y1742/Z1742/AA1743</f>
        <v>0</v>
      </c>
      <c r="V1742" s="5">
        <f>_xlfn.XLOOKUP(H1742,'Rest - Home'!A:A,'Rest - Home'!B:B)</f>
        <v>0.97</v>
      </c>
      <c r="W1742" s="5">
        <f>_xlfn.XLOOKUP(H1742,'Rest - Home'!A:A,'Rest - Home'!C:C)</f>
        <v>0.95751047349149665</v>
      </c>
      <c r="X1742" s="5">
        <f t="shared" ref="X1742" si="575">AM1743/K1742</f>
        <v>1.060810810810811</v>
      </c>
      <c r="Y1742" s="5">
        <f t="shared" ref="Y1742" si="576">AK1743/K1742</f>
        <v>1.027027027027027</v>
      </c>
      <c r="Z1742" s="5">
        <f>IF(J1742="",1,(_xlfn.XLOOKUP(I1742,Goalies!B:B,Goalies!J:J)))</f>
        <v>1</v>
      </c>
      <c r="AA1742" s="23">
        <f>_xlfn.XLOOKUP(E1742,Injuries!A:A,Injuries!B:B)</f>
        <v>0.99</v>
      </c>
      <c r="AB1742" s="23">
        <f>_xlfn.XLOOKUP(E1742,Injuries!A:A,Injuries!C:C)</f>
        <v>1</v>
      </c>
      <c r="AC1742" s="23">
        <f>_xlfn.XLOOKUP(E1742,'Game Adjustments'!A:A,'Game Adjustments'!B:B)</f>
        <v>1</v>
      </c>
      <c r="AD1742" s="23">
        <f>_xlfn.XLOOKUP(E1742,'Game Adjustments'!A:A,'Game Adjustments'!C:C)</f>
        <v>1</v>
      </c>
      <c r="AE1742" s="23">
        <f>IF(D1742="A",_xlfn.XLOOKUP(E1742,'Rest - Home'!F:F,'Rest - Home'!J:J),_xlfn.XLOOKUP(E1742,'Rest - Home'!F:F,'Rest - Home'!I:I))</f>
        <v>1</v>
      </c>
      <c r="AF1742" s="23">
        <f>IF(D1742="A",_xlfn.XLOOKUP(E1742,'Rest - Home'!F:F,'Rest - Home'!L:L),_xlfn.XLOOKUP(E1742,'Rest - Home'!F:F,'Rest - Home'!K:K))</f>
        <v>1</v>
      </c>
      <c r="AG1742" s="26">
        <v>1</v>
      </c>
      <c r="AH1742" s="26">
        <v>1</v>
      </c>
      <c r="AI1742" s="53" cm="1">
        <f t="array" ref="AI1742">MAX(IF($E$63:E1741=E1742,ROW($E$63:E1741)-MIN(ROW($E$63:E1741))+1))</f>
        <v>1655</v>
      </c>
      <c r="AJ1742" s="53" cm="1">
        <f t="array" ref="AJ1742">MAX(IF($I$105:I1741=I1742,ROW($I$105:I1741)-MIN(ROW($I$105:I1741))+1))</f>
        <v>0</v>
      </c>
      <c r="AK1742" s="23">
        <f>IF(AI1742=0,_xlfn.XLOOKUP(E1742,'Starting GF'!A:A,'Starting GF'!B:B),INDEX($AL$63:$AL1742,AI1742))</f>
        <v>2.83</v>
      </c>
      <c r="AL1742" s="23">
        <f t="shared" ref="AL1742:AL1747" si="577">IF(R1742=0,AK1742,R1742*L1742*(1-M1742)+T1742*L1742*M1742+AK1742*(1-L1742))</f>
        <v>2.83</v>
      </c>
      <c r="AM1742" s="23">
        <f>IF(AI1742=0,_xlfn.XLOOKUP(E1742,'Starting GF'!A:A,'Starting GF'!C:C),INDEX($AN$63:$AN1742,AI1742))</f>
        <v>3.05</v>
      </c>
      <c r="AN1742" s="23">
        <f t="shared" ref="AN1742:AN1747" si="578">IF(S1742=0,AM1742,S1742*L1742+AM1742*(1-L1742))</f>
        <v>3.05</v>
      </c>
      <c r="AO1742" s="23" t="e">
        <f>IF(AJ1742=0,_xlfn.XLOOKUP(I1742,Goalies!B:B,Goalies!I:I),INDEX($AP$105:$AP1742,AJ1742))</f>
        <v>#N/A</v>
      </c>
      <c r="AP1742" s="23" t="e">
        <f t="shared" ref="AP1742:AP1747" si="579">IF(S1742=0,AO1742,S1742*L1742*Z1742+AO1742*(1-L1742))</f>
        <v>#N/A</v>
      </c>
      <c r="AQ1742" s="23">
        <f t="shared" ref="AQ1742:AQ1747" si="580">AM1742*Z1742</f>
        <v>3.05</v>
      </c>
      <c r="AR1742" s="66">
        <v>2.5000000000000001E-2</v>
      </c>
      <c r="AS1742" s="96" t="s">
        <v>1591</v>
      </c>
      <c r="AT1742" s="20">
        <f t="shared" ref="AT1742" si="581">(AK1742*V1742*X1742*Z1743*AA1742*AB1743*AC1742*AD1743*AG1742*AH1743)+AR1742</f>
        <v>3.0520570111486491</v>
      </c>
      <c r="AU1742" s="20">
        <f t="shared" ref="AU1742" si="582">AT1743</f>
        <v>3.2483918918918913</v>
      </c>
      <c r="AV1742" s="12">
        <f t="shared" ref="AV1742" si="583">AK1742*V1742*X1742*Z1743*AA1742*AB1743</f>
        <v>3.0270570111486492</v>
      </c>
      <c r="AW1742" s="12">
        <f t="shared" ref="AW1742" si="584">AV1743</f>
        <v>3.257335920622753</v>
      </c>
      <c r="AX1742" s="8">
        <f t="shared" ref="AX1742:AX1747" si="585">(AT1742-N1742)</f>
        <v>3.0520570111486491</v>
      </c>
      <c r="AY1742" s="8">
        <f t="shared" ref="AY1742:AY1747" si="586">(AU1742-O1742)</f>
        <v>3.2483918918918913</v>
      </c>
      <c r="AZ1742" s="8">
        <f t="shared" ref="AZ1742:AZ1747" si="587">SUM(AX1742:AY1742)</f>
        <v>6.3004489030405404</v>
      </c>
      <c r="BA1742" s="8">
        <f t="shared" ref="BA1742:BA1747" si="588">AX1742-AY1742</f>
        <v>-0.19633488074324212</v>
      </c>
      <c r="BB1742" s="62">
        <f t="shared" ref="BB1742:BB1747" si="589">IF(BF1742=0.5,100,IF(BF1742&gt;0.5,-ROUND(100*BF1742/(1-BF1742),0),ROUND(100*(1-BF1742)/BF1742,0)))</f>
        <v>114</v>
      </c>
      <c r="BC1742" s="21">
        <f t="shared" ref="BC1742:BC1747" si="590">IF(BG1742=0.5,100,IF(BG1742&gt;0.5,-ROUND(100*BG1742/(1-BG1742),0),ROUND(100*(1-BG1742)/BG1742,0)))</f>
        <v>-156</v>
      </c>
      <c r="BD1742" s="21">
        <f t="shared" ref="BD1742:BD1747" si="591">IF(BH1742=0.5,100,IF(BH1742&gt;0.5,-ROUND(100*BH1742/(1-BH1742),0),ROUND(100*(1-BH1742)/BH1742,0)))</f>
        <v>-127</v>
      </c>
      <c r="BE1742" s="21">
        <f t="shared" ref="BE1742:BE1747" si="592">IF(BI1742=0.5,100,IF(BI1742&gt;0.5,-ROUND(100*BI1742/(1-BI1742),0),ROUND(100*(1-BI1742)/BI1742,0)))</f>
        <v>101</v>
      </c>
      <c r="BF1742" s="94">
        <f t="shared" ref="BF1742" si="593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IF(AT1742&gt;AT1743, 1-_xlpm.interp, _xlpm.interp)
)</f>
        <v>0.46671156876886649</v>
      </c>
      <c r="BG1742" s="22">
        <f t="shared" si="76"/>
        <v>0.6091681675899332</v>
      </c>
      <c r="BH1742" s="22">
        <f t="shared" si="76"/>
        <v>0.56011558471632761</v>
      </c>
      <c r="BI1742" s="22">
        <f t="shared" si="76"/>
        <v>0.49765828713064597</v>
      </c>
      <c r="BJ1742" s="21">
        <f t="shared" ref="BJ1742:BJ1747" si="594">IF(BN1742=0.5,100,IF(BN1742&gt;0.5,-ROUND(100*BN1742/(1-BN1742),0),ROUND(100*(1-BN1742)/BN1742,0)))</f>
        <v>117</v>
      </c>
      <c r="BK1742" s="21">
        <f t="shared" ref="BK1742:BK1747" si="595">IF(BO1742=0.5,100,IF(BO1742&gt;0.5,-ROUND(100*BO1742/(1-BO1742),0),ROUND(100*(1-BO1742)/BO1742,0)))</f>
        <v>-154</v>
      </c>
      <c r="BL1742" s="21">
        <f t="shared" ref="BL1742:BL1747" si="596">IF(BP1742=0.5,100,IF(BP1742&gt;0.5,-ROUND(100*BP1742/(1-BP1742),0),ROUND(100*(1-BP1742)/BP1742,0)))</f>
        <v>-126</v>
      </c>
      <c r="BM1742" s="21">
        <f t="shared" ref="BM1742:BM1747" si="597">IF(BQ1742=0.5,100,IF(BQ1742&gt;0.5,-ROUND(100*BQ1742/(1-BQ1742),0),ROUND(100*(1-BQ1742)/BQ1742,0)))</f>
        <v>102</v>
      </c>
      <c r="BN1742" s="22">
        <f t="shared" ref="BN1742" si="598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IF(AV1742&gt;AV1743, 1-_xlpm.interp, _xlpm.interp)
)</f>
        <v>0.46058308071878845</v>
      </c>
      <c r="BO1742" s="22">
        <f t="shared" si="82"/>
        <v>0.60699652983746399</v>
      </c>
      <c r="BP1742" s="22">
        <f t="shared" si="82"/>
        <v>0.55749575161860698</v>
      </c>
      <c r="BQ1742" s="22">
        <f t="shared" si="82"/>
        <v>0.49513246730127036</v>
      </c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343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38</v>
      </c>
      <c r="I1743" t="str">
        <f t="shared" si="211"/>
        <v>CBJ Elvis Merzlikins</v>
      </c>
      <c r="J1743" t="s">
        <v>159</v>
      </c>
      <c r="K1743" s="14">
        <v>2.96</v>
      </c>
      <c r="L1743" s="13">
        <v>0.15</v>
      </c>
      <c r="M1743" s="28">
        <v>0.1</v>
      </c>
      <c r="N1743">
        <f>IFERROR(_xlfn.XLOOKUP(A1743,Params!A:A,Params!D:D),0)</f>
        <v>0</v>
      </c>
      <c r="O1743">
        <f t="shared" ref="O1743" si="599">N1742</f>
        <v>0</v>
      </c>
      <c r="P1743" s="68">
        <f t="shared" si="569"/>
        <v>0</v>
      </c>
      <c r="Q1743">
        <f t="shared" ref="Q1743" si="600">P1742</f>
        <v>0</v>
      </c>
      <c r="R1743" s="5">
        <f t="shared" ref="R1743" si="601">N1743/W1743/X1743/Z1742/AB1742/AA1743</f>
        <v>0</v>
      </c>
      <c r="S1743" s="5">
        <f t="shared" ref="S1743" si="602">O1743/W1742/Y1743/Z1743/AA1742/AB1743</f>
        <v>0</v>
      </c>
      <c r="T1743" s="5">
        <f t="shared" ref="T1743" si="603">P1743/W1743/X1743/Z1742/AB1742</f>
        <v>0</v>
      </c>
      <c r="U1743" s="5">
        <f t="shared" ref="U1743" si="604">Q1743/W1742/Y1743/Z1743/AA1742</f>
        <v>0</v>
      </c>
      <c r="V1743" s="5">
        <f>_xlfn.XLOOKUP(H1743,'Rest - Home'!A:A,'Rest - Home'!B:B)</f>
        <v>1.0449999999999999</v>
      </c>
      <c r="W1743" s="5">
        <f>_xlfn.XLOOKUP(H1743,'Rest - Home'!A:A,'Rest - Home'!C:C)</f>
        <v>1.0398742800952707</v>
      </c>
      <c r="X1743" s="5">
        <f t="shared" ref="X1743" si="605">AM1742/K1743</f>
        <v>1.0304054054054053</v>
      </c>
      <c r="Y1743" s="5">
        <f t="shared" ref="Y1743" si="606">AK1742/K1743</f>
        <v>0.95608108108108114</v>
      </c>
      <c r="Z1743" s="5">
        <f>IF(J1743="",1,(_xlfn.XLOOKUP(I1743,Goalies!B:B,Goalies!J:J)))</f>
        <v>1.05</v>
      </c>
      <c r="AA1743" s="23">
        <f>_xlfn.XLOOKUP(E1743,Injuries!A:A,Injuries!B:B)</f>
        <v>1</v>
      </c>
      <c r="AB1743" s="23">
        <f>_xlfn.XLOOKUP(E1743,Injuries!A:A,Injuries!C:C)</f>
        <v>1</v>
      </c>
      <c r="AC1743" s="23">
        <f>_xlfn.XLOOKUP(E1743,'Game Adjustments'!A:A,'Game Adjustments'!B:B)</f>
        <v>1</v>
      </c>
      <c r="AD1743" s="23">
        <f>_xlfn.XLOOKUP(E1743,'Game Adjustments'!A:A,'Game Adjustments'!C:C)</f>
        <v>1</v>
      </c>
      <c r="AE1743" s="23">
        <f>IF(D1743="A",_xlfn.XLOOKUP(E1743,'Rest - Home'!F:F,'Rest - Home'!J:J),_xlfn.XLOOKUP(E1743,'Rest - Home'!F:F,'Rest - Home'!I:I))</f>
        <v>1</v>
      </c>
      <c r="AF1743" s="23">
        <f>IF(D1743="A",_xlfn.XLOOKUP(E1743,'Rest - Home'!F:F,'Rest - Home'!L:L),_xlfn.XLOOKUP(E1743,'Rest - Home'!F:F,'Rest - Home'!K:K))</f>
        <v>1</v>
      </c>
      <c r="AG1743" s="26">
        <v>1</v>
      </c>
      <c r="AH1743" s="26">
        <v>1</v>
      </c>
      <c r="AI1743" s="53" cm="1">
        <f t="array" ref="AI1743">MAX(IF($E$63:E1742=E1743,ROW($E$63:E1742)-MIN(ROW($E$63:E1742))+1))</f>
        <v>1653</v>
      </c>
      <c r="AJ1743" s="53" cm="1">
        <f t="array" ref="AJ1743">MAX(IF($I$105:I1742=I1743,ROW($I$105:I1742)-MIN(ROW($I$105:I1742))+1))</f>
        <v>1521</v>
      </c>
      <c r="AK1743" s="23">
        <f>IF(AI1743=0,_xlfn.XLOOKUP(E1743,'Starting GF'!A:A,'Starting GF'!B:B),INDEX($AL$63:$AL1743,AI1743))</f>
        <v>3.04</v>
      </c>
      <c r="AL1743" s="23">
        <f t="shared" si="577"/>
        <v>3.04</v>
      </c>
      <c r="AM1743" s="23">
        <f>IF(AI1743=0,_xlfn.XLOOKUP(E1743,'Starting GF'!A:A,'Starting GF'!C:C),INDEX($AN$63:$AN1743,AI1743))</f>
        <v>3.14</v>
      </c>
      <c r="AN1743" s="23">
        <f t="shared" si="578"/>
        <v>3.14</v>
      </c>
      <c r="AO1743" s="23">
        <f>IF(AJ1743=0,_xlfn.XLOOKUP(I1743,Goalies!B:B,Goalies!I:I),INDEX($AP$105:$AP1743,AJ1743))</f>
        <v>3.273615581085306</v>
      </c>
      <c r="AP1743" s="23">
        <f t="shared" si="579"/>
        <v>3.273615581085306</v>
      </c>
      <c r="AQ1743" s="23">
        <f t="shared" si="580"/>
        <v>3.2970000000000002</v>
      </c>
      <c r="AR1743" s="66">
        <v>-2.5000000000000001E-2</v>
      </c>
      <c r="AS1743" s="96" t="s">
        <v>1591</v>
      </c>
      <c r="AT1743" s="20">
        <f t="shared" ref="AT1743" si="607">(AK1743*V1743*X1743*Z1742*AA1743*AB1742*AC1743*AD1742*AG1743*AH1742)+AR1743</f>
        <v>3.2483918918918913</v>
      </c>
      <c r="AU1743" s="20">
        <f t="shared" ref="AU1743" si="608">AT1742</f>
        <v>3.0520570111486491</v>
      </c>
      <c r="AV1743" s="12">
        <f t="shared" ref="AV1743" si="609">AK1743*W1743*X1743*Z1742*AA1743*AB1742</f>
        <v>3.257335920622753</v>
      </c>
      <c r="AW1743" s="12">
        <f t="shared" ref="AW1743" si="610">AV1742</f>
        <v>3.0270570111486492</v>
      </c>
      <c r="AX1743" s="8">
        <f t="shared" si="585"/>
        <v>3.2483918918918913</v>
      </c>
      <c r="AY1743" s="8">
        <f t="shared" si="586"/>
        <v>3.0520570111486491</v>
      </c>
      <c r="AZ1743" s="8">
        <f t="shared" si="587"/>
        <v>6.3004489030405404</v>
      </c>
      <c r="BA1743" s="8">
        <f t="shared" si="588"/>
        <v>0.19633488074324212</v>
      </c>
      <c r="BB1743" s="62">
        <f t="shared" si="589"/>
        <v>-114</v>
      </c>
      <c r="BC1743" s="21">
        <f t="shared" si="590"/>
        <v>156</v>
      </c>
      <c r="BD1743" s="21">
        <f t="shared" si="591"/>
        <v>127</v>
      </c>
      <c r="BE1743" s="21">
        <f t="shared" si="592"/>
        <v>-101</v>
      </c>
      <c r="BF1743" s="94">
        <f t="shared" si="38"/>
        <v>0.53328843123113345</v>
      </c>
      <c r="BG1743" s="22">
        <f t="shared" ref="BG1743" si="611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0.3908318324100668</v>
      </c>
      <c r="BH1743" s="22">
        <f t="shared" ref="BH1743" si="612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0.43988441528367239</v>
      </c>
      <c r="BI1743" s="22">
        <f t="shared" ref="BI1743" si="613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0.50234171286935403</v>
      </c>
      <c r="BJ1743" s="21">
        <f t="shared" si="594"/>
        <v>-117</v>
      </c>
      <c r="BK1743" s="21">
        <f t="shared" si="595"/>
        <v>154</v>
      </c>
      <c r="BL1743" s="21">
        <f t="shared" si="596"/>
        <v>126</v>
      </c>
      <c r="BM1743" s="21">
        <f t="shared" si="597"/>
        <v>-102</v>
      </c>
      <c r="BN1743" s="22">
        <f t="shared" si="46"/>
        <v>0.53941691928121149</v>
      </c>
      <c r="BO1743" s="22">
        <f t="shared" ref="BO1743" si="614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0.39300347016253601</v>
      </c>
      <c r="BP1743" s="22">
        <f t="shared" ref="BP1743" si="615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0.44250424838139296</v>
      </c>
      <c r="BQ1743" s="22">
        <f t="shared" ref="BQ1743" si="616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0.50486753269872964</v>
      </c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343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211"/>
        <v>COL Mackenzie Blackwood</v>
      </c>
      <c r="J1744" s="33" t="s">
        <v>157</v>
      </c>
      <c r="K1744" s="14">
        <v>2.96</v>
      </c>
      <c r="L1744" s="13">
        <v>0.15</v>
      </c>
      <c r="M1744" s="28">
        <v>0.1</v>
      </c>
      <c r="N1744">
        <f>IFERROR(_xlfn.XLOOKUP(A1744,Params!A:A,Params!D:D),0)</f>
        <v>0</v>
      </c>
      <c r="O1744">
        <f t="shared" ref="O1744" si="617">N1745</f>
        <v>0</v>
      </c>
      <c r="P1744" s="68">
        <f t="shared" si="569"/>
        <v>0</v>
      </c>
      <c r="Q1744">
        <f t="shared" ref="Q1744" si="618">P1745</f>
        <v>0</v>
      </c>
      <c r="R1744" s="5">
        <f t="shared" ref="R1744" si="619">N1744/W1744/X1744/Z1745/AB1745/AA1744</f>
        <v>0</v>
      </c>
      <c r="S1744" s="5">
        <f t="shared" ref="S1744" si="620">O1744/W1745/Y1744/Z1744/AA1745/AB1744</f>
        <v>0</v>
      </c>
      <c r="T1744" s="5">
        <f t="shared" ref="T1744" si="621">P1744/W1744/X1744/Z1745/AB1745</f>
        <v>0</v>
      </c>
      <c r="U1744" s="5">
        <f t="shared" ref="U1744" si="622">Q1744/W1745/Y1744/Z1744/AA1745</f>
        <v>0</v>
      </c>
      <c r="V1744" s="5">
        <f>_xlfn.XLOOKUP(H1744,'Rest - Home'!A:A,'Rest - Home'!B:B)</f>
        <v>0.96</v>
      </c>
      <c r="W1744" s="5">
        <f>_xlfn.XLOOKUP(H1744,'Rest - Home'!A:A,'Rest - Home'!C:C)</f>
        <v>0.95702751457800772</v>
      </c>
      <c r="X1744" s="5">
        <f t="shared" ref="X1744" si="623">AM1745/K1744</f>
        <v>1.0405405405405406</v>
      </c>
      <c r="Y1744" s="5">
        <f t="shared" ref="Y1744" si="624">AK1745/K1744</f>
        <v>1.0405405405405406</v>
      </c>
      <c r="Z1744" s="5">
        <f>IF(J1744="",1,(_xlfn.XLOOKUP(I1744,Goalies!B:B,Goalies!J:J)))</f>
        <v>1</v>
      </c>
      <c r="AA1744" s="23">
        <f>_xlfn.XLOOKUP(E1744,Injuries!A:A,Injuries!B:B)</f>
        <v>0.97499999999999998</v>
      </c>
      <c r="AB1744" s="23">
        <f>_xlfn.XLOOKUP(E1744,Injuries!A:A,Injuries!C:C)</f>
        <v>1.0249999999999999</v>
      </c>
      <c r="AC1744" s="23">
        <f>_xlfn.XLOOKUP(E1744,'Game Adjustments'!A:A,'Game Adjustments'!B:B)</f>
        <v>1</v>
      </c>
      <c r="AD1744" s="23">
        <f>_xlfn.XLOOKUP(E1744,'Game Adjustments'!A:A,'Game Adjustments'!C:C)</f>
        <v>1</v>
      </c>
      <c r="AE1744" s="23">
        <f>IF(D1744="A",_xlfn.XLOOKUP(E1744,'Rest - Home'!F:F,'Rest - Home'!J:J),_xlfn.XLOOKUP(E1744,'Rest - Home'!F:F,'Rest - Home'!I:I))</f>
        <v>1</v>
      </c>
      <c r="AF1744" s="23">
        <f>IF(D1744="A",_xlfn.XLOOKUP(E1744,'Rest - Home'!F:F,'Rest - Home'!L:L),_xlfn.XLOOKUP(E1744,'Rest - Home'!F:F,'Rest - Home'!K:K))</f>
        <v>1</v>
      </c>
      <c r="AG1744" s="26">
        <v>1</v>
      </c>
      <c r="AH1744" s="26">
        <v>1</v>
      </c>
      <c r="AI1744" s="53" cm="1">
        <f t="array" ref="AI1744">MAX(IF($E$63:E1743=E1744,ROW($E$63:E1743)-MIN(ROW($E$63:E1743))+1))</f>
        <v>1638</v>
      </c>
      <c r="AJ1744" s="53" cm="1">
        <f t="array" ref="AJ1744">MAX(IF($I$105:I1743=I1744,ROW($I$105:I1743)-MIN(ROW($I$105:I1743))+1))</f>
        <v>1596</v>
      </c>
      <c r="AK1744" s="23">
        <f>IF(AI1744=0,_xlfn.XLOOKUP(E1744,'Starting GF'!A:A,'Starting GF'!B:B),INDEX($AL$63:$AL1744,AI1744))</f>
        <v>3.58</v>
      </c>
      <c r="AL1744" s="23">
        <f t="shared" si="577"/>
        <v>3.58</v>
      </c>
      <c r="AM1744" s="23">
        <f>IF(AI1744=0,_xlfn.XLOOKUP(E1744,'Starting GF'!A:A,'Starting GF'!C:C),INDEX($AN$63:$AN1744,AI1744))</f>
        <v>2.65</v>
      </c>
      <c r="AN1744" s="23">
        <f t="shared" si="578"/>
        <v>2.65</v>
      </c>
      <c r="AO1744" s="23">
        <f>IF(AJ1744=0,_xlfn.XLOOKUP(I1744,Goalies!B:B,Goalies!I:I),INDEX($AP$105:$AP1744,AJ1744))</f>
        <v>2.6681587947319216</v>
      </c>
      <c r="AP1744" s="23">
        <f t="shared" si="579"/>
        <v>2.6681587947319216</v>
      </c>
      <c r="AQ1744" s="23">
        <f t="shared" si="580"/>
        <v>2.65</v>
      </c>
      <c r="AR1744" s="66">
        <v>7.0000000000000007E-2</v>
      </c>
      <c r="AS1744" s="96" t="s">
        <v>1591</v>
      </c>
      <c r="AT1744" s="20">
        <f t="shared" ref="AT1744" si="625">(AK1744*V1744*X1744*Z1745*AA1744*AB1745*AC1744*AD1745*AG1744*AH1745)+AR1744</f>
        <v>3.6264610162162163</v>
      </c>
      <c r="AU1744" s="20">
        <f t="shared" ref="AU1744" si="626">AT1745</f>
        <v>2.8340933699324324</v>
      </c>
      <c r="AV1744" s="12">
        <f t="shared" ref="AV1744" si="627">AK1744*V1744*X1744*Z1745*AA1744*AB1745</f>
        <v>3.5564610162162165</v>
      </c>
      <c r="AW1744" s="12">
        <f t="shared" ref="AW1744" si="628">AV1745</f>
        <v>2.9193288109832802</v>
      </c>
      <c r="AX1744" s="8">
        <f t="shared" si="585"/>
        <v>3.6264610162162163</v>
      </c>
      <c r="AY1744" s="8">
        <f t="shared" si="586"/>
        <v>2.8340933699324324</v>
      </c>
      <c r="AZ1744" s="8">
        <f t="shared" si="587"/>
        <v>6.4605543861486492</v>
      </c>
      <c r="BA1744" s="8">
        <f t="shared" si="588"/>
        <v>0.79236764628378387</v>
      </c>
      <c r="BB1744" s="62">
        <f t="shared" si="589"/>
        <v>-164</v>
      </c>
      <c r="BC1744" s="21">
        <f t="shared" si="590"/>
        <v>-172</v>
      </c>
      <c r="BD1744" s="21">
        <f t="shared" si="591"/>
        <v>-142</v>
      </c>
      <c r="BE1744" s="21">
        <f t="shared" si="592"/>
        <v>-108</v>
      </c>
      <c r="BF1744" s="94">
        <f t="shared" ref="BF1744" si="629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IF(AT1744&gt;AT1745, 1-_xlpm.interp, _xlpm.interp)
)</f>
        <v>0.62148079441396853</v>
      </c>
      <c r="BG1744" s="22">
        <f t="shared" si="76"/>
        <v>0.63252373188514821</v>
      </c>
      <c r="BH1744" s="22">
        <f t="shared" si="76"/>
        <v>0.58600535578979818</v>
      </c>
      <c r="BI1744" s="22">
        <f t="shared" si="76"/>
        <v>0.52017594956060331</v>
      </c>
      <c r="BJ1744" s="21">
        <f t="shared" si="594"/>
        <v>-150</v>
      </c>
      <c r="BK1744" s="21">
        <f t="shared" si="595"/>
        <v>-172</v>
      </c>
      <c r="BL1744" s="21">
        <f t="shared" si="596"/>
        <v>-142</v>
      </c>
      <c r="BM1744" s="21">
        <f t="shared" si="597"/>
        <v>-109</v>
      </c>
      <c r="BN1744" s="22">
        <f t="shared" ref="BN1744" si="630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IF(AV1744&gt;AV1745, 1-_xlpm.interp, _xlpm.interp)
)</f>
        <v>0.59941387597334161</v>
      </c>
      <c r="BO1744" s="22">
        <f t="shared" si="82"/>
        <v>0.63276581150042421</v>
      </c>
      <c r="BP1744" s="22">
        <f t="shared" si="82"/>
        <v>0.58643811518596289</v>
      </c>
      <c r="BQ1744" s="22">
        <f t="shared" si="82"/>
        <v>0.52075035196320196</v>
      </c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343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211"/>
        <v>OTT James Reimer</v>
      </c>
      <c r="J1745" s="33" t="s">
        <v>1933</v>
      </c>
      <c r="K1745" s="14">
        <v>2.96</v>
      </c>
      <c r="L1745" s="13">
        <v>0.15</v>
      </c>
      <c r="M1745" s="28">
        <v>0.1</v>
      </c>
      <c r="N1745">
        <f>IFERROR(_xlfn.XLOOKUP(A1745,Params!A:A,Params!D:D),0)</f>
        <v>0</v>
      </c>
      <c r="O1745">
        <f t="shared" ref="O1745" si="631">N1744</f>
        <v>0</v>
      </c>
      <c r="P1745" s="68">
        <f t="shared" si="569"/>
        <v>0</v>
      </c>
      <c r="Q1745">
        <f t="shared" ref="Q1745" si="632">P1744</f>
        <v>0</v>
      </c>
      <c r="R1745" s="5">
        <f t="shared" ref="R1745" si="633">N1745/W1745/X1745/Z1744/AB1744/AA1745</f>
        <v>0</v>
      </c>
      <c r="S1745" s="5">
        <f t="shared" ref="S1745" si="634">O1745/W1744/Y1745/Z1745/AA1744/AB1745</f>
        <v>0</v>
      </c>
      <c r="T1745" s="5">
        <f t="shared" ref="T1745" si="635">P1745/W1745/X1745/Z1744/AB1744</f>
        <v>0</v>
      </c>
      <c r="U1745" s="5">
        <f t="shared" ref="U1745" si="636">Q1745/W1744/Y1745/Z1745/AA1744</f>
        <v>0</v>
      </c>
      <c r="V1745" s="5">
        <f>_xlfn.XLOOKUP(H1745,'Rest - Home'!A:A,'Rest - Home'!B:B)</f>
        <v>1.0275000000000001</v>
      </c>
      <c r="W1745" s="5">
        <f>_xlfn.XLOOKUP(H1745,'Rest - Home'!A:A,'Rest - Home'!C:C)</f>
        <v>1.0328904656929507</v>
      </c>
      <c r="X1745" s="5">
        <f t="shared" ref="X1745" si="637">AM1744/K1745</f>
        <v>0.89527027027027029</v>
      </c>
      <c r="Y1745" s="5">
        <f t="shared" ref="Y1745" si="638">AK1744/K1745</f>
        <v>1.2094594594594594</v>
      </c>
      <c r="Z1745" s="5">
        <f>IF(J1745="",1,(_xlfn.XLOOKUP(I1745,Goalies!B:B,Goalies!J:J)))</f>
        <v>1.02</v>
      </c>
      <c r="AA1745" s="23">
        <f>_xlfn.XLOOKUP(E1745,Injuries!A:A,Injuries!B:B)</f>
        <v>1</v>
      </c>
      <c r="AB1745" s="23">
        <f>_xlfn.XLOOKUP(E1745,Injuries!A:A,Injuries!C:C)</f>
        <v>1</v>
      </c>
      <c r="AC1745" s="23">
        <f>_xlfn.XLOOKUP(E1745,'Game Adjustments'!A:A,'Game Adjustments'!B:B)</f>
        <v>1</v>
      </c>
      <c r="AD1745" s="23">
        <f>_xlfn.XLOOKUP(E1745,'Game Adjustments'!A:A,'Game Adjustments'!C:C)</f>
        <v>1</v>
      </c>
      <c r="AE1745" s="23">
        <f>IF(D1745="A",_xlfn.XLOOKUP(E1745,'Rest - Home'!F:F,'Rest - Home'!J:J),_xlfn.XLOOKUP(E1745,'Rest - Home'!F:F,'Rest - Home'!I:I))</f>
        <v>1</v>
      </c>
      <c r="AF1745" s="23">
        <f>IF(D1745="A",_xlfn.XLOOKUP(E1745,'Rest - Home'!F:F,'Rest - Home'!L:L),_xlfn.XLOOKUP(E1745,'Rest - Home'!F:F,'Rest - Home'!K:K))</f>
        <v>1</v>
      </c>
      <c r="AG1745" s="26">
        <v>1</v>
      </c>
      <c r="AH1745" s="26">
        <v>1</v>
      </c>
      <c r="AI1745" s="53" cm="1">
        <f t="array" ref="AI1745">MAX(IF($E$63:E1744=E1745,ROW($E$63:E1744)-MIN(ROW($E$63:E1744))+1))</f>
        <v>1643</v>
      </c>
      <c r="AJ1745" s="53" cm="1">
        <f t="array" ref="AJ1745">MAX(IF($I$105:I1744=I1745,ROW($I$105:I1744)-MIN(ROW($I$105:I1744))+1))</f>
        <v>1583</v>
      </c>
      <c r="AK1745" s="23">
        <f>IF(AI1745=0,_xlfn.XLOOKUP(E1745,'Starting GF'!A:A,'Starting GF'!B:B),INDEX($AL$63:$AL1745,AI1745))</f>
        <v>3.08</v>
      </c>
      <c r="AL1745" s="23">
        <f t="shared" si="577"/>
        <v>3.08</v>
      </c>
      <c r="AM1745" s="23">
        <f>IF(AI1745=0,_xlfn.XLOOKUP(E1745,'Starting GF'!A:A,'Starting GF'!C:C),INDEX($AN$63:$AN1745,AI1745))</f>
        <v>3.08</v>
      </c>
      <c r="AN1745" s="23">
        <f t="shared" si="578"/>
        <v>3.08</v>
      </c>
      <c r="AO1745" s="23">
        <f>IF(AJ1745=0,_xlfn.XLOOKUP(I1745,Goalies!B:B,Goalies!I:I),INDEX($AP$105:$AP1745,AJ1745))</f>
        <v>3.0450107819813774</v>
      </c>
      <c r="AP1745" s="23">
        <f t="shared" si="579"/>
        <v>3.0450107819813774</v>
      </c>
      <c r="AQ1745" s="23">
        <f t="shared" si="580"/>
        <v>3.1415999999999999</v>
      </c>
      <c r="AR1745" s="66">
        <v>-7.0000000000000007E-2</v>
      </c>
      <c r="AS1745" s="96" t="s">
        <v>1591</v>
      </c>
      <c r="AT1745" s="20">
        <f t="shared" ref="AT1745" si="639">(AK1745*V1745*X1745*Z1744*AA1745*AB1744*AC1745*AD1744*AG1745*AH1744)+AR1745</f>
        <v>2.8340933699324324</v>
      </c>
      <c r="AU1745" s="20">
        <f t="shared" ref="AU1745" si="640">AT1744</f>
        <v>3.6264610162162163</v>
      </c>
      <c r="AV1745" s="12">
        <f t="shared" ref="AV1745" si="641">AK1745*W1745*X1745*Z1744*AA1745*AB1744</f>
        <v>2.9193288109832802</v>
      </c>
      <c r="AW1745" s="12">
        <f t="shared" ref="AW1745" si="642">AV1744</f>
        <v>3.5564610162162165</v>
      </c>
      <c r="AX1745" s="8">
        <f t="shared" si="585"/>
        <v>2.8340933699324324</v>
      </c>
      <c r="AY1745" s="8">
        <f t="shared" si="586"/>
        <v>3.6264610162162163</v>
      </c>
      <c r="AZ1745" s="8">
        <f t="shared" si="587"/>
        <v>6.4605543861486492</v>
      </c>
      <c r="BA1745" s="8">
        <f t="shared" si="588"/>
        <v>-0.79236764628378387</v>
      </c>
      <c r="BB1745" s="62">
        <f t="shared" si="589"/>
        <v>164</v>
      </c>
      <c r="BC1745" s="21">
        <f t="shared" si="590"/>
        <v>172</v>
      </c>
      <c r="BD1745" s="21">
        <f t="shared" si="591"/>
        <v>142</v>
      </c>
      <c r="BE1745" s="21">
        <f t="shared" si="592"/>
        <v>108</v>
      </c>
      <c r="BF1745" s="94">
        <f t="shared" si="38"/>
        <v>0.37851920558603147</v>
      </c>
      <c r="BG1745" s="22">
        <f t="shared" ref="BG1745" si="643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0.36747626811485179</v>
      </c>
      <c r="BH1745" s="22">
        <f t="shared" ref="BH1745" si="644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0.41399464421020182</v>
      </c>
      <c r="BI1745" s="22">
        <f t="shared" ref="BI1745" si="645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0.47982405043939669</v>
      </c>
      <c r="BJ1745" s="21">
        <f t="shared" si="594"/>
        <v>150</v>
      </c>
      <c r="BK1745" s="21">
        <f t="shared" si="595"/>
        <v>172</v>
      </c>
      <c r="BL1745" s="21">
        <f t="shared" si="596"/>
        <v>142</v>
      </c>
      <c r="BM1745" s="21">
        <f t="shared" si="597"/>
        <v>109</v>
      </c>
      <c r="BN1745" s="22">
        <f t="shared" si="46"/>
        <v>0.40058612402665839</v>
      </c>
      <c r="BO1745" s="22">
        <f t="shared" ref="BO1745" si="646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0.36723418849957584</v>
      </c>
      <c r="BP1745" s="22">
        <f t="shared" ref="BP1745" si="647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0.41356188481403711</v>
      </c>
      <c r="BQ1745" s="22">
        <f t="shared" ref="BQ1745" si="648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0.47924964803679804</v>
      </c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343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211"/>
        <v>NYR Jonathan Quick</v>
      </c>
      <c r="J1746" s="33" t="s">
        <v>178</v>
      </c>
      <c r="K1746" s="14">
        <v>2.96</v>
      </c>
      <c r="L1746" s="13">
        <v>0.15</v>
      </c>
      <c r="M1746" s="28">
        <v>0.1</v>
      </c>
      <c r="N1746">
        <f>IFERROR(_xlfn.XLOOKUP(A1746,Params!A:A,Params!D:D),0)</f>
        <v>0</v>
      </c>
      <c r="O1746">
        <f t="shared" ref="O1746" si="649">N1747</f>
        <v>0</v>
      </c>
      <c r="P1746" s="68">
        <f t="shared" si="569"/>
        <v>0</v>
      </c>
      <c r="Q1746">
        <f t="shared" ref="Q1746" si="650">P1747</f>
        <v>0</v>
      </c>
      <c r="R1746" s="5">
        <f t="shared" ref="R1746" si="651">N1746/W1746/X1746/Z1747/AB1747/AA1746</f>
        <v>0</v>
      </c>
      <c r="S1746" s="5">
        <f t="shared" ref="S1746" si="652">O1746/W1747/Y1746/Z1746/AA1747/AB1746</f>
        <v>0</v>
      </c>
      <c r="T1746" s="5">
        <f t="shared" ref="T1746" si="653">P1746/W1746/X1746/Z1747/AB1747</f>
        <v>0</v>
      </c>
      <c r="U1746" s="5">
        <f t="shared" ref="U1746" si="654">Q1746/W1747/Y1746/Z1746/AA1747</f>
        <v>0</v>
      </c>
      <c r="V1746" s="5">
        <f>_xlfn.XLOOKUP(H1746,'Rest - Home'!A:A,'Rest - Home'!B:B)</f>
        <v>0.95</v>
      </c>
      <c r="W1746" s="5">
        <f>_xlfn.XLOOKUP(H1746,'Rest - Home'!A:A,'Rest - Home'!C:C)</f>
        <v>0.95302926576458757</v>
      </c>
      <c r="X1746" s="5">
        <f t="shared" ref="X1746" si="655">AM1747/K1746</f>
        <v>1</v>
      </c>
      <c r="Y1746" s="5">
        <f t="shared" ref="Y1746" si="656">AK1747/K1746</f>
        <v>0.98310810810810811</v>
      </c>
      <c r="Z1746" s="5">
        <f>IF(J1746="",1,(_xlfn.XLOOKUP(I1746,Goalies!B:B,Goalies!J:J)))</f>
        <v>1.05</v>
      </c>
      <c r="AA1746" s="23">
        <f>_xlfn.XLOOKUP(E1746,Injuries!A:A,Injuries!B:B)</f>
        <v>0.99</v>
      </c>
      <c r="AB1746" s="23">
        <f>_xlfn.XLOOKUP(E1746,Injuries!A:A,Injuries!C:C)</f>
        <v>1.03</v>
      </c>
      <c r="AC1746" s="23">
        <f>_xlfn.XLOOKUP(E1746,'Game Adjustments'!A:A,'Game Adjustments'!B:B)</f>
        <v>1</v>
      </c>
      <c r="AD1746" s="23">
        <f>_xlfn.XLOOKUP(E1746,'Game Adjustments'!A:A,'Game Adjustments'!C:C)</f>
        <v>1</v>
      </c>
      <c r="AE1746" s="23">
        <f>IF(D1746="A",_xlfn.XLOOKUP(E1746,'Rest - Home'!F:F,'Rest - Home'!J:J),_xlfn.XLOOKUP(E1746,'Rest - Home'!F:F,'Rest - Home'!I:I))</f>
        <v>1</v>
      </c>
      <c r="AF1746" s="23">
        <f>IF(D1746="A",_xlfn.XLOOKUP(E1746,'Rest - Home'!F:F,'Rest - Home'!L:L),_xlfn.XLOOKUP(E1746,'Rest - Home'!F:F,'Rest - Home'!K:K))</f>
        <v>1</v>
      </c>
      <c r="AG1746" s="26">
        <v>1</v>
      </c>
      <c r="AH1746" s="26">
        <v>1</v>
      </c>
      <c r="AI1746" s="53" cm="1">
        <f t="array" ref="AI1746">MAX(IF($E$63:E1745=E1746,ROW($E$63:E1745)-MIN(ROW($E$63:E1745))+1))</f>
        <v>1651</v>
      </c>
      <c r="AJ1746" s="53" cm="1">
        <f t="array" ref="AJ1746">MAX(IF($I$105:I1745=I1746,ROW($I$105:I1745)-MIN(ROW($I$105:I1745))+1))</f>
        <v>1609</v>
      </c>
      <c r="AK1746" s="23">
        <f>IF(AI1746=0,_xlfn.XLOOKUP(E1746,'Starting GF'!A:A,'Starting GF'!B:B),INDEX($AL$63:$AL1746,AI1746))</f>
        <v>2.7921235227581174</v>
      </c>
      <c r="AL1746" s="23">
        <f t="shared" si="577"/>
        <v>2.7921235227581174</v>
      </c>
      <c r="AM1746" s="23">
        <f>IF(AI1746=0,_xlfn.XLOOKUP(E1746,'Starting GF'!A:A,'Starting GF'!C:C),INDEX($AN$63:$AN1746,AI1746))</f>
        <v>3.0689431780822356</v>
      </c>
      <c r="AN1746" s="23">
        <f t="shared" si="578"/>
        <v>3.0689431780822356</v>
      </c>
      <c r="AO1746" s="23">
        <f>IF(AJ1746=0,_xlfn.XLOOKUP(I1746,Goalies!B:B,Goalies!I:I),INDEX($AP$105:$AP1746,AJ1746))</f>
        <v>3.1119642508918801</v>
      </c>
      <c r="AP1746" s="23">
        <f t="shared" si="579"/>
        <v>3.1119642508918801</v>
      </c>
      <c r="AQ1746" s="23">
        <f t="shared" si="580"/>
        <v>3.2223903369863476</v>
      </c>
      <c r="AR1746" s="66">
        <v>0.04</v>
      </c>
      <c r="AS1746" s="96" t="s">
        <v>1591</v>
      </c>
      <c r="AT1746" s="20">
        <f t="shared" ref="AT1746" si="657">(AK1746*V1746*X1746*Z1747*AA1746*AB1747*AC1746*AD1747*AG1746*AH1747)+AR1746</f>
        <v>2.8513872205786819</v>
      </c>
      <c r="AU1746" s="20">
        <f t="shared" ref="AU1746" si="658">AT1747</f>
        <v>3.2770320369844308</v>
      </c>
      <c r="AV1746" s="12">
        <f t="shared" ref="AV1746" si="659">AK1746*V1746*X1746*Z1747*AA1746*AB1747</f>
        <v>2.8113872205786818</v>
      </c>
      <c r="AW1746" s="12">
        <f t="shared" ref="AW1746" si="660">AV1747</f>
        <v>3.320686475435557</v>
      </c>
      <c r="AX1746" s="8">
        <f t="shared" si="585"/>
        <v>2.8513872205786819</v>
      </c>
      <c r="AY1746" s="8">
        <f t="shared" si="586"/>
        <v>3.2770320369844308</v>
      </c>
      <c r="AZ1746" s="8">
        <f t="shared" si="587"/>
        <v>6.1284192575631131</v>
      </c>
      <c r="BA1746" s="8">
        <f t="shared" si="588"/>
        <v>-0.42564481640574892</v>
      </c>
      <c r="BB1746" s="62">
        <f t="shared" si="589"/>
        <v>132</v>
      </c>
      <c r="BC1746" s="21">
        <f t="shared" si="590"/>
        <v>-138</v>
      </c>
      <c r="BD1746" s="21">
        <f t="shared" si="591"/>
        <v>-111</v>
      </c>
      <c r="BE1746" s="21">
        <f t="shared" si="592"/>
        <v>114</v>
      </c>
      <c r="BF1746" s="94">
        <f t="shared" ref="BF1746" si="661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IF(AT1746&gt;AT1747, 1-_xlpm.interp, _xlpm.interp)
)</f>
        <v>0.43142772123819167</v>
      </c>
      <c r="BG1746" s="22">
        <f t="shared" si="76"/>
        <v>0.58058935187319438</v>
      </c>
      <c r="BH1746" s="22">
        <f t="shared" si="76"/>
        <v>0.52698372077427691</v>
      </c>
      <c r="BI1746" s="22">
        <f t="shared" si="76"/>
        <v>0.46727101142318783</v>
      </c>
      <c r="BJ1746" s="21">
        <f t="shared" si="594"/>
        <v>139</v>
      </c>
      <c r="BK1746" s="21">
        <f t="shared" si="595"/>
        <v>-140</v>
      </c>
      <c r="BL1746" s="21">
        <f t="shared" si="596"/>
        <v>-112</v>
      </c>
      <c r="BM1746" s="21">
        <f t="shared" si="597"/>
        <v>114</v>
      </c>
      <c r="BN1746" s="22">
        <f t="shared" ref="BN1746" si="662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IF(AV1746&gt;AV1747, 1-_xlpm.interp, _xlpm.interp)
)</f>
        <v>0.41842132466461562</v>
      </c>
      <c r="BO1746" s="22">
        <f t="shared" si="82"/>
        <v>0.58280465288600602</v>
      </c>
      <c r="BP1746" s="22">
        <f t="shared" si="82"/>
        <v>0.52884535397512833</v>
      </c>
      <c r="BQ1746" s="22">
        <f t="shared" si="82"/>
        <v>0.46827379528697322</v>
      </c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343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211"/>
        <v>NYI David Rittich</v>
      </c>
      <c r="J1747" s="33" t="s">
        <v>176</v>
      </c>
      <c r="K1747" s="14">
        <v>2.96</v>
      </c>
      <c r="L1747" s="13">
        <v>0.15</v>
      </c>
      <c r="M1747" s="28">
        <v>0.1</v>
      </c>
      <c r="N1747">
        <f>IFERROR(_xlfn.XLOOKUP(A1747,Params!A:A,Params!D:D),0)</f>
        <v>0</v>
      </c>
      <c r="O1747">
        <f t="shared" ref="O1747" si="663">N1746</f>
        <v>0</v>
      </c>
      <c r="P1747" s="68">
        <f t="shared" si="569"/>
        <v>0</v>
      </c>
      <c r="Q1747">
        <f t="shared" ref="Q1747" si="664">P1746</f>
        <v>0</v>
      </c>
      <c r="R1747" s="5">
        <f t="shared" ref="R1747" si="665">N1747/W1747/X1747/Z1746/AB1746/AA1747</f>
        <v>0</v>
      </c>
      <c r="S1747" s="5">
        <f t="shared" ref="S1747" si="666">O1747/W1746/Y1747/Z1747/AA1746/AB1747</f>
        <v>0</v>
      </c>
      <c r="T1747" s="5">
        <f t="shared" ref="T1747" si="667">P1747/W1747/X1747/Z1746/AB1746</f>
        <v>0</v>
      </c>
      <c r="U1747" s="5">
        <f t="shared" ref="U1747" si="668">Q1747/W1746/Y1747/Z1747/AA1746</f>
        <v>0</v>
      </c>
      <c r="V1747" s="5">
        <f>_xlfn.XLOOKUP(H1747,'Rest - Home'!A:A,'Rest - Home'!B:B)</f>
        <v>1.048</v>
      </c>
      <c r="W1747" s="5">
        <f>_xlfn.XLOOKUP(H1747,'Rest - Home'!A:A,'Rest - Home'!C:C)</f>
        <v>1.0491546019013618</v>
      </c>
      <c r="X1747" s="5">
        <f t="shared" ref="X1747" si="669">AM1746/K1747</f>
        <v>1.0368051277304851</v>
      </c>
      <c r="Y1747" s="5">
        <f t="shared" ref="Y1747" si="670">AK1746/K1747</f>
        <v>0.9432849739047694</v>
      </c>
      <c r="Z1747" s="5">
        <f>IF(J1747="",1,(_xlfn.XLOOKUP(I1747,Goalies!B:B,Goalies!J:J)))</f>
        <v>1.06</v>
      </c>
      <c r="AA1747" s="23">
        <f>_xlfn.XLOOKUP(E1747,Injuries!A:A,Injuries!B:B)</f>
        <v>0.97</v>
      </c>
      <c r="AB1747" s="23">
        <f>_xlfn.XLOOKUP(E1747,Injuries!A:A,Injuries!C:C)</f>
        <v>1.01</v>
      </c>
      <c r="AC1747" s="23">
        <f>_xlfn.XLOOKUP(E1747,'Game Adjustments'!A:A,'Game Adjustments'!B:B)</f>
        <v>1</v>
      </c>
      <c r="AD1747" s="23">
        <f>_xlfn.XLOOKUP(E1747,'Game Adjustments'!A:A,'Game Adjustments'!C:C)</f>
        <v>1</v>
      </c>
      <c r="AE1747" s="23">
        <f>IF(D1747="A",_xlfn.XLOOKUP(E1747,'Rest - Home'!F:F,'Rest - Home'!J:J),_xlfn.XLOOKUP(E1747,'Rest - Home'!F:F,'Rest - Home'!I:I))</f>
        <v>1</v>
      </c>
      <c r="AF1747" s="23">
        <f>IF(D1747="A",_xlfn.XLOOKUP(E1747,'Rest - Home'!F:F,'Rest - Home'!L:L),_xlfn.XLOOKUP(E1747,'Rest - Home'!F:F,'Rest - Home'!K:K))</f>
        <v>1</v>
      </c>
      <c r="AG1747" s="26">
        <v>1</v>
      </c>
      <c r="AH1747" s="26">
        <v>1</v>
      </c>
      <c r="AI1747" s="53" cm="1">
        <f t="array" ref="AI1747">MAX(IF($E$63:E1746=E1747,ROW($E$63:E1746)-MIN(ROW($E$63:E1746))+1))</f>
        <v>1654</v>
      </c>
      <c r="AJ1747" s="53" cm="1">
        <f t="array" ref="AJ1747">MAX(IF($I$105:I1746=I1747,ROW($I$105:I1746)-MIN(ROW($I$105:I1746))+1))</f>
        <v>1579</v>
      </c>
      <c r="AK1747" s="23">
        <f>IF(AI1747=0,_xlfn.XLOOKUP(E1747,'Starting GF'!A:A,'Starting GF'!B:B),INDEX($AL$63:$AL1747,AI1747))</f>
        <v>2.91</v>
      </c>
      <c r="AL1747" s="23">
        <f t="shared" si="577"/>
        <v>2.91</v>
      </c>
      <c r="AM1747" s="23">
        <f>IF(AI1747=0,_xlfn.XLOOKUP(E1747,'Starting GF'!A:A,'Starting GF'!C:C),INDEX($AN$63:$AN1747,AI1747))</f>
        <v>2.96</v>
      </c>
      <c r="AN1747" s="23">
        <f t="shared" si="578"/>
        <v>2.96</v>
      </c>
      <c r="AO1747" s="23">
        <f>IF(AJ1747=0,_xlfn.XLOOKUP(I1747,Goalies!B:B,Goalies!I:I),INDEX($AP$105:$AP1747,AJ1747))</f>
        <v>3.133417893544852</v>
      </c>
      <c r="AP1747" s="23">
        <f t="shared" si="579"/>
        <v>3.133417893544852</v>
      </c>
      <c r="AQ1747" s="23">
        <f t="shared" si="580"/>
        <v>3.1375999999999999</v>
      </c>
      <c r="AR1747" s="66">
        <v>-0.04</v>
      </c>
      <c r="AS1747" s="96" t="s">
        <v>1591</v>
      </c>
      <c r="AT1747" s="20">
        <f t="shared" ref="AT1747" si="671">(AK1747*V1747*X1747*Z1746*AA1747*AB1746*AC1747*AD1746*AG1747*AH1746)+AR1747</f>
        <v>3.2770320369844308</v>
      </c>
      <c r="AU1747" s="20">
        <f t="shared" ref="AU1747" si="672">AT1746</f>
        <v>2.8513872205786819</v>
      </c>
      <c r="AV1747" s="12">
        <f t="shared" ref="AV1747" si="673">AK1747*W1747*X1747*Z1746*AA1747*AB1746</f>
        <v>3.320686475435557</v>
      </c>
      <c r="AW1747" s="12">
        <f t="shared" ref="AW1747" si="674">AV1746</f>
        <v>2.8113872205786818</v>
      </c>
      <c r="AX1747" s="8">
        <f t="shared" si="585"/>
        <v>3.2770320369844308</v>
      </c>
      <c r="AY1747" s="8">
        <f t="shared" si="586"/>
        <v>2.8513872205786819</v>
      </c>
      <c r="AZ1747" s="8">
        <f t="shared" si="587"/>
        <v>6.1284192575631131</v>
      </c>
      <c r="BA1747" s="8">
        <f t="shared" si="588"/>
        <v>0.42564481640574892</v>
      </c>
      <c r="BB1747" s="62">
        <f t="shared" si="589"/>
        <v>-132</v>
      </c>
      <c r="BC1747" s="21">
        <f t="shared" si="590"/>
        <v>138</v>
      </c>
      <c r="BD1747" s="21">
        <f t="shared" si="591"/>
        <v>111</v>
      </c>
      <c r="BE1747" s="21">
        <f t="shared" si="592"/>
        <v>-114</v>
      </c>
      <c r="BF1747" s="94">
        <f t="shared" si="38"/>
        <v>0.56857227876180838</v>
      </c>
      <c r="BG1747" s="22">
        <f t="shared" ref="BG1747" si="675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0.41941064812680556</v>
      </c>
      <c r="BH1747" s="22">
        <f t="shared" ref="BH1747" si="676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0.47301627922572315</v>
      </c>
      <c r="BI1747" s="22">
        <f t="shared" ref="BI1747" si="677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0.53272898857681217</v>
      </c>
      <c r="BJ1747" s="21">
        <f t="shared" si="594"/>
        <v>-139</v>
      </c>
      <c r="BK1747" s="21">
        <f t="shared" si="595"/>
        <v>140</v>
      </c>
      <c r="BL1747" s="21">
        <f t="shared" si="596"/>
        <v>112</v>
      </c>
      <c r="BM1747" s="21">
        <f t="shared" si="597"/>
        <v>-114</v>
      </c>
      <c r="BN1747" s="22">
        <f t="shared" si="46"/>
        <v>0.58157867533538443</v>
      </c>
      <c r="BO1747" s="22">
        <f t="shared" ref="BO1747" si="678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0.41719534711399403</v>
      </c>
      <c r="BP1747" s="22">
        <f t="shared" ref="BP1747" si="679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0.47115464602487173</v>
      </c>
      <c r="BQ1747" s="22">
        <f t="shared" ref="BQ1747" si="680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0.53172620471302678</v>
      </c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343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211"/>
        <v>CHI Spencer Knight</v>
      </c>
      <c r="J1748" s="33" t="s">
        <v>155</v>
      </c>
      <c r="K1748" s="14">
        <v>2.96</v>
      </c>
      <c r="L1748" s="13">
        <v>0.15</v>
      </c>
      <c r="M1748" s="28">
        <v>0.1</v>
      </c>
      <c r="N1748">
        <f>IFERROR(_xlfn.XLOOKUP(A1748,Params!A:A,Params!D:D),0)</f>
        <v>0</v>
      </c>
      <c r="O1748">
        <f t="shared" ref="O1748:O1777" si="681">N1749</f>
        <v>0</v>
      </c>
      <c r="P1748" s="68">
        <f t="shared" ref="P1748:P1777" si="682">N1748</f>
        <v>0</v>
      </c>
      <c r="Q1748">
        <f t="shared" ref="Q1748:Q1777" si="683">P1749</f>
        <v>0</v>
      </c>
      <c r="R1748" s="5">
        <f t="shared" ref="R1748:R1777" si="684">N1748/W1748/X1748/Z1749/AB1749/AA1748</f>
        <v>0</v>
      </c>
      <c r="S1748" s="5">
        <f t="shared" ref="S1748:S1777" si="685">O1748/W1749/Y1748/Z1748/AA1749/AB1748</f>
        <v>0</v>
      </c>
      <c r="T1748" s="5">
        <f t="shared" ref="T1748:T1777" si="686">P1748/W1748/X1748/Z1749/AB1749</f>
        <v>0</v>
      </c>
      <c r="U1748" s="5">
        <f t="shared" ref="U1748:U1777" si="687">Q1748/W1749/Y1748/Z1748/AA1749</f>
        <v>0</v>
      </c>
      <c r="V1748" s="5">
        <f>_xlfn.XLOOKUP(H1748,'Rest - Home'!A:A,'Rest - Home'!B:B)</f>
        <v>0.97</v>
      </c>
      <c r="W1748" s="5">
        <f>_xlfn.XLOOKUP(H1748,'Rest - Home'!A:A,'Rest - Home'!C:C)</f>
        <v>0.95751047349149665</v>
      </c>
      <c r="X1748" s="5">
        <f t="shared" ref="X1748:X1777" si="688">AM1749/K1748</f>
        <v>1.0474760028117447</v>
      </c>
      <c r="Y1748" s="5">
        <f t="shared" ref="Y1748:Y1777" si="689">AK1749/K1748</f>
        <v>1.0304054054054053</v>
      </c>
      <c r="Z1748" s="5">
        <f>IF(J1748="",1,(_xlfn.XLOOKUP(I1748,Goalies!B:B,Goalies!J:J)))</f>
        <v>0.96</v>
      </c>
      <c r="AA1748" s="23">
        <f>_xlfn.XLOOKUP(E1748,Injuries!A:A,Injuries!B:B)</f>
        <v>0.98499999999999999</v>
      </c>
      <c r="AB1748" s="23">
        <f>_xlfn.XLOOKUP(E1748,Injuries!A:A,Injuries!C:C)</f>
        <v>1</v>
      </c>
      <c r="AC1748" s="23">
        <f>_xlfn.XLOOKUP(E1748,'Game Adjustments'!A:A,'Game Adjustments'!B:B)</f>
        <v>1</v>
      </c>
      <c r="AD1748" s="23">
        <f>_xlfn.XLOOKUP(E1748,'Game Adjustments'!A:A,'Game Adjustments'!C:C)</f>
        <v>1</v>
      </c>
      <c r="AE1748" s="23">
        <f>IF(D1748="A",_xlfn.XLOOKUP(E1748,'Rest - Home'!F:F,'Rest - Home'!J:J),_xlfn.XLOOKUP(E1748,'Rest - Home'!F:F,'Rest - Home'!I:I))</f>
        <v>1</v>
      </c>
      <c r="AF1748" s="23">
        <f>IF(D1748="A",_xlfn.XLOOKUP(E1748,'Rest - Home'!F:F,'Rest - Home'!L:L),_xlfn.XLOOKUP(E1748,'Rest - Home'!F:F,'Rest - Home'!K:K))</f>
        <v>1</v>
      </c>
      <c r="AG1748" s="26">
        <v>1</v>
      </c>
      <c r="AH1748" s="26">
        <v>1</v>
      </c>
      <c r="AI1748" s="53" cm="1">
        <f t="array" ref="AI1748">MAX(IF($E$63:E1747=E1748,ROW($E$63:E1747)-MIN(ROW($E$63:E1747))+1))</f>
        <v>1672</v>
      </c>
      <c r="AJ1748" s="53" cm="1">
        <f t="array" ref="AJ1748">MAX(IF($I$105:I1747=I1748,ROW($I$105:I1747)-MIN(ROW($I$105:I1747))+1))</f>
        <v>1630</v>
      </c>
      <c r="AK1748" s="23">
        <f>IF(AI1748=0,_xlfn.XLOOKUP(E1748,'Starting GF'!A:A,'Starting GF'!B:B),INDEX($AL$63:$AL1748,AI1748))</f>
        <v>2.6773769988108924</v>
      </c>
      <c r="AL1748" s="23">
        <f t="shared" ref="AL1748:AL1777" si="690">IF(R1748=0,AK1748,R1748*L1748*(1-M1748)+T1748*L1748*M1748+AK1748*(1-L1748))</f>
        <v>2.6773769988108924</v>
      </c>
      <c r="AM1748" s="23">
        <f>IF(AI1748=0,_xlfn.XLOOKUP(E1748,'Starting GF'!A:A,'Starting GF'!C:C),INDEX($AN$63:$AN1748,AI1748))</f>
        <v>3.3255716835446623</v>
      </c>
      <c r="AN1748" s="23">
        <f t="shared" ref="AN1748:AN1777" si="691">IF(S1748=0,AM1748,S1748*L1748+AM1748*(1-L1748))</f>
        <v>3.3255716835446623</v>
      </c>
      <c r="AO1748" s="23">
        <f>IF(AJ1748=0,_xlfn.XLOOKUP(I1748,Goalies!B:B,Goalies!I:I),INDEX($AP$105:$AP1748,AJ1748))</f>
        <v>3.2515856200459661</v>
      </c>
      <c r="AP1748" s="23">
        <f t="shared" ref="AP1748:AP1777" si="692">IF(S1748=0,AO1748,S1748*L1748*Z1748+AO1748*(1-L1748))</f>
        <v>3.2515856200459661</v>
      </c>
      <c r="AQ1748" s="23">
        <f t="shared" ref="AQ1748:AQ1777" si="693">AM1748*Z1748</f>
        <v>3.1925488162028755</v>
      </c>
      <c r="AR1748" s="66">
        <v>0</v>
      </c>
      <c r="AS1748" s="96" t="s">
        <v>1591</v>
      </c>
      <c r="AT1748" s="20">
        <f t="shared" ref="AT1748:AT1777" si="694">(AK1748*V1748*X1748*Z1749*AA1748*AB1749*AC1748*AD1749*AG1748*AH1749)+AR1748</f>
        <v>2.6386850991593969</v>
      </c>
      <c r="AU1748" s="20">
        <f t="shared" ref="AU1748:AU1777" si="695">AT1749</f>
        <v>3.3860876507520183</v>
      </c>
      <c r="AV1748" s="12">
        <f t="shared" ref="AV1748:AV1777" si="696">AK1748*V1748*X1748*Z1749*AA1748*AB1749</f>
        <v>2.6386850991593969</v>
      </c>
      <c r="AW1748" s="12">
        <f t="shared" ref="AW1748:AW1777" si="697">AV1749</f>
        <v>3.3694789073351594</v>
      </c>
      <c r="AX1748" s="8">
        <f t="shared" ref="AX1748:AX1777" si="698">(AT1748-N1748)</f>
        <v>2.6386850991593969</v>
      </c>
      <c r="AY1748" s="8">
        <f t="shared" ref="AY1748:AY1777" si="699">(AU1748-O1748)</f>
        <v>3.3860876507520183</v>
      </c>
      <c r="AZ1748" s="8">
        <f t="shared" ref="AZ1748:AZ1777" si="700">SUM(AX1748:AY1748)</f>
        <v>6.0247727499114152</v>
      </c>
      <c r="BA1748" s="8">
        <f t="shared" ref="BA1748:BA1777" si="701">AX1748-AY1748</f>
        <v>-0.74740255159262148</v>
      </c>
      <c r="BB1748" s="62">
        <f t="shared" ref="BB1748:BB1777" si="702">IF(BF1748=0.5,100,IF(BF1748&gt;0.5,-ROUND(100*BF1748/(1-BF1748),0),ROUND(100*(1-BF1748)/BF1748,0)))</f>
        <v>163</v>
      </c>
      <c r="BC1748" s="21">
        <f t="shared" ref="BC1748:BC1777" si="703">IF(BG1748=0.5,100,IF(BG1748&gt;0.5,-ROUND(100*BG1748/(1-BG1748),0),ROUND(100*(1-BG1748)/BG1748,0)))</f>
        <v>-129</v>
      </c>
      <c r="BD1748" s="21">
        <f t="shared" ref="BD1748:BD1777" si="704">IF(BH1748=0.5,100,IF(BH1748&gt;0.5,-ROUND(100*BH1748/(1-BH1748),0),ROUND(100*(1-BH1748)/BH1748,0)))</f>
        <v>-103</v>
      </c>
      <c r="BE1748" s="21">
        <f t="shared" ref="BE1748:BE1777" si="705">IF(BI1748=0.5,100,IF(BI1748&gt;0.5,-ROUND(100*BI1748/(1-BI1748),0),ROUND(100*(1-BI1748)/BI1748,0)))</f>
        <v>123</v>
      </c>
      <c r="BF1748" s="94">
        <f t="shared" ref="BF1748:BF1777" si="706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IF(AT1748&gt;AT1749, 1-_xlpm.interp, _xlpm.interp)
)</f>
        <v>0.38037568890415174</v>
      </c>
      <c r="BG1748" s="22">
        <f t="shared" si="76"/>
        <v>0.56406396312378504</v>
      </c>
      <c r="BH1748" s="22">
        <f t="shared" si="76"/>
        <v>0.50760387561868958</v>
      </c>
      <c r="BI1748" s="22">
        <f t="shared" si="76"/>
        <v>0.44940304903627659</v>
      </c>
      <c r="BJ1748" s="21">
        <f t="shared" ref="BJ1748:BJ1777" si="707">IF(BN1748=0.5,100,IF(BN1748&gt;0.5,-ROUND(100*BN1748/(1-BN1748),0),ROUND(100*(1-BN1748)/BN1748,0)))</f>
        <v>161</v>
      </c>
      <c r="BK1748" s="21">
        <f t="shared" ref="BK1748:BK1777" si="708">IF(BO1748=0.5,100,IF(BO1748&gt;0.5,-ROUND(100*BO1748/(1-BO1748),0),ROUND(100*(1-BO1748)/BO1748,0)))</f>
        <v>-128</v>
      </c>
      <c r="BL1748" s="21">
        <f t="shared" ref="BL1748:BL1777" si="709">IF(BP1748=0.5,100,IF(BP1748&gt;0.5,-ROUND(100*BP1748/(1-BP1748),0),ROUND(100*(1-BP1748)/BP1748,0)))</f>
        <v>-102</v>
      </c>
      <c r="BM1748" s="21">
        <f t="shared" ref="BM1748:BM1777" si="710">IF(BQ1748=0.5,100,IF(BQ1748&gt;0.5,-ROUND(100*BQ1748/(1-BQ1748),0),ROUND(100*(1-BQ1748)/BQ1748,0)))</f>
        <v>124</v>
      </c>
      <c r="BN1748" s="22">
        <f t="shared" ref="BN1748:BN1777" si="711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IF(AV1748&gt;AV1749, 1-_xlpm.interp, _xlpm.interp)
)</f>
        <v>0.382684842253184</v>
      </c>
      <c r="BO1748" s="22">
        <f t="shared" si="82"/>
        <v>0.56120488411376668</v>
      </c>
      <c r="BP1748" s="22">
        <f t="shared" si="82"/>
        <v>0.50454866485946692</v>
      </c>
      <c r="BQ1748" s="22">
        <f t="shared" si="82"/>
        <v>0.44685377560275152</v>
      </c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343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211"/>
        <v>PIT Stuart Skinner</v>
      </c>
      <c r="J1749" s="33" t="s">
        <v>163</v>
      </c>
      <c r="K1749" s="14">
        <v>2.96</v>
      </c>
      <c r="L1749" s="13">
        <v>0.15</v>
      </c>
      <c r="M1749" s="28">
        <v>0.1</v>
      </c>
      <c r="N1749">
        <f>IFERROR(_xlfn.XLOOKUP(A1749,Params!A:A,Params!D:D),0)</f>
        <v>0</v>
      </c>
      <c r="O1749">
        <f t="shared" ref="O1749:O1777" si="712">N1748</f>
        <v>0</v>
      </c>
      <c r="P1749" s="68">
        <f t="shared" si="682"/>
        <v>0</v>
      </c>
      <c r="Q1749">
        <f t="shared" ref="Q1749:Q1777" si="713">P1748</f>
        <v>0</v>
      </c>
      <c r="R1749" s="5">
        <f t="shared" ref="R1749:R1777" si="714">N1749/W1749/X1749/Z1748/AB1748/AA1749</f>
        <v>0</v>
      </c>
      <c r="S1749" s="5">
        <f t="shared" ref="S1749:S1777" si="715">O1749/W1748/Y1749/Z1749/AA1748/AB1749</f>
        <v>0</v>
      </c>
      <c r="T1749" s="5">
        <f t="shared" ref="T1749:T1777" si="716">P1749/W1749/X1749/Z1748/AB1748</f>
        <v>0</v>
      </c>
      <c r="U1749" s="5">
        <f t="shared" ref="U1749:U1777" si="717">Q1749/W1748/Y1749/Z1749/AA1748</f>
        <v>0</v>
      </c>
      <c r="V1749" s="5">
        <f>_xlfn.XLOOKUP(H1749,'Rest - Home'!A:A,'Rest - Home'!B:B)</f>
        <v>1.0449999999999999</v>
      </c>
      <c r="W1749" s="5">
        <f>_xlfn.XLOOKUP(H1749,'Rest - Home'!A:A,'Rest - Home'!C:C)</f>
        <v>1.0398742800952707</v>
      </c>
      <c r="X1749" s="5">
        <f t="shared" ref="X1749:X1777" si="718">AM1748/K1749</f>
        <v>1.1235039471434669</v>
      </c>
      <c r="Y1749" s="5">
        <f t="shared" ref="Y1749:Y1777" si="719">AK1748/K1749</f>
        <v>0.90451925635503128</v>
      </c>
      <c r="Z1749" s="5">
        <f>IF(J1749="",1,(_xlfn.XLOOKUP(I1749,Goalies!B:B,Goalies!J:J)))</f>
        <v>0.97499999999999998</v>
      </c>
      <c r="AA1749" s="23">
        <f>_xlfn.XLOOKUP(E1749,Injuries!A:A,Injuries!B:B)</f>
        <v>0.98499999999999999</v>
      </c>
      <c r="AB1749" s="23">
        <f>_xlfn.XLOOKUP(E1749,Injuries!A:A,Injuries!C:C)</f>
        <v>1.01</v>
      </c>
      <c r="AC1749" s="23">
        <f>_xlfn.XLOOKUP(E1749,'Game Adjustments'!A:A,'Game Adjustments'!B:B)</f>
        <v>1</v>
      </c>
      <c r="AD1749" s="23">
        <f>_xlfn.XLOOKUP(E1749,'Game Adjustments'!A:A,'Game Adjustments'!C:C)</f>
        <v>1</v>
      </c>
      <c r="AE1749" s="23">
        <f>IF(D1749="A",_xlfn.XLOOKUP(E1749,'Rest - Home'!F:F,'Rest - Home'!J:J),_xlfn.XLOOKUP(E1749,'Rest - Home'!F:F,'Rest - Home'!I:I))</f>
        <v>1</v>
      </c>
      <c r="AF1749" s="23">
        <f>IF(D1749="A",_xlfn.XLOOKUP(E1749,'Rest - Home'!F:F,'Rest - Home'!L:L),_xlfn.XLOOKUP(E1749,'Rest - Home'!F:F,'Rest - Home'!K:K))</f>
        <v>1</v>
      </c>
      <c r="AG1749" s="26">
        <v>1</v>
      </c>
      <c r="AH1749" s="26">
        <v>1</v>
      </c>
      <c r="AI1749" s="53" cm="1">
        <f t="array" ref="AI1749">MAX(IF($E$63:E1748=E1749,ROW($E$63:E1748)-MIN(ROW($E$63:E1748))+1))</f>
        <v>1644</v>
      </c>
      <c r="AJ1749" s="53" cm="1">
        <f t="array" ref="AJ1749">MAX(IF($I$105:I1748=I1749,ROW($I$105:I1748)-MIN(ROW($I$105:I1748))+1))</f>
        <v>1602</v>
      </c>
      <c r="AK1749" s="23">
        <f>IF(AI1749=0,_xlfn.XLOOKUP(E1749,'Starting GF'!A:A,'Starting GF'!B:B),INDEX($AL$63:$AL1749,AI1749))</f>
        <v>3.05</v>
      </c>
      <c r="AL1749" s="23">
        <f t="shared" si="690"/>
        <v>3.05</v>
      </c>
      <c r="AM1749" s="23">
        <f>IF(AI1749=0,_xlfn.XLOOKUP(E1749,'Starting GF'!A:A,'Starting GF'!C:C),INDEX($AN$63:$AN1749,AI1749))</f>
        <v>3.1005289683227644</v>
      </c>
      <c r="AN1749" s="23">
        <f t="shared" si="691"/>
        <v>3.1005289683227644</v>
      </c>
      <c r="AO1749" s="23">
        <f>IF(AJ1749=0,_xlfn.XLOOKUP(I1749,Goalies!B:B,Goalies!I:I),INDEX($AP$105:$AP1749,AJ1749))</f>
        <v>3.0432565423986633</v>
      </c>
      <c r="AP1749" s="23">
        <f t="shared" si="692"/>
        <v>3.0432565423986633</v>
      </c>
      <c r="AQ1749" s="23">
        <f t="shared" si="693"/>
        <v>3.0230157441146952</v>
      </c>
      <c r="AR1749" s="66">
        <v>0</v>
      </c>
      <c r="AS1749" s="96" t="s">
        <v>1591</v>
      </c>
      <c r="AT1749" s="20">
        <f t="shared" ref="AT1749:AT1777" si="720">(AK1749*V1749*X1749*Z1748*AA1749*AB1748*AC1749*AD1748*AG1749*AH1748)+AR1749</f>
        <v>3.3860876507520183</v>
      </c>
      <c r="AU1749" s="20">
        <f t="shared" ref="AU1749:AU1777" si="721">AT1748</f>
        <v>2.6386850991593969</v>
      </c>
      <c r="AV1749" s="12">
        <f t="shared" ref="AV1749:AV1777" si="722">AK1749*W1749*X1749*Z1748*AA1749*AB1748</f>
        <v>3.3694789073351594</v>
      </c>
      <c r="AW1749" s="12">
        <f t="shared" ref="AW1749:AW1777" si="723">AV1748</f>
        <v>2.6386850991593969</v>
      </c>
      <c r="AX1749" s="8">
        <f t="shared" si="698"/>
        <v>3.3860876507520183</v>
      </c>
      <c r="AY1749" s="8">
        <f t="shared" si="699"/>
        <v>2.6386850991593969</v>
      </c>
      <c r="AZ1749" s="8">
        <f t="shared" si="700"/>
        <v>6.0247727499114152</v>
      </c>
      <c r="BA1749" s="8">
        <f t="shared" si="701"/>
        <v>0.74740255159262148</v>
      </c>
      <c r="BB1749" s="62">
        <f t="shared" si="702"/>
        <v>-163</v>
      </c>
      <c r="BC1749" s="21">
        <f t="shared" si="703"/>
        <v>129</v>
      </c>
      <c r="BD1749" s="21">
        <f t="shared" si="704"/>
        <v>103</v>
      </c>
      <c r="BE1749" s="21">
        <f t="shared" si="705"/>
        <v>-123</v>
      </c>
      <c r="BF1749" s="94">
        <f t="shared" si="38"/>
        <v>0.61962431109584826</v>
      </c>
      <c r="BG1749" s="22">
        <f t="shared" ref="BG1749:BG1777" si="724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0.43593603687621496</v>
      </c>
      <c r="BH1749" s="22">
        <f t="shared" ref="BH1749:BH1777" si="725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0.49239612438131036</v>
      </c>
      <c r="BI1749" s="22">
        <f t="shared" ref="BI1749:BI1777" si="726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0.55059695096372341</v>
      </c>
      <c r="BJ1749" s="21">
        <f t="shared" si="707"/>
        <v>-161</v>
      </c>
      <c r="BK1749" s="21">
        <f t="shared" si="708"/>
        <v>128</v>
      </c>
      <c r="BL1749" s="21">
        <f t="shared" si="709"/>
        <v>102</v>
      </c>
      <c r="BM1749" s="21">
        <f t="shared" si="710"/>
        <v>-124</v>
      </c>
      <c r="BN1749" s="22">
        <f t="shared" si="46"/>
        <v>0.617315157746816</v>
      </c>
      <c r="BO1749" s="22">
        <f t="shared" ref="BO1749:BO1777" si="727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0.43879511588623338</v>
      </c>
      <c r="BP1749" s="22">
        <f t="shared" ref="BP1749:BP1777" si="728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0.49545133514053308</v>
      </c>
      <c r="BQ1749" s="22">
        <f t="shared" ref="BQ1749:BQ1777" si="729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0.55314622439724848</v>
      </c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343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211"/>
        <v>COL Scott Wedgewood</v>
      </c>
      <c r="J1750" s="33" t="s">
        <v>158</v>
      </c>
      <c r="K1750" s="14">
        <v>2.96</v>
      </c>
      <c r="L1750" s="13">
        <v>0.15</v>
      </c>
      <c r="M1750" s="28">
        <v>0.1</v>
      </c>
      <c r="N1750">
        <f>IFERROR(_xlfn.XLOOKUP(A1750,Params!A:A,Params!D:D),0)</f>
        <v>0</v>
      </c>
      <c r="O1750">
        <f t="shared" ref="O1750:O1777" si="730">N1751</f>
        <v>0</v>
      </c>
      <c r="P1750" s="68">
        <f t="shared" si="682"/>
        <v>0</v>
      </c>
      <c r="Q1750">
        <f t="shared" ref="Q1750:Q1777" si="731">P1751</f>
        <v>0</v>
      </c>
      <c r="R1750" s="5">
        <f t="shared" ref="R1750:R1777" si="732">N1750/W1750/X1750/Z1751/AB1751/AA1750</f>
        <v>0</v>
      </c>
      <c r="S1750" s="5">
        <f t="shared" ref="S1750:S1777" si="733">O1750/W1751/Y1750/Z1750/AA1751/AB1750</f>
        <v>0</v>
      </c>
      <c r="T1750" s="5">
        <f t="shared" ref="T1750:T1777" si="734">P1750/W1750/X1750/Z1751/AB1751</f>
        <v>0</v>
      </c>
      <c r="U1750" s="5">
        <f t="shared" ref="U1750:U1777" si="735">Q1750/W1751/Y1750/Z1750/AA1751</f>
        <v>0</v>
      </c>
      <c r="V1750" s="5">
        <f>_xlfn.XLOOKUP(H1750,'Rest - Home'!A:A,'Rest - Home'!B:B)</f>
        <v>0.95</v>
      </c>
      <c r="W1750" s="5">
        <f>_xlfn.XLOOKUP(H1750,'Rest - Home'!A:A,'Rest - Home'!C:C)</f>
        <v>0.92554174501717079</v>
      </c>
      <c r="X1750" s="5">
        <f t="shared" ref="X1750:X1777" si="736">AM1751/K1750</f>
        <v>1.0429574560620689</v>
      </c>
      <c r="Y1750" s="5">
        <f t="shared" ref="Y1750:Y1777" si="737">AK1751/K1750</f>
        <v>1.0529951524633452</v>
      </c>
      <c r="Z1750" s="5">
        <f>IF(J1750="",1,(_xlfn.XLOOKUP(I1750,Goalies!B:B,Goalies!J:J)))</f>
        <v>1</v>
      </c>
      <c r="AA1750" s="23">
        <f>_xlfn.XLOOKUP(E1750,Injuries!A:A,Injuries!B:B)</f>
        <v>0.97499999999999998</v>
      </c>
      <c r="AB1750" s="23">
        <f>_xlfn.XLOOKUP(E1750,Injuries!A:A,Injuries!C:C)</f>
        <v>1.0249999999999999</v>
      </c>
      <c r="AC1750" s="23">
        <f>_xlfn.XLOOKUP(E1750,'Game Adjustments'!A:A,'Game Adjustments'!B:B)</f>
        <v>1</v>
      </c>
      <c r="AD1750" s="23">
        <f>_xlfn.XLOOKUP(E1750,'Game Adjustments'!A:A,'Game Adjustments'!C:C)</f>
        <v>1</v>
      </c>
      <c r="AE1750" s="23">
        <f>IF(D1750="A",_xlfn.XLOOKUP(E1750,'Rest - Home'!F:F,'Rest - Home'!J:J),_xlfn.XLOOKUP(E1750,'Rest - Home'!F:F,'Rest - Home'!I:I))</f>
        <v>1</v>
      </c>
      <c r="AF1750" s="23">
        <f>IF(D1750="A",_xlfn.XLOOKUP(E1750,'Rest - Home'!F:F,'Rest - Home'!L:L),_xlfn.XLOOKUP(E1750,'Rest - Home'!F:F,'Rest - Home'!K:K))</f>
        <v>1</v>
      </c>
      <c r="AG1750" s="26">
        <v>1</v>
      </c>
      <c r="AH1750" s="26">
        <v>1</v>
      </c>
      <c r="AI1750" s="53" cm="1">
        <f t="array" ref="AI1750">MAX(IF($E$63:E1749=E1750,ROW($E$63:E1749)-MIN(ROW($E$63:E1749))+1))</f>
        <v>1682</v>
      </c>
      <c r="AJ1750" s="53" cm="1">
        <f t="array" ref="AJ1750">MAX(IF($I$105:I1749=I1750,ROW($I$105:I1749)-MIN(ROW($I$105:I1749))+1))</f>
        <v>1537</v>
      </c>
      <c r="AK1750" s="23">
        <f>IF(AI1750=0,_xlfn.XLOOKUP(E1750,'Starting GF'!A:A,'Starting GF'!B:B),INDEX($AL$63:$AL1750,AI1750))</f>
        <v>3.58</v>
      </c>
      <c r="AL1750" s="23">
        <f t="shared" si="690"/>
        <v>3.58</v>
      </c>
      <c r="AM1750" s="23">
        <f>IF(AI1750=0,_xlfn.XLOOKUP(E1750,'Starting GF'!A:A,'Starting GF'!C:C),INDEX($AN$63:$AN1750,AI1750))</f>
        <v>2.65</v>
      </c>
      <c r="AN1750" s="23">
        <f t="shared" si="691"/>
        <v>2.65</v>
      </c>
      <c r="AO1750" s="23">
        <f>IF(AJ1750=0,_xlfn.XLOOKUP(I1750,Goalies!B:B,Goalies!I:I),INDEX($AP$105:$AP1750,AJ1750))</f>
        <v>2.657334421382326</v>
      </c>
      <c r="AP1750" s="23">
        <f t="shared" si="692"/>
        <v>2.657334421382326</v>
      </c>
      <c r="AQ1750" s="23">
        <f t="shared" si="693"/>
        <v>2.65</v>
      </c>
      <c r="AR1750" s="66">
        <v>-0.04</v>
      </c>
      <c r="AS1750" s="96" t="s">
        <v>1591</v>
      </c>
      <c r="AT1750" s="20">
        <f t="shared" ref="AT1750:AT1777" si="738">(AK1750*V1750*X1750*Z1751*AA1750*AB1751*AC1750*AD1751*AG1750*AH1751)+AR1750</f>
        <v>3.4184208503654188</v>
      </c>
      <c r="AU1750" s="20">
        <f t="shared" ref="AU1750:AU1777" si="739">AT1751</f>
        <v>2.9831438272820394</v>
      </c>
      <c r="AV1750" s="12">
        <f t="shared" ref="AV1750:AV1777" si="740">AK1750*V1750*X1750*Z1751*AA1750*AB1751</f>
        <v>3.4584208503654188</v>
      </c>
      <c r="AW1750" s="12">
        <f t="shared" ref="AW1750:AW1777" si="741">AV1751</f>
        <v>3.0062246011274154</v>
      </c>
      <c r="AX1750" s="8">
        <f t="shared" si="698"/>
        <v>3.4184208503654188</v>
      </c>
      <c r="AY1750" s="8">
        <f t="shared" si="699"/>
        <v>2.9831438272820394</v>
      </c>
      <c r="AZ1750" s="8">
        <f t="shared" si="700"/>
        <v>6.4015646776474586</v>
      </c>
      <c r="BA1750" s="8">
        <f t="shared" si="701"/>
        <v>0.43527702308337934</v>
      </c>
      <c r="BB1750" s="62">
        <f t="shared" si="702"/>
        <v>-132</v>
      </c>
      <c r="BC1750" s="21">
        <f t="shared" si="703"/>
        <v>-166</v>
      </c>
      <c r="BD1750" s="21">
        <f t="shared" si="704"/>
        <v>-136</v>
      </c>
      <c r="BE1750" s="21">
        <f t="shared" si="705"/>
        <v>-105</v>
      </c>
      <c r="BF1750" s="94">
        <f t="shared" ref="BF1750:BF1777" si="742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IF(AT1750&gt;AT1751, 1-_xlpm.interp, _xlpm.interp)
)</f>
        <v>0.56954576097059417</v>
      </c>
      <c r="BG1750" s="22">
        <f t="shared" si="76"/>
        <v>0.62384904026670041</v>
      </c>
      <c r="BH1750" s="22">
        <f t="shared" si="76"/>
        <v>0.5762739753244116</v>
      </c>
      <c r="BI1750" s="22">
        <f t="shared" si="76"/>
        <v>0.51157877861293177</v>
      </c>
      <c r="BJ1750" s="21">
        <f t="shared" si="707"/>
        <v>-133</v>
      </c>
      <c r="BK1750" s="21">
        <f t="shared" si="708"/>
        <v>-172</v>
      </c>
      <c r="BL1750" s="21">
        <f t="shared" si="709"/>
        <v>-142</v>
      </c>
      <c r="BM1750" s="21">
        <f t="shared" si="710"/>
        <v>-109</v>
      </c>
      <c r="BN1750" s="22">
        <f t="shared" ref="BN1750:BN1777" si="743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IF(AV1750&gt;AV1751, 1-_xlpm.interp, _xlpm.interp)
)</f>
        <v>0.57062104224033461</v>
      </c>
      <c r="BO1750" s="22">
        <f t="shared" si="82"/>
        <v>0.63274419308219687</v>
      </c>
      <c r="BP1750" s="22">
        <f t="shared" si="82"/>
        <v>0.58663128531823061</v>
      </c>
      <c r="BQ1750" s="22">
        <f t="shared" si="82"/>
        <v>0.52119468895544285</v>
      </c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343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211"/>
        <v xml:space="preserve">MTL </v>
      </c>
      <c r="K1751" s="14">
        <v>2.96</v>
      </c>
      <c r="L1751" s="13">
        <v>0.15</v>
      </c>
      <c r="M1751" s="28">
        <v>0.1</v>
      </c>
      <c r="N1751">
        <f>IFERROR(_xlfn.XLOOKUP(A1751,Params!A:A,Params!D:D),0)</f>
        <v>0</v>
      </c>
      <c r="O1751">
        <f t="shared" ref="O1751:O1777" si="744">N1750</f>
        <v>0</v>
      </c>
      <c r="P1751" s="68">
        <f t="shared" si="682"/>
        <v>0</v>
      </c>
      <c r="Q1751">
        <f t="shared" ref="Q1751:Q1777" si="745">P1750</f>
        <v>0</v>
      </c>
      <c r="R1751" s="5">
        <f t="shared" ref="R1751:R1777" si="746">N1751/W1751/X1751/Z1750/AB1750/AA1751</f>
        <v>0</v>
      </c>
      <c r="S1751" s="5">
        <f t="shared" ref="S1751:S1777" si="747">O1751/W1750/Y1751/Z1751/AA1750/AB1751</f>
        <v>0</v>
      </c>
      <c r="T1751" s="5">
        <f t="shared" ref="T1751:T1777" si="748">P1751/W1751/X1751/Z1750/AB1750</f>
        <v>0</v>
      </c>
      <c r="U1751" s="5">
        <f t="shared" ref="U1751:U1777" si="749">Q1751/W1750/Y1751/Z1751/AA1750</f>
        <v>0</v>
      </c>
      <c r="V1751" s="5">
        <f>_xlfn.XLOOKUP(H1751,'Rest - Home'!A:A,'Rest - Home'!B:B)</f>
        <v>1.05</v>
      </c>
      <c r="W1751" s="5">
        <f>_xlfn.XLOOKUP(H1751,'Rest - Home'!A:A,'Rest - Home'!C:C)</f>
        <v>1.0725047827848808</v>
      </c>
      <c r="X1751" s="5">
        <f t="shared" ref="X1751:X1777" si="750">AM1750/K1751</f>
        <v>0.89527027027027029</v>
      </c>
      <c r="Y1751" s="5">
        <f t="shared" ref="Y1751:Y1777" si="751">AK1750/K1751</f>
        <v>1.2094594594594594</v>
      </c>
      <c r="Z1751" s="5">
        <f>IF(J1751="",1,(_xlfn.XLOOKUP(I1751,Goalies!B:B,Goalies!J:J)))</f>
        <v>1</v>
      </c>
      <c r="AA1751" s="23">
        <f>_xlfn.XLOOKUP(E1751,Injuries!A:A,Injuries!B:B)</f>
        <v>0.98</v>
      </c>
      <c r="AB1751" s="23">
        <f>_xlfn.XLOOKUP(E1751,Injuries!A:A,Injuries!C:C)</f>
        <v>1</v>
      </c>
      <c r="AC1751" s="23">
        <f>_xlfn.XLOOKUP(E1751,'Game Adjustments'!A:A,'Game Adjustments'!B:B)</f>
        <v>1</v>
      </c>
      <c r="AD1751" s="23">
        <f>_xlfn.XLOOKUP(E1751,'Game Adjustments'!A:A,'Game Adjustments'!C:C)</f>
        <v>1</v>
      </c>
      <c r="AE1751" s="23">
        <f>IF(D1751="A",_xlfn.XLOOKUP(E1751,'Rest - Home'!F:F,'Rest - Home'!J:J),_xlfn.XLOOKUP(E1751,'Rest - Home'!F:F,'Rest - Home'!I:I))</f>
        <v>1</v>
      </c>
      <c r="AF1751" s="23">
        <f>IF(D1751="A",_xlfn.XLOOKUP(E1751,'Rest - Home'!F:F,'Rest - Home'!L:L),_xlfn.XLOOKUP(E1751,'Rest - Home'!F:F,'Rest - Home'!K:K))</f>
        <v>1</v>
      </c>
      <c r="AG1751" s="26">
        <v>1</v>
      </c>
      <c r="AH1751" s="26">
        <v>1</v>
      </c>
      <c r="AI1751" s="53" cm="1">
        <f t="array" ref="AI1751">MAX(IF($E$63:E1750=E1751,ROW($E$63:E1750)-MIN(ROW($E$63:E1750))+1))</f>
        <v>1669</v>
      </c>
      <c r="AJ1751" s="53" cm="1">
        <f t="array" ref="AJ1751">MAX(IF($I$105:I1750=I1751,ROW($I$105:I1750)-MIN(ROW($I$105:I1750))+1))</f>
        <v>0</v>
      </c>
      <c r="AK1751" s="23">
        <f>IF(AI1751=0,_xlfn.XLOOKUP(E1751,'Starting GF'!A:A,'Starting GF'!B:B),INDEX($AL$63:$AL1751,AI1751))</f>
        <v>3.1168656512915014</v>
      </c>
      <c r="AL1751" s="23">
        <f t="shared" si="690"/>
        <v>3.1168656512915014</v>
      </c>
      <c r="AM1751" s="23">
        <f>IF(AI1751=0,_xlfn.XLOOKUP(E1751,'Starting GF'!A:A,'Starting GF'!C:C),INDEX($AN$63:$AN1751,AI1751))</f>
        <v>3.0871540699437241</v>
      </c>
      <c r="AN1751" s="23">
        <f t="shared" si="691"/>
        <v>3.0871540699437241</v>
      </c>
      <c r="AO1751" s="23" t="e">
        <f>IF(AJ1751=0,_xlfn.XLOOKUP(I1751,Goalies!B:B,Goalies!I:I),INDEX($AP$105:$AP1751,AJ1751))</f>
        <v>#N/A</v>
      </c>
      <c r="AP1751" s="23" t="e">
        <f t="shared" si="692"/>
        <v>#N/A</v>
      </c>
      <c r="AQ1751" s="23">
        <f t="shared" si="693"/>
        <v>3.0871540699437241</v>
      </c>
      <c r="AR1751" s="66">
        <v>0.04</v>
      </c>
      <c r="AS1751" s="96" t="s">
        <v>1591</v>
      </c>
      <c r="AT1751" s="20">
        <f t="shared" ref="AT1751:AT1777" si="752">(AK1751*V1751*X1751*Z1750*AA1751*AB1750*AC1751*AD1750*AG1751*AH1750)+AR1751</f>
        <v>2.9831438272820394</v>
      </c>
      <c r="AU1751" s="20">
        <f t="shared" ref="AU1751:AU1777" si="753">AT1750</f>
        <v>3.4184208503654188</v>
      </c>
      <c r="AV1751" s="12">
        <f t="shared" ref="AV1751:AV1777" si="754">AK1751*W1751*X1751*Z1750*AA1751*AB1750</f>
        <v>3.0062246011274154</v>
      </c>
      <c r="AW1751" s="12">
        <f t="shared" ref="AW1751:AW1777" si="755">AV1750</f>
        <v>3.4584208503654188</v>
      </c>
      <c r="AX1751" s="8">
        <f t="shared" si="698"/>
        <v>2.9831438272820394</v>
      </c>
      <c r="AY1751" s="8">
        <f t="shared" si="699"/>
        <v>3.4184208503654188</v>
      </c>
      <c r="AZ1751" s="8">
        <f t="shared" si="700"/>
        <v>6.4015646776474586</v>
      </c>
      <c r="BA1751" s="8">
        <f t="shared" si="701"/>
        <v>-0.43527702308337934</v>
      </c>
      <c r="BB1751" s="62">
        <f t="shared" si="702"/>
        <v>132</v>
      </c>
      <c r="BC1751" s="21">
        <f t="shared" si="703"/>
        <v>166</v>
      </c>
      <c r="BD1751" s="21">
        <f t="shared" si="704"/>
        <v>136</v>
      </c>
      <c r="BE1751" s="21">
        <f t="shared" si="705"/>
        <v>105</v>
      </c>
      <c r="BF1751" s="94">
        <f t="shared" si="38"/>
        <v>0.43045423902940583</v>
      </c>
      <c r="BG1751" s="22">
        <f t="shared" ref="BG1751:BG1777" si="756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0.37615095973329959</v>
      </c>
      <c r="BH1751" s="22">
        <f t="shared" ref="BH1751:BH1777" si="757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0.4237260246755884</v>
      </c>
      <c r="BI1751" s="22">
        <f t="shared" ref="BI1751:BI1777" si="758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0.48842122138706823</v>
      </c>
      <c r="BJ1751" s="21">
        <f t="shared" si="707"/>
        <v>133</v>
      </c>
      <c r="BK1751" s="21">
        <f t="shared" si="708"/>
        <v>172</v>
      </c>
      <c r="BL1751" s="21">
        <f t="shared" si="709"/>
        <v>142</v>
      </c>
      <c r="BM1751" s="21">
        <f t="shared" si="710"/>
        <v>109</v>
      </c>
      <c r="BN1751" s="22">
        <f t="shared" si="46"/>
        <v>0.42937895775966539</v>
      </c>
      <c r="BO1751" s="22">
        <f t="shared" ref="BO1751:BO1777" si="759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0.36725580691780313</v>
      </c>
      <c r="BP1751" s="22">
        <f t="shared" ref="BP1751:BP1777" si="760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0.41336871468176939</v>
      </c>
      <c r="BQ1751" s="22">
        <f t="shared" ref="BQ1751:BQ1777" si="761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0.47880531104455709</v>
      </c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343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211"/>
        <v>LAK Darcy Kuemper</v>
      </c>
      <c r="J1752" s="33" t="s">
        <v>167</v>
      </c>
      <c r="K1752" s="14">
        <v>2.96</v>
      </c>
      <c r="L1752" s="13">
        <v>0.15</v>
      </c>
      <c r="M1752" s="28">
        <v>0.1</v>
      </c>
      <c r="N1752">
        <f>IFERROR(_xlfn.XLOOKUP(A1752,Params!A:A,Params!D:D),0)</f>
        <v>0</v>
      </c>
      <c r="O1752">
        <f t="shared" ref="O1752:O1777" si="762">N1753</f>
        <v>0</v>
      </c>
      <c r="P1752" s="68">
        <f t="shared" si="682"/>
        <v>0</v>
      </c>
      <c r="Q1752">
        <f t="shared" ref="Q1752:Q1777" si="763">P1753</f>
        <v>0</v>
      </c>
      <c r="R1752" s="5">
        <f t="shared" ref="R1752:R1777" si="764">N1752/W1752/X1752/Z1753/AB1753/AA1752</f>
        <v>0</v>
      </c>
      <c r="S1752" s="5">
        <f t="shared" ref="S1752:S1777" si="765">O1752/W1753/Y1752/Z1752/AA1753/AB1752</f>
        <v>0</v>
      </c>
      <c r="T1752" s="5">
        <f t="shared" ref="T1752:T1777" si="766">P1752/W1752/X1752/Z1753/AB1753</f>
        <v>0</v>
      </c>
      <c r="U1752" s="5">
        <f t="shared" ref="U1752:U1777" si="767">Q1752/W1753/Y1752/Z1752/AA1753</f>
        <v>0</v>
      </c>
      <c r="V1752" s="5">
        <f>_xlfn.XLOOKUP(H1752,'Rest - Home'!A:A,'Rest - Home'!B:B)</f>
        <v>0.95</v>
      </c>
      <c r="W1752" s="5">
        <f>_xlfn.XLOOKUP(H1752,'Rest - Home'!A:A,'Rest - Home'!C:C)</f>
        <v>0.95302926576458757</v>
      </c>
      <c r="X1752" s="5">
        <f t="shared" ref="X1752:X1777" si="768">AM1753/K1752</f>
        <v>1.0287162162162162</v>
      </c>
      <c r="Y1752" s="5">
        <f t="shared" ref="Y1752:Y1777" si="769">AK1753/K1752</f>
        <v>1.0743243243243243</v>
      </c>
      <c r="Z1752" s="5">
        <f>IF(J1752="",1,(_xlfn.XLOOKUP(I1752,Goalies!B:B,Goalies!J:J)))</f>
        <v>0.97499999999999998</v>
      </c>
      <c r="AA1752" s="23">
        <f>_xlfn.XLOOKUP(E1752,Injuries!A:A,Injuries!B:B)</f>
        <v>0.96</v>
      </c>
      <c r="AB1752" s="23">
        <f>_xlfn.XLOOKUP(E1752,Injuries!A:A,Injuries!C:C)</f>
        <v>1.01</v>
      </c>
      <c r="AC1752" s="23">
        <f>_xlfn.XLOOKUP(E1752,'Game Adjustments'!A:A,'Game Adjustments'!B:B)</f>
        <v>1</v>
      </c>
      <c r="AD1752" s="23">
        <f>_xlfn.XLOOKUP(E1752,'Game Adjustments'!A:A,'Game Adjustments'!C:C)</f>
        <v>1</v>
      </c>
      <c r="AE1752" s="23">
        <f>IF(D1752="A",_xlfn.XLOOKUP(E1752,'Rest - Home'!F:F,'Rest - Home'!J:J),_xlfn.XLOOKUP(E1752,'Rest - Home'!F:F,'Rest - Home'!I:I))</f>
        <v>1</v>
      </c>
      <c r="AF1752" s="23">
        <f>IF(D1752="A",_xlfn.XLOOKUP(E1752,'Rest - Home'!F:F,'Rest - Home'!L:L),_xlfn.XLOOKUP(E1752,'Rest - Home'!F:F,'Rest - Home'!K:K))</f>
        <v>1</v>
      </c>
      <c r="AG1752" s="26">
        <v>1</v>
      </c>
      <c r="AH1752" s="26">
        <v>1</v>
      </c>
      <c r="AI1752" s="53" cm="1">
        <f t="array" ref="AI1752">MAX(IF($E$63:E1751=E1752,ROW($E$63:E1751)-MIN(ROW($E$63:E1751))+1))</f>
        <v>1662</v>
      </c>
      <c r="AJ1752" s="53" cm="1">
        <f t="array" ref="AJ1752">MAX(IF($I$105:I1751=I1752,ROW($I$105:I1751)-MIN(ROW($I$105:I1751))+1))</f>
        <v>1620</v>
      </c>
      <c r="AK1752" s="23">
        <f>IF(AI1752=0,_xlfn.XLOOKUP(E1752,'Starting GF'!A:A,'Starting GF'!B:B),INDEX($AL$63:$AL1752,AI1752))</f>
        <v>2.8440038891111614</v>
      </c>
      <c r="AL1752" s="23">
        <f t="shared" si="690"/>
        <v>2.8440038891111614</v>
      </c>
      <c r="AM1752" s="23">
        <f>IF(AI1752=0,_xlfn.XLOOKUP(E1752,'Starting GF'!A:A,'Starting GF'!C:C),INDEX($AN$63:$AN1752,AI1752))</f>
        <v>2.7960795621210934</v>
      </c>
      <c r="AN1752" s="23">
        <f t="shared" si="691"/>
        <v>2.7960795621210934</v>
      </c>
      <c r="AO1752" s="23">
        <f>IF(AJ1752=0,_xlfn.XLOOKUP(I1752,Goalies!B:B,Goalies!I:I),INDEX($AP$105:$AP1752,AJ1752))</f>
        <v>2.7631598273724021</v>
      </c>
      <c r="AP1752" s="23">
        <f t="shared" si="692"/>
        <v>2.7631598273724021</v>
      </c>
      <c r="AQ1752" s="23">
        <f t="shared" si="693"/>
        <v>2.7261775730680662</v>
      </c>
      <c r="AR1752" s="66">
        <v>0</v>
      </c>
      <c r="AS1752" s="96" t="s">
        <v>1591</v>
      </c>
      <c r="AT1752" s="20">
        <f t="shared" ref="AT1752:AT1777" si="770">(AK1752*V1752*X1752*Z1753*AA1752*AB1753*AC1752*AD1753*AG1752*AH1753)+AR1752</f>
        <v>2.6415315657483398</v>
      </c>
      <c r="AU1752" s="20">
        <f t="shared" ref="AU1752:AU1777" si="771">AT1753</f>
        <v>3.0225731616878853</v>
      </c>
      <c r="AV1752" s="12">
        <f t="shared" ref="AV1752:AV1777" si="772">AK1752*V1752*X1752*Z1753*AA1752*AB1753</f>
        <v>2.6415315657483398</v>
      </c>
      <c r="AW1752" s="12">
        <f t="shared" ref="AW1752:AW1777" si="773">AV1753</f>
        <v>3.0259031890919785</v>
      </c>
      <c r="AX1752" s="8">
        <f t="shared" si="698"/>
        <v>2.6415315657483398</v>
      </c>
      <c r="AY1752" s="8">
        <f t="shared" si="699"/>
        <v>3.0225731616878853</v>
      </c>
      <c r="AZ1752" s="8">
        <f t="shared" si="700"/>
        <v>5.6641047274362251</v>
      </c>
      <c r="BA1752" s="8">
        <f t="shared" si="701"/>
        <v>-0.38104159593954545</v>
      </c>
      <c r="BB1752" s="62">
        <f t="shared" si="702"/>
        <v>131</v>
      </c>
      <c r="BC1752" s="21">
        <f t="shared" si="703"/>
        <v>-102</v>
      </c>
      <c r="BD1752" s="21">
        <f t="shared" si="704"/>
        <v>126</v>
      </c>
      <c r="BE1752" s="21">
        <f t="shared" si="705"/>
        <v>155</v>
      </c>
      <c r="BF1752" s="94">
        <f t="shared" ref="BF1752:BF1777" si="774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IF(AT1752&gt;AT1753, 1-_xlpm.interp, _xlpm.interp)
)</f>
        <v>0.43263971552032232</v>
      </c>
      <c r="BG1752" s="22">
        <f t="shared" si="76"/>
        <v>0.50580561301703475</v>
      </c>
      <c r="BH1752" s="22">
        <f t="shared" si="76"/>
        <v>0.44253854016935656</v>
      </c>
      <c r="BI1752" s="22">
        <f t="shared" si="76"/>
        <v>0.39231206755968651</v>
      </c>
      <c r="BJ1752" s="21">
        <f t="shared" si="707"/>
        <v>131</v>
      </c>
      <c r="BK1752" s="21">
        <f t="shared" si="708"/>
        <v>-103</v>
      </c>
      <c r="BL1752" s="21">
        <f t="shared" si="709"/>
        <v>126</v>
      </c>
      <c r="BM1752" s="21">
        <f t="shared" si="710"/>
        <v>155</v>
      </c>
      <c r="BN1752" s="22">
        <f t="shared" ref="BN1752:BN1777" si="775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IF(AV1752&gt;AV1753, 1-_xlpm.interp, _xlpm.interp)
)</f>
        <v>0.43219332849141268</v>
      </c>
      <c r="BO1752" s="22">
        <f t="shared" si="82"/>
        <v>0.50629454487884795</v>
      </c>
      <c r="BP1752" s="22">
        <f t="shared" si="82"/>
        <v>0.44306109410725325</v>
      </c>
      <c r="BQ1752" s="22">
        <f t="shared" si="82"/>
        <v>0.39275468619069143</v>
      </c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343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211"/>
        <v>BUF Alex Lyon</v>
      </c>
      <c r="J1753" s="33" t="s">
        <v>274</v>
      </c>
      <c r="K1753" s="14">
        <v>2.96</v>
      </c>
      <c r="L1753" s="13">
        <v>0.15</v>
      </c>
      <c r="M1753" s="28">
        <v>0.1</v>
      </c>
      <c r="N1753">
        <f>IFERROR(_xlfn.XLOOKUP(A1753,Params!A:A,Params!D:D),0)</f>
        <v>0</v>
      </c>
      <c r="O1753">
        <f t="shared" ref="O1753:O1777" si="776">N1752</f>
        <v>0</v>
      </c>
      <c r="P1753" s="68">
        <f t="shared" si="682"/>
        <v>0</v>
      </c>
      <c r="Q1753">
        <f t="shared" ref="Q1753:Q1777" si="777">P1752</f>
        <v>0</v>
      </c>
      <c r="R1753" s="5">
        <f t="shared" ref="R1753:R1777" si="778">N1753/W1753/X1753/Z1752/AB1752/AA1753</f>
        <v>0</v>
      </c>
      <c r="S1753" s="5">
        <f t="shared" ref="S1753:S1777" si="779">O1753/W1752/Y1753/Z1753/AA1752/AB1753</f>
        <v>0</v>
      </c>
      <c r="T1753" s="5">
        <f t="shared" ref="T1753:T1777" si="780">P1753/W1753/X1753/Z1752/AB1752</f>
        <v>0</v>
      </c>
      <c r="U1753" s="5">
        <f t="shared" ref="U1753:U1777" si="781">Q1753/W1752/Y1753/Z1753/AA1752</f>
        <v>0</v>
      </c>
      <c r="V1753" s="5">
        <f>_xlfn.XLOOKUP(H1753,'Rest - Home'!A:A,'Rest - Home'!B:B)</f>
        <v>1.048</v>
      </c>
      <c r="W1753" s="5">
        <f>_xlfn.XLOOKUP(H1753,'Rest - Home'!A:A,'Rest - Home'!C:C)</f>
        <v>1.0491546019013618</v>
      </c>
      <c r="X1753" s="5">
        <f t="shared" ref="X1753:X1777" si="782">AM1752/K1753</f>
        <v>0.94462147368955862</v>
      </c>
      <c r="Y1753" s="5">
        <f t="shared" ref="Y1753:Y1777" si="783">AK1752/K1753</f>
        <v>0.96081212469971666</v>
      </c>
      <c r="Z1753" s="5">
        <f>IF(J1753="",1,(_xlfn.XLOOKUP(I1753,Goalies!B:B,Goalies!J:J)))</f>
        <v>0.99</v>
      </c>
      <c r="AA1753" s="23">
        <f>_xlfn.XLOOKUP(E1753,Injuries!A:A,Injuries!B:B)</f>
        <v>0.97499999999999998</v>
      </c>
      <c r="AB1753" s="23">
        <f>_xlfn.XLOOKUP(E1753,Injuries!A:A,Injuries!C:C)</f>
        <v>1</v>
      </c>
      <c r="AC1753" s="23">
        <f>_xlfn.XLOOKUP(E1753,'Game Adjustments'!A:A,'Game Adjustments'!B:B)</f>
        <v>1</v>
      </c>
      <c r="AD1753" s="23">
        <f>_xlfn.XLOOKUP(E1753,'Game Adjustments'!A:A,'Game Adjustments'!C:C)</f>
        <v>1</v>
      </c>
      <c r="AE1753" s="23">
        <f>IF(D1753="A",_xlfn.XLOOKUP(E1753,'Rest - Home'!F:F,'Rest - Home'!J:J),_xlfn.XLOOKUP(E1753,'Rest - Home'!F:F,'Rest - Home'!I:I))</f>
        <v>1</v>
      </c>
      <c r="AF1753" s="23">
        <f>IF(D1753="A",_xlfn.XLOOKUP(E1753,'Rest - Home'!F:F,'Rest - Home'!L:L),_xlfn.XLOOKUP(E1753,'Rest - Home'!F:F,'Rest - Home'!K:K))</f>
        <v>1</v>
      </c>
      <c r="AG1753" s="26">
        <v>1</v>
      </c>
      <c r="AH1753" s="26">
        <v>1</v>
      </c>
      <c r="AI1753" s="53" cm="1">
        <f t="array" ref="AI1753">MAX(IF($E$63:E1752=E1753,ROW($E$63:E1752)-MIN(ROW($E$63:E1752))+1))</f>
        <v>1660</v>
      </c>
      <c r="AJ1753" s="53" cm="1">
        <f t="array" ref="AJ1753">MAX(IF($I$105:I1752=I1753,ROW($I$105:I1752)-MIN(ROW($I$105:I1752))+1))</f>
        <v>1578</v>
      </c>
      <c r="AK1753" s="23">
        <f>IF(AI1753=0,_xlfn.XLOOKUP(E1753,'Starting GF'!A:A,'Starting GF'!B:B),INDEX($AL$63:$AL1753,AI1753))</f>
        <v>3.18</v>
      </c>
      <c r="AL1753" s="23">
        <f t="shared" si="690"/>
        <v>3.18</v>
      </c>
      <c r="AM1753" s="23">
        <f>IF(AI1753=0,_xlfn.XLOOKUP(E1753,'Starting GF'!A:A,'Starting GF'!C:C),INDEX($AN$63:$AN1753,AI1753))</f>
        <v>3.0449999999999999</v>
      </c>
      <c r="AN1753" s="23">
        <f t="shared" si="691"/>
        <v>3.0449999999999999</v>
      </c>
      <c r="AO1753" s="23">
        <f>IF(AJ1753=0,_xlfn.XLOOKUP(I1753,Goalies!B:B,Goalies!I:I),INDEX($AP$105:$AP1753,AJ1753))</f>
        <v>3.166694039304808</v>
      </c>
      <c r="AP1753" s="23">
        <f t="shared" si="692"/>
        <v>3.166694039304808</v>
      </c>
      <c r="AQ1753" s="23">
        <f t="shared" si="693"/>
        <v>3.0145499999999998</v>
      </c>
      <c r="AR1753" s="66">
        <v>0</v>
      </c>
      <c r="AS1753" s="96" t="s">
        <v>1591</v>
      </c>
      <c r="AT1753" s="20">
        <f t="shared" ref="AT1753:AT1777" si="784">(AK1753*V1753*X1753*Z1752*AA1753*AB1752*AC1753*AD1752*AG1753*AH1752)+AR1753</f>
        <v>3.0225731616878853</v>
      </c>
      <c r="AU1753" s="20">
        <f t="shared" ref="AU1753:AU1777" si="785">AT1752</f>
        <v>2.6415315657483398</v>
      </c>
      <c r="AV1753" s="12">
        <f t="shared" ref="AV1753:AV1777" si="786">AK1753*W1753*X1753*Z1752*AA1753*AB1752</f>
        <v>3.0259031890919785</v>
      </c>
      <c r="AW1753" s="12">
        <f t="shared" ref="AW1753:AW1777" si="787">AV1752</f>
        <v>2.6415315657483398</v>
      </c>
      <c r="AX1753" s="8">
        <f t="shared" si="698"/>
        <v>3.0225731616878853</v>
      </c>
      <c r="AY1753" s="8">
        <f t="shared" si="699"/>
        <v>2.6415315657483398</v>
      </c>
      <c r="AZ1753" s="8">
        <f t="shared" si="700"/>
        <v>5.6641047274362251</v>
      </c>
      <c r="BA1753" s="8">
        <f t="shared" si="701"/>
        <v>0.38104159593954545</v>
      </c>
      <c r="BB1753" s="62">
        <f t="shared" si="702"/>
        <v>-131</v>
      </c>
      <c r="BC1753" s="21">
        <f t="shared" si="703"/>
        <v>102</v>
      </c>
      <c r="BD1753" s="21">
        <f t="shared" si="704"/>
        <v>-126</v>
      </c>
      <c r="BE1753" s="21">
        <f t="shared" si="705"/>
        <v>-155</v>
      </c>
      <c r="BF1753" s="94">
        <f t="shared" si="38"/>
        <v>0.56736028447967768</v>
      </c>
      <c r="BG1753" s="22">
        <f t="shared" ref="BG1753:BG1777" si="788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0.49419438698296525</v>
      </c>
      <c r="BH1753" s="22">
        <f t="shared" ref="BH1753:BH1777" si="789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0.55746145983064344</v>
      </c>
      <c r="BI1753" s="22">
        <f t="shared" ref="BI1753:BI1777" si="790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0.60768793244031349</v>
      </c>
      <c r="BJ1753" s="21">
        <f t="shared" si="707"/>
        <v>-131</v>
      </c>
      <c r="BK1753" s="21">
        <f t="shared" si="708"/>
        <v>103</v>
      </c>
      <c r="BL1753" s="21">
        <f t="shared" si="709"/>
        <v>-126</v>
      </c>
      <c r="BM1753" s="21">
        <f t="shared" si="710"/>
        <v>-155</v>
      </c>
      <c r="BN1753" s="22">
        <f t="shared" si="46"/>
        <v>0.56780667150858732</v>
      </c>
      <c r="BO1753" s="22">
        <f t="shared" ref="BO1753:BO1777" si="791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0.49370545512115205</v>
      </c>
      <c r="BP1753" s="22">
        <f t="shared" ref="BP1753:BP1777" si="792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0.55693890589274675</v>
      </c>
      <c r="BQ1753" s="22">
        <f t="shared" ref="BQ1753:BQ1777" si="793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0.60724531380930857</v>
      </c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343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211"/>
        <v>NSH Juuse Saros</v>
      </c>
      <c r="J1754" s="33" t="s">
        <v>172</v>
      </c>
      <c r="K1754" s="14">
        <v>2.96</v>
      </c>
      <c r="L1754" s="13">
        <v>0.15</v>
      </c>
      <c r="M1754" s="28">
        <v>0.1</v>
      </c>
      <c r="N1754">
        <f>IFERROR(_xlfn.XLOOKUP(A1754,Params!A:A,Params!D:D),0)</f>
        <v>0</v>
      </c>
      <c r="O1754">
        <f t="shared" ref="O1754:O1777" si="794">N1755</f>
        <v>0</v>
      </c>
      <c r="P1754" s="68">
        <f t="shared" si="682"/>
        <v>0</v>
      </c>
      <c r="Q1754">
        <f t="shared" ref="Q1754:Q1777" si="795">P1755</f>
        <v>0</v>
      </c>
      <c r="R1754" s="5">
        <f t="shared" ref="R1754:R1777" si="796">N1754/W1754/X1754/Z1755/AB1755/AA1754</f>
        <v>0</v>
      </c>
      <c r="S1754" s="5">
        <f t="shared" ref="S1754:S1777" si="797">O1754/W1755/Y1754/Z1754/AA1755/AB1754</f>
        <v>0</v>
      </c>
      <c r="T1754" s="5">
        <f t="shared" ref="T1754:T1777" si="798">P1754/W1754/X1754/Z1755/AB1755</f>
        <v>0</v>
      </c>
      <c r="U1754" s="5">
        <f t="shared" ref="U1754:U1777" si="799">Q1754/W1755/Y1754/Z1754/AA1755</f>
        <v>0</v>
      </c>
      <c r="V1754" s="5">
        <f>_xlfn.XLOOKUP(H1754,'Rest - Home'!A:A,'Rest - Home'!B:B)</f>
        <v>0.95</v>
      </c>
      <c r="W1754" s="5">
        <f>_xlfn.XLOOKUP(H1754,'Rest - Home'!A:A,'Rest - Home'!C:C)</f>
        <v>0.95302926576458757</v>
      </c>
      <c r="X1754" s="5">
        <f t="shared" ref="X1754:X1777" si="800">AM1755/K1754</f>
        <v>0.98986486486486491</v>
      </c>
      <c r="Y1754" s="5">
        <f t="shared" ref="Y1754:Y1777" si="801">AK1755/K1754</f>
        <v>0.98271120749886987</v>
      </c>
      <c r="Z1754" s="5">
        <f>IF(J1754="",1,(_xlfn.XLOOKUP(I1754,Goalies!B:B,Goalies!J:J)))</f>
        <v>0.99094124800379646</v>
      </c>
      <c r="AA1754" s="23">
        <f>_xlfn.XLOOKUP(E1754,Injuries!A:A,Injuries!B:B)</f>
        <v>1</v>
      </c>
      <c r="AB1754" s="23">
        <f>_xlfn.XLOOKUP(E1754,Injuries!A:A,Injuries!C:C)</f>
        <v>1</v>
      </c>
      <c r="AC1754" s="23">
        <f>_xlfn.XLOOKUP(E1754,'Game Adjustments'!A:A,'Game Adjustments'!B:B)</f>
        <v>1</v>
      </c>
      <c r="AD1754" s="23">
        <f>_xlfn.XLOOKUP(E1754,'Game Adjustments'!A:A,'Game Adjustments'!C:C)</f>
        <v>1</v>
      </c>
      <c r="AE1754" s="23">
        <f>IF(D1754="A",_xlfn.XLOOKUP(E1754,'Rest - Home'!F:F,'Rest - Home'!J:J),_xlfn.XLOOKUP(E1754,'Rest - Home'!F:F,'Rest - Home'!I:I))</f>
        <v>1</v>
      </c>
      <c r="AF1754" s="23">
        <f>IF(D1754="A",_xlfn.XLOOKUP(E1754,'Rest - Home'!F:F,'Rest - Home'!L:L),_xlfn.XLOOKUP(E1754,'Rest - Home'!F:F,'Rest - Home'!K:K))</f>
        <v>1</v>
      </c>
      <c r="AG1754" s="26">
        <v>1</v>
      </c>
      <c r="AH1754" s="26">
        <v>1</v>
      </c>
      <c r="AI1754" s="53" cm="1">
        <f t="array" ref="AI1754">MAX(IF($E$63:E1753=E1754,ROW($E$63:E1753)-MIN(ROW($E$63:E1753))+1))</f>
        <v>1664</v>
      </c>
      <c r="AJ1754" s="53" cm="1">
        <f t="array" ref="AJ1754">MAX(IF($I$105:I1753=I1754,ROW($I$105:I1753)-MIN(ROW($I$105:I1753))+1))</f>
        <v>1622</v>
      </c>
      <c r="AK1754" s="23">
        <f>IF(AI1754=0,_xlfn.XLOOKUP(E1754,'Starting GF'!A:A,'Starting GF'!B:B),INDEX($AL$63:$AL1754,AI1754))</f>
        <v>2.875</v>
      </c>
      <c r="AL1754" s="23">
        <f t="shared" si="690"/>
        <v>2.875</v>
      </c>
      <c r="AM1754" s="23">
        <f>IF(AI1754=0,_xlfn.XLOOKUP(E1754,'Starting GF'!A:A,'Starting GF'!C:C),INDEX($AN$63:$AN1754,AI1754))</f>
        <v>3.1644722684751208</v>
      </c>
      <c r="AN1754" s="23">
        <f t="shared" si="691"/>
        <v>3.1644722684751208</v>
      </c>
      <c r="AO1754" s="23">
        <f>IF(AJ1754=0,_xlfn.XLOOKUP(I1754,Goalies!B:B,Goalies!I:I),INDEX($AP$105:$AP1754,AJ1754))</f>
        <v>3.1546841239049663</v>
      </c>
      <c r="AP1754" s="23">
        <f t="shared" si="692"/>
        <v>3.1546841239049663</v>
      </c>
      <c r="AQ1754" s="23">
        <f t="shared" si="693"/>
        <v>3.1358060989961412</v>
      </c>
      <c r="AR1754" s="66">
        <v>0.03</v>
      </c>
      <c r="AS1754" s="96" t="s">
        <v>1591</v>
      </c>
      <c r="AT1754" s="20">
        <f t="shared" ref="AT1754:AT1777" si="802">(AK1754*V1754*X1754*Z1755*AA1754*AB1755*AC1754*AD1755*AG1754*AH1755)+AR1754</f>
        <v>2.8152161782094591</v>
      </c>
      <c r="AU1754" s="20">
        <f t="shared" ref="AU1754:AU1777" si="803">AT1755</f>
        <v>3.1672131222887847</v>
      </c>
      <c r="AV1754" s="12">
        <f t="shared" ref="AV1754:AV1777" si="804">AK1754*V1754*X1754*Z1755*AA1754*AB1755</f>
        <v>2.7852161782094593</v>
      </c>
      <c r="AW1754" s="12">
        <f t="shared" ref="AW1754:AW1777" si="805">AV1755</f>
        <v>3.2007355539205147</v>
      </c>
      <c r="AX1754" s="8">
        <f t="shared" si="698"/>
        <v>2.8152161782094591</v>
      </c>
      <c r="AY1754" s="8">
        <f t="shared" si="699"/>
        <v>3.1672131222887847</v>
      </c>
      <c r="AZ1754" s="8">
        <f t="shared" si="700"/>
        <v>5.9824293004982438</v>
      </c>
      <c r="BA1754" s="8">
        <f t="shared" si="701"/>
        <v>-0.35199694407932558</v>
      </c>
      <c r="BB1754" s="62">
        <f t="shared" si="702"/>
        <v>126</v>
      </c>
      <c r="BC1754" s="21">
        <f t="shared" si="703"/>
        <v>-126</v>
      </c>
      <c r="BD1754" s="21">
        <f t="shared" si="704"/>
        <v>100</v>
      </c>
      <c r="BE1754" s="21">
        <f t="shared" si="705"/>
        <v>126</v>
      </c>
      <c r="BF1754" s="94">
        <f t="shared" ref="BF1754:BF1777" si="806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IF(AT1754&gt;AT1755, 1-_xlpm.interp, _xlpm.interp)
)</f>
        <v>0.4421239796678243</v>
      </c>
      <c r="BG1754" s="22">
        <f t="shared" si="76"/>
        <v>0.55697382604502255</v>
      </c>
      <c r="BH1754" s="22">
        <f t="shared" si="76"/>
        <v>0.49972744009549541</v>
      </c>
      <c r="BI1754" s="22">
        <f t="shared" si="76"/>
        <v>0.44254353785125089</v>
      </c>
      <c r="BJ1754" s="21">
        <f t="shared" si="707"/>
        <v>131</v>
      </c>
      <c r="BK1754" s="21">
        <f t="shared" si="708"/>
        <v>-126</v>
      </c>
      <c r="BL1754" s="21">
        <f t="shared" si="709"/>
        <v>-100</v>
      </c>
      <c r="BM1754" s="21">
        <f t="shared" si="710"/>
        <v>126</v>
      </c>
      <c r="BN1754" s="22">
        <f t="shared" ref="BN1754:BN1777" si="807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IF(AV1754&gt;AV1755, 1-_xlpm.interp, _xlpm.interp)
)</f>
        <v>0.43227864998782001</v>
      </c>
      <c r="BO1754" s="22">
        <f t="shared" si="82"/>
        <v>0.55739729366430346</v>
      </c>
      <c r="BP1754" s="22">
        <f t="shared" si="82"/>
        <v>0.50045950670778083</v>
      </c>
      <c r="BQ1754" s="22">
        <f t="shared" si="82"/>
        <v>0.44341003075848362</v>
      </c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343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211"/>
        <v>NJD Jacob Markstrom</v>
      </c>
      <c r="J1755" s="33" t="s">
        <v>173</v>
      </c>
      <c r="K1755" s="14">
        <v>2.96</v>
      </c>
      <c r="L1755" s="13">
        <v>0.15</v>
      </c>
      <c r="M1755" s="28">
        <v>0.1</v>
      </c>
      <c r="N1755">
        <f>IFERROR(_xlfn.XLOOKUP(A1755,Params!A:A,Params!D:D),0)</f>
        <v>0</v>
      </c>
      <c r="O1755">
        <f t="shared" ref="O1755:O1777" si="808">N1754</f>
        <v>0</v>
      </c>
      <c r="P1755" s="68">
        <f t="shared" si="682"/>
        <v>0</v>
      </c>
      <c r="Q1755">
        <f t="shared" ref="Q1755:Q1777" si="809">P1754</f>
        <v>0</v>
      </c>
      <c r="R1755" s="5">
        <f t="shared" ref="R1755:R1777" si="810">N1755/W1755/X1755/Z1754/AB1754/AA1755</f>
        <v>0</v>
      </c>
      <c r="S1755" s="5">
        <f t="shared" ref="S1755:S1777" si="811">O1755/W1754/Y1755/Z1755/AA1754/AB1755</f>
        <v>0</v>
      </c>
      <c r="T1755" s="5">
        <f t="shared" ref="T1755:T1777" si="812">P1755/W1755/X1755/Z1754/AB1754</f>
        <v>0</v>
      </c>
      <c r="U1755" s="5">
        <f t="shared" ref="U1755:U1777" si="813">Q1755/W1754/Y1755/Z1755/AA1754</f>
        <v>0</v>
      </c>
      <c r="V1755" s="5">
        <f>_xlfn.XLOOKUP(H1755,'Rest - Home'!A:A,'Rest - Home'!B:B)</f>
        <v>1.048</v>
      </c>
      <c r="W1755" s="5">
        <f>_xlfn.XLOOKUP(H1755,'Rest - Home'!A:A,'Rest - Home'!C:C)</f>
        <v>1.0491546019013618</v>
      </c>
      <c r="X1755" s="5">
        <f t="shared" ref="X1755:X1777" si="814">AM1754/K1755</f>
        <v>1.0690784690794326</v>
      </c>
      <c r="Y1755" s="5">
        <f t="shared" ref="Y1755:Y1777" si="815">AK1754/K1755</f>
        <v>0.97128378378378377</v>
      </c>
      <c r="Z1755" s="5">
        <f>IF(J1755="",1,(_xlfn.XLOOKUP(I1755,Goalies!B:B,Goalies!J:J)))</f>
        <v>1.01</v>
      </c>
      <c r="AA1755" s="23">
        <f>_xlfn.XLOOKUP(E1755,Injuries!A:A,Injuries!B:B)</f>
        <v>0.99</v>
      </c>
      <c r="AB1755" s="23">
        <f>_xlfn.XLOOKUP(E1755,Injuries!A:A,Injuries!C:C)</f>
        <v>1.02</v>
      </c>
      <c r="AC1755" s="23">
        <f>_xlfn.XLOOKUP(E1755,'Game Adjustments'!A:A,'Game Adjustments'!B:B)</f>
        <v>1</v>
      </c>
      <c r="AD1755" s="23">
        <f>_xlfn.XLOOKUP(E1755,'Game Adjustments'!A:A,'Game Adjustments'!C:C)</f>
        <v>1</v>
      </c>
      <c r="AE1755" s="23">
        <f>IF(D1755="A",_xlfn.XLOOKUP(E1755,'Rest - Home'!F:F,'Rest - Home'!J:J),_xlfn.XLOOKUP(E1755,'Rest - Home'!F:F,'Rest - Home'!I:I))</f>
        <v>1</v>
      </c>
      <c r="AF1755" s="23">
        <f>IF(D1755="A",_xlfn.XLOOKUP(E1755,'Rest - Home'!F:F,'Rest - Home'!L:L),_xlfn.XLOOKUP(E1755,'Rest - Home'!F:F,'Rest - Home'!K:K))</f>
        <v>1</v>
      </c>
      <c r="AG1755" s="26">
        <v>1</v>
      </c>
      <c r="AH1755" s="26">
        <v>1</v>
      </c>
      <c r="AI1755" s="53" cm="1">
        <f t="array" ref="AI1755">MAX(IF($E$63:E1754=E1755,ROW($E$63:E1754)-MIN(ROW($E$63:E1754))+1))</f>
        <v>1671</v>
      </c>
      <c r="AJ1755" s="53" cm="1">
        <f t="array" ref="AJ1755">MAX(IF($I$105:I1754=I1755,ROW($I$105:I1754)-MIN(ROW($I$105:I1754))+1))</f>
        <v>1598</v>
      </c>
      <c r="AK1755" s="23">
        <f>IF(AI1755=0,_xlfn.XLOOKUP(E1755,'Starting GF'!A:A,'Starting GF'!B:B),INDEX($AL$63:$AL1755,AI1755))</f>
        <v>2.9088251741966547</v>
      </c>
      <c r="AL1755" s="23">
        <f t="shared" si="690"/>
        <v>2.9088251741966547</v>
      </c>
      <c r="AM1755" s="23">
        <f>IF(AI1755=0,_xlfn.XLOOKUP(E1755,'Starting GF'!A:A,'Starting GF'!C:C),INDEX($AN$63:$AN1755,AI1755))</f>
        <v>2.93</v>
      </c>
      <c r="AN1755" s="23">
        <f t="shared" si="691"/>
        <v>2.93</v>
      </c>
      <c r="AO1755" s="23">
        <f>IF(AJ1755=0,_xlfn.XLOOKUP(I1755,Goalies!B:B,Goalies!I:I),INDEX($AP$105:$AP1755,AJ1755))</f>
        <v>2.9592717172357976</v>
      </c>
      <c r="AP1755" s="23">
        <f t="shared" si="692"/>
        <v>2.9592717172357976</v>
      </c>
      <c r="AQ1755" s="23">
        <f t="shared" si="693"/>
        <v>2.9593000000000003</v>
      </c>
      <c r="AR1755" s="66">
        <v>-0.03</v>
      </c>
      <c r="AS1755" s="96" t="s">
        <v>1591</v>
      </c>
      <c r="AT1755" s="20">
        <f t="shared" ref="AT1755:AT1777" si="816">(AK1755*V1755*X1755*Z1754*AA1755*AB1754*AC1755*AD1754*AG1755*AH1754)+AR1755</f>
        <v>3.1672131222887847</v>
      </c>
      <c r="AU1755" s="20">
        <f t="shared" ref="AU1755:AU1777" si="817">AT1754</f>
        <v>2.8152161782094591</v>
      </c>
      <c r="AV1755" s="12">
        <f t="shared" ref="AV1755:AV1777" si="818">AK1755*W1755*X1755*Z1754*AA1755*AB1754</f>
        <v>3.2007355539205147</v>
      </c>
      <c r="AW1755" s="12">
        <f t="shared" ref="AW1755:AW1777" si="819">AV1754</f>
        <v>2.7852161782094593</v>
      </c>
      <c r="AX1755" s="8">
        <f t="shared" si="698"/>
        <v>3.1672131222887847</v>
      </c>
      <c r="AY1755" s="8">
        <f t="shared" si="699"/>
        <v>2.8152161782094591</v>
      </c>
      <c r="AZ1755" s="8">
        <f t="shared" si="700"/>
        <v>5.9824293004982438</v>
      </c>
      <c r="BA1755" s="8">
        <f t="shared" si="701"/>
        <v>0.35199694407932558</v>
      </c>
      <c r="BB1755" s="62">
        <f t="shared" si="702"/>
        <v>-126</v>
      </c>
      <c r="BC1755" s="21">
        <f t="shared" si="703"/>
        <v>126</v>
      </c>
      <c r="BD1755" s="21">
        <f t="shared" si="704"/>
        <v>-100</v>
      </c>
      <c r="BE1755" s="21">
        <f t="shared" si="705"/>
        <v>-126</v>
      </c>
      <c r="BF1755" s="94">
        <f t="shared" si="38"/>
        <v>0.55787602033217576</v>
      </c>
      <c r="BG1755" s="22">
        <f t="shared" ref="BG1755:BG1777" si="820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0.44302617395497745</v>
      </c>
      <c r="BH1755" s="22">
        <f t="shared" ref="BH1755:BH1777" si="821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0.50027255990450459</v>
      </c>
      <c r="BI1755" s="22">
        <f t="shared" ref="BI1755:BI1777" si="822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0.55745646214874911</v>
      </c>
      <c r="BJ1755" s="21">
        <f t="shared" si="707"/>
        <v>-131</v>
      </c>
      <c r="BK1755" s="21">
        <f t="shared" si="708"/>
        <v>126</v>
      </c>
      <c r="BL1755" s="21">
        <f t="shared" si="709"/>
        <v>100</v>
      </c>
      <c r="BM1755" s="21">
        <f t="shared" si="710"/>
        <v>-126</v>
      </c>
      <c r="BN1755" s="22">
        <f t="shared" si="46"/>
        <v>0.56772135001218005</v>
      </c>
      <c r="BO1755" s="22">
        <f t="shared" ref="BO1755:BO1777" si="823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0.44260270633569648</v>
      </c>
      <c r="BP1755" s="22">
        <f t="shared" ref="BP1755:BP1777" si="824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0.49954049329221917</v>
      </c>
      <c r="BQ1755" s="22">
        <f t="shared" ref="BQ1755:BQ1777" si="825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0.55658996924151638</v>
      </c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343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211"/>
        <v>NYI Ilya Sorokin</v>
      </c>
      <c r="J1756" s="33" t="s">
        <v>175</v>
      </c>
      <c r="K1756" s="14">
        <v>2.96</v>
      </c>
      <c r="L1756" s="13">
        <v>0.15</v>
      </c>
      <c r="M1756" s="28">
        <v>0.1</v>
      </c>
      <c r="N1756">
        <f>IFERROR(_xlfn.XLOOKUP(A1756,Params!A:A,Params!D:D),0)</f>
        <v>0</v>
      </c>
      <c r="O1756">
        <f t="shared" ref="O1756:O1777" si="826">N1757</f>
        <v>0</v>
      </c>
      <c r="P1756" s="68">
        <f t="shared" si="682"/>
        <v>0</v>
      </c>
      <c r="Q1756">
        <f t="shared" ref="Q1756:Q1777" si="827">P1757</f>
        <v>0</v>
      </c>
      <c r="R1756" s="5">
        <f t="shared" ref="R1756:R1777" si="828">N1756/W1756/X1756/Z1757/AB1757/AA1756</f>
        <v>0</v>
      </c>
      <c r="S1756" s="5">
        <f t="shared" ref="S1756:S1777" si="829">O1756/W1757/Y1756/Z1756/AA1757/AB1756</f>
        <v>0</v>
      </c>
      <c r="T1756" s="5">
        <f t="shared" ref="T1756:T1777" si="830">P1756/W1756/X1756/Z1757/AB1757</f>
        <v>0</v>
      </c>
      <c r="U1756" s="5">
        <f t="shared" ref="U1756:U1777" si="831">Q1756/W1757/Y1756/Z1756/AA1757</f>
        <v>0</v>
      </c>
      <c r="V1756" s="5">
        <f>_xlfn.XLOOKUP(H1756,'Rest - Home'!A:A,'Rest - Home'!B:B)</f>
        <v>0.96699999999999997</v>
      </c>
      <c r="W1756" s="5">
        <f>_xlfn.XLOOKUP(H1756,'Rest - Home'!A:A,'Rest - Home'!C:C)</f>
        <v>0.96943075693561398</v>
      </c>
      <c r="X1756" s="5">
        <f t="shared" ref="X1756:X1777" si="832">AM1757/K1756</f>
        <v>1.0368051277304851</v>
      </c>
      <c r="Y1756" s="5">
        <f t="shared" ref="Y1756:Y1777" si="833">AK1757/K1756</f>
        <v>0.9432849739047694</v>
      </c>
      <c r="Z1756" s="5">
        <f>IF(J1756="",1,(_xlfn.XLOOKUP(I1756,Goalies!B:B,Goalies!J:J)))</f>
        <v>0.97</v>
      </c>
      <c r="AA1756" s="23">
        <f>_xlfn.XLOOKUP(E1756,Injuries!A:A,Injuries!B:B)</f>
        <v>0.97</v>
      </c>
      <c r="AB1756" s="23">
        <f>_xlfn.XLOOKUP(E1756,Injuries!A:A,Injuries!C:C)</f>
        <v>1.01</v>
      </c>
      <c r="AC1756" s="23">
        <f>_xlfn.XLOOKUP(E1756,'Game Adjustments'!A:A,'Game Adjustments'!B:B)</f>
        <v>1</v>
      </c>
      <c r="AD1756" s="23">
        <f>_xlfn.XLOOKUP(E1756,'Game Adjustments'!A:A,'Game Adjustments'!C:C)</f>
        <v>1</v>
      </c>
      <c r="AE1756" s="23">
        <f>IF(D1756="A",_xlfn.XLOOKUP(E1756,'Rest - Home'!F:F,'Rest - Home'!J:J),_xlfn.XLOOKUP(E1756,'Rest - Home'!F:F,'Rest - Home'!I:I))</f>
        <v>1</v>
      </c>
      <c r="AF1756" s="23">
        <f>IF(D1756="A",_xlfn.XLOOKUP(E1756,'Rest - Home'!F:F,'Rest - Home'!L:L),_xlfn.XLOOKUP(E1756,'Rest - Home'!F:F,'Rest - Home'!K:K))</f>
        <v>1</v>
      </c>
      <c r="AG1756" s="26">
        <v>1</v>
      </c>
      <c r="AH1756" s="26">
        <v>1</v>
      </c>
      <c r="AI1756" s="53" cm="1">
        <f t="array" ref="AI1756">MAX(IF($E$63:E1755=E1756,ROW($E$63:E1755)-MIN(ROW($E$63:E1755))+1))</f>
        <v>1685</v>
      </c>
      <c r="AJ1756" s="53" cm="1">
        <f t="array" ref="AJ1756">MAX(IF($I$105:I1755=I1756,ROW($I$105:I1755)-MIN(ROW($I$105:I1755))+1))</f>
        <v>1612</v>
      </c>
      <c r="AK1756" s="23">
        <f>IF(AI1756=0,_xlfn.XLOOKUP(E1756,'Starting GF'!A:A,'Starting GF'!B:B),INDEX($AL$63:$AL1756,AI1756))</f>
        <v>2.91</v>
      </c>
      <c r="AL1756" s="23">
        <f t="shared" si="690"/>
        <v>2.91</v>
      </c>
      <c r="AM1756" s="23">
        <f>IF(AI1756=0,_xlfn.XLOOKUP(E1756,'Starting GF'!A:A,'Starting GF'!C:C),INDEX($AN$63:$AN1756,AI1756))</f>
        <v>2.96</v>
      </c>
      <c r="AN1756" s="23">
        <f t="shared" si="691"/>
        <v>2.96</v>
      </c>
      <c r="AO1756" s="23">
        <f>IF(AJ1756=0,_xlfn.XLOOKUP(I1756,Goalies!B:B,Goalies!I:I),INDEX($AP$105:$AP1756,AJ1756))</f>
        <v>2.9104858779524463</v>
      </c>
      <c r="AP1756" s="23">
        <f t="shared" si="692"/>
        <v>2.9104858779524463</v>
      </c>
      <c r="AQ1756" s="23">
        <f t="shared" si="693"/>
        <v>2.8712</v>
      </c>
      <c r="AR1756" s="66">
        <v>0</v>
      </c>
      <c r="AS1756" s="96" t="s">
        <v>1591</v>
      </c>
      <c r="AT1756" s="20">
        <f t="shared" ref="AT1756:AT1777" si="834">(AK1756*V1756*X1756*Z1757*AA1756*AB1757*AC1756*AD1757*AG1756*AH1757)+AR1756</f>
        <v>3.0898075050434213</v>
      </c>
      <c r="AU1756" s="20">
        <f t="shared" ref="AU1756:AU1777" si="835">AT1757</f>
        <v>2.7893316505264765</v>
      </c>
      <c r="AV1756" s="12">
        <f t="shared" ref="AV1756:AV1777" si="836">AK1756*V1756*X1756*Z1757*AA1756*AB1757</f>
        <v>3.0898075050434213</v>
      </c>
      <c r="AW1756" s="12">
        <f t="shared" ref="AW1756:AW1777" si="837">AV1757</f>
        <v>2.8009561420632201</v>
      </c>
      <c r="AX1756" s="8">
        <f t="shared" si="698"/>
        <v>3.0898075050434213</v>
      </c>
      <c r="AY1756" s="8">
        <f t="shared" si="699"/>
        <v>2.7893316505264765</v>
      </c>
      <c r="AZ1756" s="8">
        <f t="shared" si="700"/>
        <v>5.8791391555698977</v>
      </c>
      <c r="BA1756" s="8">
        <f t="shared" si="701"/>
        <v>0.30047585451694481</v>
      </c>
      <c r="BB1756" s="62">
        <f t="shared" si="702"/>
        <v>-122</v>
      </c>
      <c r="BC1756" s="21">
        <f t="shared" si="703"/>
        <v>-118</v>
      </c>
      <c r="BD1756" s="21">
        <f t="shared" si="704"/>
        <v>107</v>
      </c>
      <c r="BE1756" s="21">
        <f t="shared" si="705"/>
        <v>133</v>
      </c>
      <c r="BF1756" s="94">
        <f t="shared" ref="BF1756:BF1777" si="838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IF(AT1756&gt;AT1757, 1-_xlpm.interp, _xlpm.interp)
)</f>
        <v>0.54987187628143686</v>
      </c>
      <c r="BG1756" s="22">
        <f t="shared" si="76"/>
        <v>0.54192078958623457</v>
      </c>
      <c r="BH1756" s="22">
        <f t="shared" si="76"/>
        <v>0.48332554381239534</v>
      </c>
      <c r="BI1756" s="22">
        <f t="shared" si="76"/>
        <v>0.42850789609659334</v>
      </c>
      <c r="BJ1756" s="21">
        <f t="shared" si="707"/>
        <v>-121</v>
      </c>
      <c r="BK1756" s="21">
        <f t="shared" si="708"/>
        <v>-119</v>
      </c>
      <c r="BL1756" s="21">
        <f t="shared" si="709"/>
        <v>106</v>
      </c>
      <c r="BM1756" s="21">
        <f t="shared" si="710"/>
        <v>133</v>
      </c>
      <c r="BN1756" s="22">
        <f t="shared" ref="BN1756:BN1777" si="839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IF(AV1756&gt;AV1757, 1-_xlpm.interp, _xlpm.interp)
)</f>
        <v>0.54754848047528282</v>
      </c>
      <c r="BO1756" s="22">
        <f t="shared" si="82"/>
        <v>0.54368708224694928</v>
      </c>
      <c r="BP1756" s="22">
        <f t="shared" si="82"/>
        <v>0.48514035552816692</v>
      </c>
      <c r="BQ1756" s="22">
        <f t="shared" si="82"/>
        <v>0.4299700521891372</v>
      </c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343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211"/>
        <v>NYR Spencer Martin</v>
      </c>
      <c r="J1757" s="33" t="s">
        <v>1168</v>
      </c>
      <c r="K1757" s="14">
        <v>2.96</v>
      </c>
      <c r="L1757" s="13">
        <v>0.15</v>
      </c>
      <c r="M1757" s="28">
        <v>0.1</v>
      </c>
      <c r="N1757">
        <f>IFERROR(_xlfn.XLOOKUP(A1757,Params!A:A,Params!D:D),0)</f>
        <v>0</v>
      </c>
      <c r="O1757">
        <f t="shared" ref="O1757:O1777" si="840">N1756</f>
        <v>0</v>
      </c>
      <c r="P1757" s="68">
        <f t="shared" si="682"/>
        <v>0</v>
      </c>
      <c r="Q1757">
        <f t="shared" ref="Q1757:Q1777" si="841">P1756</f>
        <v>0</v>
      </c>
      <c r="R1757" s="5">
        <f t="shared" ref="R1757:R1777" si="842">N1757/W1757/X1757/Z1756/AB1756/AA1757</f>
        <v>0</v>
      </c>
      <c r="S1757" s="5">
        <f t="shared" ref="S1757:S1777" si="843">O1757/W1756/Y1757/Z1757/AA1756/AB1757</f>
        <v>0</v>
      </c>
      <c r="T1757" s="5">
        <f t="shared" ref="T1757:T1777" si="844">P1757/W1757/X1757/Z1756/AB1756</f>
        <v>0</v>
      </c>
      <c r="U1757" s="5">
        <f t="shared" ref="U1757:U1777" si="845">Q1757/W1756/Y1757/Z1757/AA1756</f>
        <v>0</v>
      </c>
      <c r="V1757" s="5">
        <f>_xlfn.XLOOKUP(H1757,'Rest - Home'!A:A,'Rest - Home'!B:B)</f>
        <v>1.03</v>
      </c>
      <c r="W1757" s="5">
        <f>_xlfn.XLOOKUP(H1757,'Rest - Home'!A:A,'Rest - Home'!C:C)</f>
        <v>1.0342925072321845</v>
      </c>
      <c r="X1757" s="5">
        <f t="shared" ref="X1757:X1777" si="846">AM1756/K1757</f>
        <v>1</v>
      </c>
      <c r="Y1757" s="5">
        <f t="shared" ref="Y1757:Y1777" si="847">AK1756/K1757</f>
        <v>0.98310810810810811</v>
      </c>
      <c r="Z1757" s="5">
        <f>IF(J1757="",1,(_xlfn.XLOOKUP(I1757,Goalies!B:B,Goalies!J:J)))</f>
        <v>1.06</v>
      </c>
      <c r="AA1757" s="23">
        <f>_xlfn.XLOOKUP(E1757,Injuries!A:A,Injuries!B:B)</f>
        <v>0.99</v>
      </c>
      <c r="AB1757" s="23">
        <f>_xlfn.XLOOKUP(E1757,Injuries!A:A,Injuries!C:C)</f>
        <v>1.03</v>
      </c>
      <c r="AC1757" s="23">
        <f>_xlfn.XLOOKUP(E1757,'Game Adjustments'!A:A,'Game Adjustments'!B:B)</f>
        <v>1</v>
      </c>
      <c r="AD1757" s="23">
        <f>_xlfn.XLOOKUP(E1757,'Game Adjustments'!A:A,'Game Adjustments'!C:C)</f>
        <v>1</v>
      </c>
      <c r="AE1757" s="23">
        <f>IF(D1757="A",_xlfn.XLOOKUP(E1757,'Rest - Home'!F:F,'Rest - Home'!J:J),_xlfn.XLOOKUP(E1757,'Rest - Home'!F:F,'Rest - Home'!I:I))</f>
        <v>1</v>
      </c>
      <c r="AF1757" s="23">
        <f>IF(D1757="A",_xlfn.XLOOKUP(E1757,'Rest - Home'!F:F,'Rest - Home'!L:L),_xlfn.XLOOKUP(E1757,'Rest - Home'!F:F,'Rest - Home'!K:K))</f>
        <v>1</v>
      </c>
      <c r="AG1757" s="26">
        <v>1</v>
      </c>
      <c r="AH1757" s="26">
        <v>1</v>
      </c>
      <c r="AI1757" s="53" cm="1">
        <f t="array" ref="AI1757">MAX(IF($E$63:E1756=E1757,ROW($E$63:E1756)-MIN(ROW($E$63:E1756))+1))</f>
        <v>1684</v>
      </c>
      <c r="AJ1757" s="53" cm="1">
        <f t="array" ref="AJ1757">MAX(IF($I$105:I1756=I1757,ROW($I$105:I1756)-MIN(ROW($I$105:I1756))+1))</f>
        <v>1576</v>
      </c>
      <c r="AK1757" s="23">
        <f>IF(AI1757=0,_xlfn.XLOOKUP(E1757,'Starting GF'!A:A,'Starting GF'!B:B),INDEX($AL$63:$AL1757,AI1757))</f>
        <v>2.7921235227581174</v>
      </c>
      <c r="AL1757" s="23">
        <f t="shared" si="690"/>
        <v>2.7921235227581174</v>
      </c>
      <c r="AM1757" s="23">
        <f>IF(AI1757=0,_xlfn.XLOOKUP(E1757,'Starting GF'!A:A,'Starting GF'!C:C),INDEX($AN$63:$AN1757,AI1757))</f>
        <v>3.0689431780822356</v>
      </c>
      <c r="AN1757" s="23">
        <f t="shared" si="691"/>
        <v>3.0689431780822356</v>
      </c>
      <c r="AO1757" s="23">
        <f>IF(AJ1757=0,_xlfn.XLOOKUP(I1757,Goalies!B:B,Goalies!I:I),INDEX($AP$105:$AP1757,AJ1757))</f>
        <v>3.2685534370464882</v>
      </c>
      <c r="AP1757" s="23">
        <f t="shared" si="692"/>
        <v>3.2685534370464882</v>
      </c>
      <c r="AQ1757" s="23">
        <f t="shared" si="693"/>
        <v>3.25307976876717</v>
      </c>
      <c r="AR1757" s="66">
        <v>0</v>
      </c>
      <c r="AS1757" s="96" t="s">
        <v>1591</v>
      </c>
      <c r="AT1757" s="20">
        <f t="shared" ref="AT1757:AT1777" si="848">(AK1757*V1757*X1757*Z1756*AA1757*AB1756*AC1757*AD1756*AG1757*AH1756)+AR1757</f>
        <v>2.7893316505264765</v>
      </c>
      <c r="AU1757" s="20">
        <f t="shared" ref="AU1757:AU1777" si="849">AT1756</f>
        <v>3.0898075050434213</v>
      </c>
      <c r="AV1757" s="12">
        <f t="shared" ref="AV1757:AV1777" si="850">AK1757*W1757*X1757*Z1756*AA1757*AB1756</f>
        <v>2.8009561420632201</v>
      </c>
      <c r="AW1757" s="12">
        <f t="shared" ref="AW1757:AW1777" si="851">AV1756</f>
        <v>3.0898075050434213</v>
      </c>
      <c r="AX1757" s="8">
        <f t="shared" si="698"/>
        <v>2.7893316505264765</v>
      </c>
      <c r="AY1757" s="8">
        <f t="shared" si="699"/>
        <v>3.0898075050434213</v>
      </c>
      <c r="AZ1757" s="8">
        <f t="shared" si="700"/>
        <v>5.8791391555698977</v>
      </c>
      <c r="BA1757" s="8">
        <f t="shared" si="701"/>
        <v>-0.30047585451694481</v>
      </c>
      <c r="BB1757" s="62">
        <f t="shared" si="702"/>
        <v>122</v>
      </c>
      <c r="BC1757" s="21">
        <f t="shared" si="703"/>
        <v>118</v>
      </c>
      <c r="BD1757" s="21">
        <f t="shared" si="704"/>
        <v>-107</v>
      </c>
      <c r="BE1757" s="21">
        <f t="shared" si="705"/>
        <v>-133</v>
      </c>
      <c r="BF1757" s="94">
        <f t="shared" si="38"/>
        <v>0.45012812371856314</v>
      </c>
      <c r="BG1757" s="22">
        <f t="shared" ref="BG1757:BG1777" si="852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0.45807921041376548</v>
      </c>
      <c r="BH1757" s="22">
        <f t="shared" ref="BH1757:BH1777" si="853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0.51667445618760466</v>
      </c>
      <c r="BI1757" s="22">
        <f t="shared" ref="BI1757:BI1777" si="854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0.57149210390340666</v>
      </c>
      <c r="BJ1757" s="21">
        <f t="shared" si="707"/>
        <v>121</v>
      </c>
      <c r="BK1757" s="21">
        <f t="shared" si="708"/>
        <v>119</v>
      </c>
      <c r="BL1757" s="21">
        <f t="shared" si="709"/>
        <v>-106</v>
      </c>
      <c r="BM1757" s="21">
        <f t="shared" si="710"/>
        <v>-133</v>
      </c>
      <c r="BN1757" s="22">
        <f t="shared" si="46"/>
        <v>0.45245151952471718</v>
      </c>
      <c r="BO1757" s="22">
        <f t="shared" ref="BO1757:BO1777" si="855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0.45631291775305072</v>
      </c>
      <c r="BP1757" s="22">
        <f t="shared" ref="BP1757:BP1777" si="856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0.51485964447183308</v>
      </c>
      <c r="BQ1757" s="22">
        <f t="shared" ref="BQ1757:BQ1777" si="857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0.5700299478108628</v>
      </c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343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211"/>
        <v xml:space="preserve">PHI </v>
      </c>
      <c r="K1758" s="14">
        <v>2.96</v>
      </c>
      <c r="L1758" s="13">
        <v>0.15</v>
      </c>
      <c r="M1758" s="28">
        <v>0.1</v>
      </c>
      <c r="N1758">
        <f>IFERROR(_xlfn.XLOOKUP(A1758,Params!A:A,Params!D:D),0)</f>
        <v>0</v>
      </c>
      <c r="O1758">
        <f t="shared" ref="O1758:O1777" si="858">N1759</f>
        <v>0</v>
      </c>
      <c r="P1758" s="68">
        <f t="shared" si="682"/>
        <v>0</v>
      </c>
      <c r="Q1758">
        <f t="shared" ref="Q1758:Q1777" si="859">P1759</f>
        <v>0</v>
      </c>
      <c r="R1758" s="5">
        <f t="shared" ref="R1758:R1777" si="860">N1758/W1758/X1758/Z1759/AB1759/AA1758</f>
        <v>0</v>
      </c>
      <c r="S1758" s="5">
        <f t="shared" ref="S1758:S1777" si="861">O1758/W1759/Y1758/Z1758/AA1759/AB1758</f>
        <v>0</v>
      </c>
      <c r="T1758" s="5">
        <f t="shared" ref="T1758:T1777" si="862">P1758/W1758/X1758/Z1759/AB1759</f>
        <v>0</v>
      </c>
      <c r="U1758" s="5">
        <f t="shared" ref="U1758:U1777" si="863">Q1758/W1759/Y1758/Z1758/AA1759</f>
        <v>0</v>
      </c>
      <c r="V1758" s="5">
        <f>_xlfn.XLOOKUP(H1758,'Rest - Home'!A:A,'Rest - Home'!B:B)</f>
        <v>0.95</v>
      </c>
      <c r="W1758" s="5">
        <f>_xlfn.XLOOKUP(H1758,'Rest - Home'!A:A,'Rest - Home'!C:C)</f>
        <v>0.92554174501717079</v>
      </c>
      <c r="X1758" s="5">
        <f t="shared" ref="X1758:X1777" si="864">AM1759/K1758</f>
        <v>1.0439189189189189</v>
      </c>
      <c r="Y1758" s="5">
        <f t="shared" ref="Y1758:Y1777" si="865">AK1759/K1758</f>
        <v>0.9950799780199906</v>
      </c>
      <c r="Z1758" s="5">
        <f>IF(J1758="",1,(_xlfn.XLOOKUP(I1758,Goalies!B:B,Goalies!J:J)))</f>
        <v>1</v>
      </c>
      <c r="AA1758" s="23">
        <f>_xlfn.XLOOKUP(E1758,Injuries!A:A,Injuries!B:B)</f>
        <v>0.99</v>
      </c>
      <c r="AB1758" s="23">
        <f>_xlfn.XLOOKUP(E1758,Injuries!A:A,Injuries!C:C)</f>
        <v>1</v>
      </c>
      <c r="AC1758" s="23">
        <f>_xlfn.XLOOKUP(E1758,'Game Adjustments'!A:A,'Game Adjustments'!B:B)</f>
        <v>1</v>
      </c>
      <c r="AD1758" s="23">
        <f>_xlfn.XLOOKUP(E1758,'Game Adjustments'!A:A,'Game Adjustments'!C:C)</f>
        <v>1</v>
      </c>
      <c r="AE1758" s="23">
        <f>IF(D1758="A",_xlfn.XLOOKUP(E1758,'Rest - Home'!F:F,'Rest - Home'!J:J),_xlfn.XLOOKUP(E1758,'Rest - Home'!F:F,'Rest - Home'!I:I))</f>
        <v>1</v>
      </c>
      <c r="AF1758" s="23">
        <f>IF(D1758="A",_xlfn.XLOOKUP(E1758,'Rest - Home'!F:F,'Rest - Home'!L:L),_xlfn.XLOOKUP(E1758,'Rest - Home'!F:F,'Rest - Home'!K:K))</f>
        <v>1</v>
      </c>
      <c r="AG1758" s="26">
        <v>1</v>
      </c>
      <c r="AH1758" s="26">
        <v>1</v>
      </c>
      <c r="AI1758" s="53" cm="1">
        <f t="array" ref="AI1758">MAX(IF($E$63:E1757=E1758,ROW($E$63:E1757)-MIN(ROW($E$63:E1757))+1))</f>
        <v>1680</v>
      </c>
      <c r="AJ1758" s="53" cm="1">
        <f t="array" ref="AJ1758">MAX(IF($I$105:I1757=I1758,ROW($I$105:I1757)-MIN(ROW($I$105:I1757))+1))</f>
        <v>1638</v>
      </c>
      <c r="AK1758" s="23">
        <f>IF(AI1758=0,_xlfn.XLOOKUP(E1758,'Starting GF'!A:A,'Starting GF'!B:B),INDEX($AL$63:$AL1758,AI1758))</f>
        <v>2.83</v>
      </c>
      <c r="AL1758" s="23">
        <f t="shared" si="690"/>
        <v>2.83</v>
      </c>
      <c r="AM1758" s="23">
        <f>IF(AI1758=0,_xlfn.XLOOKUP(E1758,'Starting GF'!A:A,'Starting GF'!C:C),INDEX($AN$63:$AN1758,AI1758))</f>
        <v>3.05</v>
      </c>
      <c r="AN1758" s="23">
        <f t="shared" si="691"/>
        <v>3.05</v>
      </c>
      <c r="AO1758" s="23" t="e">
        <f>IF(AJ1758=0,_xlfn.XLOOKUP(I1758,Goalies!B:B,Goalies!I:I),INDEX($AP$105:$AP1758,AJ1758))</f>
        <v>#N/A</v>
      </c>
      <c r="AP1758" s="23" t="e">
        <f t="shared" si="692"/>
        <v>#N/A</v>
      </c>
      <c r="AQ1758" s="23">
        <f t="shared" si="693"/>
        <v>3.05</v>
      </c>
      <c r="AR1758" s="66">
        <v>0</v>
      </c>
      <c r="AS1758" s="96" t="s">
        <v>1591</v>
      </c>
      <c r="AT1758" s="20">
        <f t="shared" ref="AT1758:AT1777" si="866">(AK1758*V1758*X1758*Z1759*AA1758*AB1759*AC1758*AD1759*AG1758*AH1759)+AR1758</f>
        <v>2.7090474970439185</v>
      </c>
      <c r="AU1758" s="20">
        <f t="shared" ref="AU1758:AU1777" si="867">AT1759</f>
        <v>3.1867436296090195</v>
      </c>
      <c r="AV1758" s="12">
        <f t="shared" ref="AV1758:AV1777" si="868">AK1758*V1758*X1758*Z1759*AA1758*AB1759</f>
        <v>2.7090474970439185</v>
      </c>
      <c r="AW1758" s="12">
        <f t="shared" ref="AW1758:AW1777" si="869">AV1759</f>
        <v>3.2550455088237369</v>
      </c>
      <c r="AX1758" s="8">
        <f t="shared" si="698"/>
        <v>2.7090474970439185</v>
      </c>
      <c r="AY1758" s="8">
        <f t="shared" si="699"/>
        <v>3.1867436296090195</v>
      </c>
      <c r="AZ1758" s="8">
        <f t="shared" si="700"/>
        <v>5.8957911266529379</v>
      </c>
      <c r="BA1758" s="8">
        <f t="shared" si="701"/>
        <v>-0.47769613256510102</v>
      </c>
      <c r="BB1758" s="62">
        <f t="shared" si="702"/>
        <v>138</v>
      </c>
      <c r="BC1758" s="21">
        <f t="shared" si="703"/>
        <v>-120</v>
      </c>
      <c r="BD1758" s="21">
        <f t="shared" si="704"/>
        <v>106</v>
      </c>
      <c r="BE1758" s="21">
        <f t="shared" si="705"/>
        <v>133</v>
      </c>
      <c r="BF1758" s="94">
        <f t="shared" ref="BF1758:BF1777" si="870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IF(AT1758&gt;AT1759, 1-_xlpm.interp, _xlpm.interp)
)</f>
        <v>0.42008340874092864</v>
      </c>
      <c r="BG1758" s="22">
        <f t="shared" si="76"/>
        <v>0.54468789759665492</v>
      </c>
      <c r="BH1758" s="22">
        <f t="shared" si="76"/>
        <v>0.48559298587650856</v>
      </c>
      <c r="BI1758" s="22">
        <f t="shared" si="76"/>
        <v>0.42981290250539561</v>
      </c>
      <c r="BJ1758" s="21">
        <f t="shared" si="707"/>
        <v>142</v>
      </c>
      <c r="BK1758" s="21">
        <f t="shared" si="708"/>
        <v>-124</v>
      </c>
      <c r="BL1758" s="21">
        <f t="shared" si="709"/>
        <v>102</v>
      </c>
      <c r="BM1758" s="21">
        <f t="shared" si="710"/>
        <v>128</v>
      </c>
      <c r="BN1758" s="22">
        <f t="shared" ref="BN1758:BN1777" si="871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IF(AV1758&gt;AV1759, 1-_xlpm.interp, _xlpm.interp)
)</f>
        <v>0.41359615557572071</v>
      </c>
      <c r="BO1758" s="22">
        <f t="shared" si="82"/>
        <v>0.55286422012321745</v>
      </c>
      <c r="BP1758" s="22">
        <f t="shared" si="82"/>
        <v>0.49531268796636985</v>
      </c>
      <c r="BQ1758" s="22">
        <f t="shared" si="82"/>
        <v>0.43883148569830244</v>
      </c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343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211"/>
        <v>BOS Jeremy Swayman</v>
      </c>
      <c r="J1759" s="33" t="s">
        <v>148</v>
      </c>
      <c r="K1759" s="14">
        <v>2.96</v>
      </c>
      <c r="L1759" s="13">
        <v>0.15</v>
      </c>
      <c r="M1759" s="28">
        <v>0.1</v>
      </c>
      <c r="N1759">
        <f>IFERROR(_xlfn.XLOOKUP(A1759,Params!A:A,Params!D:D),0)</f>
        <v>0</v>
      </c>
      <c r="O1759">
        <f t="shared" ref="O1759:O1777" si="872">N1758</f>
        <v>0</v>
      </c>
      <c r="P1759" s="68">
        <f t="shared" si="682"/>
        <v>0</v>
      </c>
      <c r="Q1759">
        <f t="shared" ref="Q1759:Q1777" si="873">P1758</f>
        <v>0</v>
      </c>
      <c r="R1759" s="5">
        <f t="shared" ref="R1759:R1777" si="874">N1759/W1759/X1759/Z1758/AB1758/AA1759</f>
        <v>0</v>
      </c>
      <c r="S1759" s="5">
        <f t="shared" ref="S1759:S1777" si="875">O1759/W1758/Y1759/Z1759/AA1758/AB1759</f>
        <v>0</v>
      </c>
      <c r="T1759" s="5">
        <f t="shared" ref="T1759:T1777" si="876">P1759/W1759/X1759/Z1758/AB1758</f>
        <v>0</v>
      </c>
      <c r="U1759" s="5">
        <f t="shared" ref="U1759:U1777" si="877">Q1759/W1758/Y1759/Z1759/AA1758</f>
        <v>0</v>
      </c>
      <c r="V1759" s="5">
        <f>_xlfn.XLOOKUP(H1759,'Rest - Home'!A:A,'Rest - Home'!B:B)</f>
        <v>1.05</v>
      </c>
      <c r="W1759" s="5">
        <f>_xlfn.XLOOKUP(H1759,'Rest - Home'!A:A,'Rest - Home'!C:C)</f>
        <v>1.0725047827848808</v>
      </c>
      <c r="X1759" s="5">
        <f t="shared" ref="X1759:X1777" si="878">AM1758/K1759</f>
        <v>1.0304054054054053</v>
      </c>
      <c r="Y1759" s="5">
        <f t="shared" ref="Y1759:Y1777" si="879">AK1758/K1759</f>
        <v>0.95608108108108114</v>
      </c>
      <c r="Z1759" s="5">
        <f>IF(J1759="",1,(_xlfn.XLOOKUP(I1759,Goalies!B:B,Goalies!J:J)))</f>
        <v>0.97499999999999998</v>
      </c>
      <c r="AA1759" s="23">
        <f>_xlfn.XLOOKUP(E1759,Injuries!A:A,Injuries!B:B)</f>
        <v>1</v>
      </c>
      <c r="AB1759" s="23">
        <f>_xlfn.XLOOKUP(E1759,Injuries!A:A,Injuries!C:C)</f>
        <v>1</v>
      </c>
      <c r="AC1759" s="23">
        <f>_xlfn.XLOOKUP(E1759,'Game Adjustments'!A:A,'Game Adjustments'!B:B)</f>
        <v>1</v>
      </c>
      <c r="AD1759" s="23">
        <f>_xlfn.XLOOKUP(E1759,'Game Adjustments'!A:A,'Game Adjustments'!C:C)</f>
        <v>1</v>
      </c>
      <c r="AE1759" s="23">
        <f>IF(D1759="A",_xlfn.XLOOKUP(E1759,'Rest - Home'!F:F,'Rest - Home'!J:J),_xlfn.XLOOKUP(E1759,'Rest - Home'!F:F,'Rest - Home'!I:I))</f>
        <v>1</v>
      </c>
      <c r="AF1759" s="23">
        <f>IF(D1759="A",_xlfn.XLOOKUP(E1759,'Rest - Home'!F:F,'Rest - Home'!L:L),_xlfn.XLOOKUP(E1759,'Rest - Home'!F:F,'Rest - Home'!K:K))</f>
        <v>1</v>
      </c>
      <c r="AG1759" s="26">
        <v>1</v>
      </c>
      <c r="AH1759" s="26">
        <v>1</v>
      </c>
      <c r="AI1759" s="53" cm="1">
        <f t="array" ref="AI1759">MAX(IF($E$63:E1758=E1759,ROW($E$63:E1758)-MIN(ROW($E$63:E1758))+1))</f>
        <v>1665</v>
      </c>
      <c r="AJ1759" s="53" cm="1">
        <f t="array" ref="AJ1759">MAX(IF($I$105:I1758=I1759,ROW($I$105:I1758)-MIN(ROW($I$105:I1758))+1))</f>
        <v>1623</v>
      </c>
      <c r="AK1759" s="23">
        <f>IF(AI1759=0,_xlfn.XLOOKUP(E1759,'Starting GF'!A:A,'Starting GF'!B:B),INDEX($AL$63:$AL1759,AI1759))</f>
        <v>2.9454367349391721</v>
      </c>
      <c r="AL1759" s="23">
        <f t="shared" si="690"/>
        <v>2.9454367349391721</v>
      </c>
      <c r="AM1759" s="23">
        <f>IF(AI1759=0,_xlfn.XLOOKUP(E1759,'Starting GF'!A:A,'Starting GF'!C:C),INDEX($AN$63:$AN1759,AI1759))</f>
        <v>3.09</v>
      </c>
      <c r="AN1759" s="23">
        <f t="shared" si="691"/>
        <v>3.09</v>
      </c>
      <c r="AO1759" s="23">
        <f>IF(AJ1759=0,_xlfn.XLOOKUP(I1759,Goalies!B:B,Goalies!I:I),INDEX($AP$105:$AP1759,AJ1759))</f>
        <v>3.1232050340315141</v>
      </c>
      <c r="AP1759" s="23">
        <f t="shared" si="692"/>
        <v>3.1232050340315141</v>
      </c>
      <c r="AQ1759" s="23">
        <f t="shared" si="693"/>
        <v>3.0127499999999996</v>
      </c>
      <c r="AR1759" s="66">
        <v>0</v>
      </c>
      <c r="AS1759" s="96" t="s">
        <v>1591</v>
      </c>
      <c r="AT1759" s="20">
        <f t="shared" ref="AT1759:AT1777" si="880">(AK1759*V1759*X1759*Z1758*AA1759*AB1758*AC1759*AD1758*AG1759*AH1758)+AR1759</f>
        <v>3.1867436296090195</v>
      </c>
      <c r="AU1759" s="20">
        <f t="shared" ref="AU1759:AU1777" si="881">AT1758</f>
        <v>2.7090474970439185</v>
      </c>
      <c r="AV1759" s="12">
        <f t="shared" ref="AV1759:AV1777" si="882">AK1759*W1759*X1759*Z1758*AA1759*AB1758</f>
        <v>3.2550455088237369</v>
      </c>
      <c r="AW1759" s="12">
        <f t="shared" ref="AW1759:AW1777" si="883">AV1758</f>
        <v>2.7090474970439185</v>
      </c>
      <c r="AX1759" s="8">
        <f t="shared" si="698"/>
        <v>3.1867436296090195</v>
      </c>
      <c r="AY1759" s="8">
        <f t="shared" si="699"/>
        <v>2.7090474970439185</v>
      </c>
      <c r="AZ1759" s="8">
        <f t="shared" si="700"/>
        <v>5.8957911266529379</v>
      </c>
      <c r="BA1759" s="8">
        <f t="shared" si="701"/>
        <v>0.47769613256510102</v>
      </c>
      <c r="BB1759" s="62">
        <f t="shared" si="702"/>
        <v>-138</v>
      </c>
      <c r="BC1759" s="21">
        <f t="shared" si="703"/>
        <v>120</v>
      </c>
      <c r="BD1759" s="21">
        <f t="shared" si="704"/>
        <v>-106</v>
      </c>
      <c r="BE1759" s="21">
        <f t="shared" si="705"/>
        <v>-133</v>
      </c>
      <c r="BF1759" s="94">
        <f t="shared" si="38"/>
        <v>0.57991659125907136</v>
      </c>
      <c r="BG1759" s="22">
        <f t="shared" ref="BG1759:BG1777" si="884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0.45531210240334508</v>
      </c>
      <c r="BH1759" s="22">
        <f t="shared" ref="BH1759:BH1777" si="885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0.51440701412349144</v>
      </c>
      <c r="BI1759" s="22">
        <f t="shared" ref="BI1759:BI1777" si="886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0.57018709749460439</v>
      </c>
      <c r="BJ1759" s="21">
        <f t="shared" si="707"/>
        <v>-142</v>
      </c>
      <c r="BK1759" s="21">
        <f t="shared" si="708"/>
        <v>124</v>
      </c>
      <c r="BL1759" s="21">
        <f t="shared" si="709"/>
        <v>-102</v>
      </c>
      <c r="BM1759" s="21">
        <f t="shared" si="710"/>
        <v>-128</v>
      </c>
      <c r="BN1759" s="22">
        <f t="shared" si="46"/>
        <v>0.58640384442427929</v>
      </c>
      <c r="BO1759" s="22">
        <f t="shared" ref="BO1759:BO1777" si="887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0.44713577987678255</v>
      </c>
      <c r="BP1759" s="22">
        <f t="shared" ref="BP1759:BP1777" si="888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0.50468731203363015</v>
      </c>
      <c r="BQ1759" s="22">
        <f t="shared" ref="BQ1759:BQ1777" si="889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0.56116851430169756</v>
      </c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343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211"/>
        <v>UTA Karel Vejmelka</v>
      </c>
      <c r="J1760" s="33" t="s">
        <v>191</v>
      </c>
      <c r="K1760" s="14">
        <v>2.96</v>
      </c>
      <c r="L1760" s="13">
        <v>0.15</v>
      </c>
      <c r="M1760" s="28">
        <v>0.1</v>
      </c>
      <c r="N1760">
        <f>IFERROR(_xlfn.XLOOKUP(A1760,Params!A:A,Params!D:D),0)</f>
        <v>0</v>
      </c>
      <c r="O1760">
        <f t="shared" ref="O1760:O1777" si="890">N1761</f>
        <v>0</v>
      </c>
      <c r="P1760" s="68">
        <f t="shared" si="682"/>
        <v>0</v>
      </c>
      <c r="Q1760">
        <f t="shared" ref="Q1760:Q1777" si="891">P1761</f>
        <v>0</v>
      </c>
      <c r="R1760" s="5">
        <f t="shared" ref="R1760:R1777" si="892">N1760/W1760/X1760/Z1761/AB1761/AA1760</f>
        <v>0</v>
      </c>
      <c r="S1760" s="5">
        <f t="shared" ref="S1760:S1777" si="893">O1760/W1761/Y1760/Z1760/AA1761/AB1760</f>
        <v>0</v>
      </c>
      <c r="T1760" s="5">
        <f t="shared" ref="T1760:T1777" si="894">P1760/W1760/X1760/Z1761/AB1761</f>
        <v>0</v>
      </c>
      <c r="U1760" s="5">
        <f t="shared" ref="U1760:U1777" si="895">Q1760/W1761/Y1760/Z1760/AA1761</f>
        <v>0</v>
      </c>
      <c r="V1760" s="5">
        <f>_xlfn.XLOOKUP(H1760,'Rest - Home'!A:A,'Rest - Home'!B:B)</f>
        <v>0.97</v>
      </c>
      <c r="W1760" s="5">
        <f>_xlfn.XLOOKUP(H1760,'Rest - Home'!A:A,'Rest - Home'!C:C)</f>
        <v>0.95751047349149665</v>
      </c>
      <c r="X1760" s="5">
        <f t="shared" ref="X1760:X1777" si="896">AM1761/K1760</f>
        <v>0.92604252387960384</v>
      </c>
      <c r="Y1760" s="5">
        <f t="shared" ref="Y1760:Y1777" si="897">AK1761/K1760</f>
        <v>1.1351351351351351</v>
      </c>
      <c r="Z1760" s="5">
        <f>IF(J1760="",1,(_xlfn.XLOOKUP(I1760,Goalies!B:B,Goalies!J:J)))</f>
        <v>0.97</v>
      </c>
      <c r="AA1760" s="23">
        <f>_xlfn.XLOOKUP(E1760,Injuries!A:A,Injuries!B:B)</f>
        <v>0.93500000000000005</v>
      </c>
      <c r="AB1760" s="23">
        <f>_xlfn.XLOOKUP(E1760,Injuries!A:A,Injuries!C:C)</f>
        <v>1</v>
      </c>
      <c r="AC1760" s="23">
        <f>_xlfn.XLOOKUP(E1760,'Game Adjustments'!A:A,'Game Adjustments'!B:B)</f>
        <v>1</v>
      </c>
      <c r="AD1760" s="23">
        <f>_xlfn.XLOOKUP(E1760,'Game Adjustments'!A:A,'Game Adjustments'!C:C)</f>
        <v>1</v>
      </c>
      <c r="AE1760" s="23">
        <f>IF(D1760="A",_xlfn.XLOOKUP(E1760,'Rest - Home'!F:F,'Rest - Home'!J:J),_xlfn.XLOOKUP(E1760,'Rest - Home'!F:F,'Rest - Home'!I:I))</f>
        <v>1</v>
      </c>
      <c r="AF1760" s="23">
        <f>IF(D1760="A",_xlfn.XLOOKUP(E1760,'Rest - Home'!F:F,'Rest - Home'!L:L),_xlfn.XLOOKUP(E1760,'Rest - Home'!F:F,'Rest - Home'!K:K))</f>
        <v>1</v>
      </c>
      <c r="AG1760" s="26">
        <v>1</v>
      </c>
      <c r="AH1760" s="26">
        <v>1</v>
      </c>
      <c r="AI1760" s="53" cm="1">
        <f t="array" ref="AI1760">MAX(IF($E$63:E1759=E1760,ROW($E$63:E1759)-MIN(ROW($E$63:E1759))+1))</f>
        <v>1666</v>
      </c>
      <c r="AJ1760" s="53" cm="1">
        <f t="array" ref="AJ1760">MAX(IF($I$105:I1759=I1760,ROW($I$105:I1759)-MIN(ROW($I$105:I1759))+1))</f>
        <v>1614</v>
      </c>
      <c r="AK1760" s="23">
        <f>IF(AI1760=0,_xlfn.XLOOKUP(E1760,'Starting GF'!A:A,'Starting GF'!B:B),INDEX($AL$63:$AL1760,AI1760))</f>
        <v>3.1240105379292937</v>
      </c>
      <c r="AL1760" s="23">
        <f t="shared" si="690"/>
        <v>3.1240105379292937</v>
      </c>
      <c r="AM1760" s="23">
        <f>IF(AI1760=0,_xlfn.XLOOKUP(E1760,'Starting GF'!A:A,'Starting GF'!C:C),INDEX($AN$63:$AN1760,AI1760))</f>
        <v>2.9480390831203787</v>
      </c>
      <c r="AN1760" s="23">
        <f t="shared" si="691"/>
        <v>2.9480390831203787</v>
      </c>
      <c r="AO1760" s="23">
        <f>IF(AJ1760=0,_xlfn.XLOOKUP(I1760,Goalies!B:B,Goalies!I:I),INDEX($AP$105:$AP1760,AJ1760))</f>
        <v>2.9166929922123974</v>
      </c>
      <c r="AP1760" s="23">
        <f t="shared" si="692"/>
        <v>2.9166929922123974</v>
      </c>
      <c r="AQ1760" s="23">
        <f t="shared" si="693"/>
        <v>2.8595979106267673</v>
      </c>
      <c r="AR1760" s="66">
        <v>0</v>
      </c>
      <c r="AS1760" s="96" t="s">
        <v>1591</v>
      </c>
      <c r="AT1760" s="20">
        <f t="shared" ref="AT1760:AT1777" si="898">(AK1760*V1760*X1760*Z1761*AA1760*AB1761*AC1760*AD1761*AG1760*AH1761)+AR1760</f>
        <v>2.5965543841152705</v>
      </c>
      <c r="AU1760" s="20">
        <f t="shared" ref="AU1760:AU1777" si="899">AT1761</f>
        <v>3.392101413443481</v>
      </c>
      <c r="AV1760" s="12">
        <f t="shared" ref="AV1760:AV1777" si="900">AK1760*V1760*X1760*Z1761*AA1760*AB1761</f>
        <v>2.5965543841152705</v>
      </c>
      <c r="AW1760" s="12">
        <f t="shared" ref="AW1760:AW1777" si="901">AV1761</f>
        <v>3.3754631725499431</v>
      </c>
      <c r="AX1760" s="8">
        <f t="shared" si="698"/>
        <v>2.5965543841152705</v>
      </c>
      <c r="AY1760" s="8">
        <f t="shared" si="699"/>
        <v>3.392101413443481</v>
      </c>
      <c r="AZ1760" s="8">
        <f t="shared" si="700"/>
        <v>5.9886557975587511</v>
      </c>
      <c r="BA1760" s="8">
        <f t="shared" si="701"/>
        <v>-0.79554702932821053</v>
      </c>
      <c r="BB1760" s="62">
        <f t="shared" si="702"/>
        <v>169</v>
      </c>
      <c r="BC1760" s="21">
        <f t="shared" si="703"/>
        <v>-127</v>
      </c>
      <c r="BD1760" s="21">
        <f t="shared" si="704"/>
        <v>-101</v>
      </c>
      <c r="BE1760" s="21">
        <f t="shared" si="705"/>
        <v>125</v>
      </c>
      <c r="BF1760" s="94">
        <f t="shared" ref="BF1760:BF1777" si="902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IF(AT1760&gt;AT1761, 1-_xlpm.interp, _xlpm.interp)
)</f>
        <v>0.3722087664747763</v>
      </c>
      <c r="BG1760" s="22">
        <f t="shared" si="76"/>
        <v>0.56037602530035335</v>
      </c>
      <c r="BH1760" s="22">
        <f t="shared" si="76"/>
        <v>0.50225703329231353</v>
      </c>
      <c r="BI1760" s="22">
        <f t="shared" si="76"/>
        <v>0.44360462696714564</v>
      </c>
      <c r="BJ1760" s="21">
        <f t="shared" si="707"/>
        <v>167</v>
      </c>
      <c r="BK1760" s="21">
        <f t="shared" si="708"/>
        <v>-126</v>
      </c>
      <c r="BL1760" s="21">
        <f t="shared" si="709"/>
        <v>101</v>
      </c>
      <c r="BM1760" s="21">
        <f t="shared" si="710"/>
        <v>127</v>
      </c>
      <c r="BN1760" s="22">
        <f t="shared" ref="BN1760:BN1777" si="903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IF(AV1760&gt;AV1761, 1-_xlpm.interp, _xlpm.interp)
)</f>
        <v>0.37474107080180963</v>
      </c>
      <c r="BO1760" s="22">
        <f t="shared" si="82"/>
        <v>0.55663471939264386</v>
      </c>
      <c r="BP1760" s="22">
        <f t="shared" si="82"/>
        <v>0.49840011828830533</v>
      </c>
      <c r="BQ1760" s="22">
        <f t="shared" si="82"/>
        <v>0.44052577289835482</v>
      </c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343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211"/>
        <v>CAR Brandon Bussi</v>
      </c>
      <c r="J1761" s="33" t="s">
        <v>396</v>
      </c>
      <c r="K1761" s="14">
        <v>2.96</v>
      </c>
      <c r="L1761" s="13">
        <v>0.15</v>
      </c>
      <c r="M1761" s="28">
        <v>0.1</v>
      </c>
      <c r="N1761">
        <f>IFERROR(_xlfn.XLOOKUP(A1761,Params!A:A,Params!D:D),0)</f>
        <v>0</v>
      </c>
      <c r="O1761">
        <f t="shared" ref="O1761:O1777" si="904">N1760</f>
        <v>0</v>
      </c>
      <c r="P1761" s="68">
        <f t="shared" si="682"/>
        <v>0</v>
      </c>
      <c r="Q1761">
        <f t="shared" ref="Q1761:Q1777" si="905">P1760</f>
        <v>0</v>
      </c>
      <c r="R1761" s="5">
        <f t="shared" ref="R1761:R1777" si="906">N1761/W1761/X1761/Z1760/AB1760/AA1761</f>
        <v>0</v>
      </c>
      <c r="S1761" s="5">
        <f t="shared" ref="S1761:S1777" si="907">O1761/W1760/Y1761/Z1761/AA1760/AB1761</f>
        <v>0</v>
      </c>
      <c r="T1761" s="5">
        <f t="shared" ref="T1761:T1777" si="908">P1761/W1761/X1761/Z1760/AB1760</f>
        <v>0</v>
      </c>
      <c r="U1761" s="5">
        <f t="shared" ref="U1761:U1777" si="909">Q1761/W1760/Y1761/Z1761/AA1760</f>
        <v>0</v>
      </c>
      <c r="V1761" s="5">
        <f>_xlfn.XLOOKUP(H1761,'Rest - Home'!A:A,'Rest - Home'!B:B)</f>
        <v>1.0449999999999999</v>
      </c>
      <c r="W1761" s="5">
        <f>_xlfn.XLOOKUP(H1761,'Rest - Home'!A:A,'Rest - Home'!C:C)</f>
        <v>1.0398742800952707</v>
      </c>
      <c r="X1761" s="5">
        <f t="shared" ref="X1761:X1777" si="910">AM1760/K1761</f>
        <v>0.99595914970283062</v>
      </c>
      <c r="Y1761" s="5">
        <f t="shared" ref="Y1761:Y1777" si="911">AK1760/K1761</f>
        <v>1.0554089655166532</v>
      </c>
      <c r="Z1761" s="5">
        <f>IF(J1761="",1,(_xlfn.XLOOKUP(I1761,Goalies!B:B,Goalies!J:J)))</f>
        <v>0.97499999999999998</v>
      </c>
      <c r="AA1761" s="23">
        <f>_xlfn.XLOOKUP(E1761,Injuries!A:A,Injuries!B:B)</f>
        <v>1</v>
      </c>
      <c r="AB1761" s="23">
        <f>_xlfn.XLOOKUP(E1761,Injuries!A:A,Injuries!C:C)</f>
        <v>1.0149999999999999</v>
      </c>
      <c r="AC1761" s="23">
        <f>_xlfn.XLOOKUP(E1761,'Game Adjustments'!A:A,'Game Adjustments'!B:B)</f>
        <v>1</v>
      </c>
      <c r="AD1761" s="23">
        <f>_xlfn.XLOOKUP(E1761,'Game Adjustments'!A:A,'Game Adjustments'!C:C)</f>
        <v>1</v>
      </c>
      <c r="AE1761" s="23">
        <f>IF(D1761="A",_xlfn.XLOOKUP(E1761,'Rest - Home'!F:F,'Rest - Home'!J:J),_xlfn.XLOOKUP(E1761,'Rest - Home'!F:F,'Rest - Home'!I:I))</f>
        <v>1</v>
      </c>
      <c r="AF1761" s="23">
        <f>IF(D1761="A",_xlfn.XLOOKUP(E1761,'Rest - Home'!F:F,'Rest - Home'!L:L),_xlfn.XLOOKUP(E1761,'Rest - Home'!F:F,'Rest - Home'!K:K))</f>
        <v>1</v>
      </c>
      <c r="AG1761" s="26">
        <v>1</v>
      </c>
      <c r="AH1761" s="26">
        <v>1</v>
      </c>
      <c r="AI1761" s="53" cm="1">
        <f t="array" ref="AI1761">MAX(IF($E$63:E1760=E1761,ROW($E$63:E1760)-MIN(ROW($E$63:E1760))+1))</f>
        <v>1624</v>
      </c>
      <c r="AJ1761" s="53" cm="1">
        <f t="array" ref="AJ1761">MAX(IF($I$105:I1760=I1761,ROW($I$105:I1760)-MIN(ROW($I$105:I1760))+1))</f>
        <v>1582</v>
      </c>
      <c r="AK1761" s="23">
        <f>IF(AI1761=0,_xlfn.XLOOKUP(E1761,'Starting GF'!A:A,'Starting GF'!B:B),INDEX($AL$63:$AL1761,AI1761))</f>
        <v>3.36</v>
      </c>
      <c r="AL1761" s="23">
        <f t="shared" si="690"/>
        <v>3.36</v>
      </c>
      <c r="AM1761" s="23">
        <f>IF(AI1761=0,_xlfn.XLOOKUP(E1761,'Starting GF'!A:A,'Starting GF'!C:C),INDEX($AN$63:$AN1761,AI1761))</f>
        <v>2.7410858706836274</v>
      </c>
      <c r="AN1761" s="23">
        <f t="shared" si="691"/>
        <v>2.7410858706836274</v>
      </c>
      <c r="AO1761" s="23">
        <f>IF(AJ1761=0,_xlfn.XLOOKUP(I1761,Goalies!B:B,Goalies!I:I),INDEX($AP$105:$AP1761,AJ1761))</f>
        <v>2.703741334176859</v>
      </c>
      <c r="AP1761" s="23">
        <f t="shared" si="692"/>
        <v>2.703741334176859</v>
      </c>
      <c r="AQ1761" s="23">
        <f t="shared" si="693"/>
        <v>2.6725587239165365</v>
      </c>
      <c r="AR1761" s="66">
        <v>0</v>
      </c>
      <c r="AS1761" s="96" t="s">
        <v>1591</v>
      </c>
      <c r="AT1761" s="20">
        <f t="shared" ref="AT1761:AT1777" si="912">(AK1761*V1761*X1761*Z1760*AA1761*AB1760*AC1761*AD1760*AG1761*AH1760)+AR1761</f>
        <v>3.392101413443481</v>
      </c>
      <c r="AU1761" s="20">
        <f t="shared" ref="AU1761:AU1777" si="913">AT1760</f>
        <v>2.5965543841152705</v>
      </c>
      <c r="AV1761" s="12">
        <f t="shared" ref="AV1761:AV1777" si="914">AK1761*W1761*X1761*Z1760*AA1761*AB1760</f>
        <v>3.3754631725499431</v>
      </c>
      <c r="AW1761" s="12">
        <f t="shared" ref="AW1761:AW1777" si="915">AV1760</f>
        <v>2.5965543841152705</v>
      </c>
      <c r="AX1761" s="8">
        <f t="shared" si="698"/>
        <v>3.392101413443481</v>
      </c>
      <c r="AY1761" s="8">
        <f t="shared" si="699"/>
        <v>2.5965543841152705</v>
      </c>
      <c r="AZ1761" s="8">
        <f t="shared" si="700"/>
        <v>5.9886557975587511</v>
      </c>
      <c r="BA1761" s="8">
        <f t="shared" si="701"/>
        <v>0.79554702932821053</v>
      </c>
      <c r="BB1761" s="62">
        <f t="shared" si="702"/>
        <v>-169</v>
      </c>
      <c r="BC1761" s="21">
        <f t="shared" si="703"/>
        <v>127</v>
      </c>
      <c r="BD1761" s="21">
        <f t="shared" si="704"/>
        <v>101</v>
      </c>
      <c r="BE1761" s="21">
        <f t="shared" si="705"/>
        <v>-125</v>
      </c>
      <c r="BF1761" s="94">
        <f t="shared" si="38"/>
        <v>0.6277912335252237</v>
      </c>
      <c r="BG1761" s="22">
        <f t="shared" ref="BG1761:BG1777" si="916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0.43962397469964659</v>
      </c>
      <c r="BH1761" s="22">
        <f t="shared" ref="BH1761:BH1777" si="917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0.49774296670768653</v>
      </c>
      <c r="BI1761" s="22">
        <f t="shared" ref="BI1761:BI1777" si="918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0.55639537303285436</v>
      </c>
      <c r="BJ1761" s="21">
        <f t="shared" si="707"/>
        <v>-167</v>
      </c>
      <c r="BK1761" s="21">
        <f t="shared" si="708"/>
        <v>126</v>
      </c>
      <c r="BL1761" s="21">
        <f t="shared" si="709"/>
        <v>-101</v>
      </c>
      <c r="BM1761" s="21">
        <f t="shared" si="710"/>
        <v>-127</v>
      </c>
      <c r="BN1761" s="22">
        <f t="shared" si="46"/>
        <v>0.62525892919819037</v>
      </c>
      <c r="BO1761" s="22">
        <f t="shared" ref="BO1761:BO1777" si="919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0.44336528060735614</v>
      </c>
      <c r="BP1761" s="22">
        <f t="shared" ref="BP1761:BP1777" si="920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0.50159988171169467</v>
      </c>
      <c r="BQ1761" s="22">
        <f t="shared" ref="BQ1761:BQ1777" si="921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0.55947422710164518</v>
      </c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343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211"/>
        <v>WPG Connor Hellebuyck</v>
      </c>
      <c r="J1762" s="33" t="s">
        <v>199</v>
      </c>
      <c r="K1762" s="14">
        <v>2.96</v>
      </c>
      <c r="L1762" s="13">
        <v>0.15</v>
      </c>
      <c r="M1762" s="28">
        <v>0.1</v>
      </c>
      <c r="N1762">
        <f>IFERROR(_xlfn.XLOOKUP(A1762,Params!A:A,Params!D:D),0)</f>
        <v>0</v>
      </c>
      <c r="O1762">
        <f t="shared" ref="O1762:O1777" si="922">N1763</f>
        <v>0</v>
      </c>
      <c r="P1762" s="68">
        <f t="shared" si="682"/>
        <v>0</v>
      </c>
      <c r="Q1762">
        <f t="shared" ref="Q1762:Q1777" si="923">P1763</f>
        <v>0</v>
      </c>
      <c r="R1762" s="5">
        <f t="shared" ref="R1762:R1777" si="924">N1762/W1762/X1762/Z1763/AB1763/AA1762</f>
        <v>0</v>
      </c>
      <c r="S1762" s="5">
        <f t="shared" ref="S1762:S1777" si="925">O1762/W1763/Y1762/Z1762/AA1763/AB1762</f>
        <v>0</v>
      </c>
      <c r="T1762" s="5">
        <f t="shared" ref="T1762:T1777" si="926">P1762/W1762/X1762/Z1763/AB1763</f>
        <v>0</v>
      </c>
      <c r="U1762" s="5">
        <f t="shared" ref="U1762:U1777" si="927">Q1762/W1763/Y1762/Z1762/AA1763</f>
        <v>0</v>
      </c>
      <c r="V1762" s="5">
        <f>_xlfn.XLOOKUP(H1762,'Rest - Home'!A:A,'Rest - Home'!B:B)</f>
        <v>0.97</v>
      </c>
      <c r="W1762" s="5">
        <f>_xlfn.XLOOKUP(H1762,'Rest - Home'!A:A,'Rest - Home'!C:C)</f>
        <v>0.95751047349149665</v>
      </c>
      <c r="X1762" s="5">
        <f t="shared" ref="X1762:X1777" si="928">AM1763/K1762</f>
        <v>0.88175675675675669</v>
      </c>
      <c r="Y1762" s="5">
        <f t="shared" ref="Y1762:Y1777" si="929">AK1763/K1762</f>
        <v>1.1324295469175683</v>
      </c>
      <c r="Z1762" s="5">
        <f>IF(J1762="",1,(_xlfn.XLOOKUP(I1762,Goalies!B:B,Goalies!J:J)))</f>
        <v>0.96499999999999997</v>
      </c>
      <c r="AA1762" s="23">
        <f>_xlfn.XLOOKUP(E1762,Injuries!A:A,Injuries!B:B)</f>
        <v>1</v>
      </c>
      <c r="AB1762" s="23">
        <f>_xlfn.XLOOKUP(E1762,Injuries!A:A,Injuries!C:C)</f>
        <v>1.02</v>
      </c>
      <c r="AC1762" s="23">
        <f>_xlfn.XLOOKUP(E1762,'Game Adjustments'!A:A,'Game Adjustments'!B:B)</f>
        <v>1</v>
      </c>
      <c r="AD1762" s="23">
        <f>_xlfn.XLOOKUP(E1762,'Game Adjustments'!A:A,'Game Adjustments'!C:C)</f>
        <v>1</v>
      </c>
      <c r="AE1762" s="23">
        <f>IF(D1762="A",_xlfn.XLOOKUP(E1762,'Rest - Home'!F:F,'Rest - Home'!J:J),_xlfn.XLOOKUP(E1762,'Rest - Home'!F:F,'Rest - Home'!I:I))</f>
        <v>1</v>
      </c>
      <c r="AF1762" s="23">
        <f>IF(D1762="A",_xlfn.XLOOKUP(E1762,'Rest - Home'!F:F,'Rest - Home'!L:L),_xlfn.XLOOKUP(E1762,'Rest - Home'!F:F,'Rest - Home'!K:K))</f>
        <v>1</v>
      </c>
      <c r="AG1762" s="26">
        <v>1</v>
      </c>
      <c r="AH1762" s="26">
        <v>1</v>
      </c>
      <c r="AI1762" s="53" cm="1">
        <f t="array" ref="AI1762">MAX(IF($E$63:E1761=E1762,ROW($E$63:E1761)-MIN(ROW($E$63:E1761))+1))</f>
        <v>1670</v>
      </c>
      <c r="AJ1762" s="53" cm="1">
        <f t="array" ref="AJ1762">MAX(IF($I$105:I1761=I1762,ROW($I$105:I1761)-MIN(ROW($I$105:I1761))+1))</f>
        <v>1628</v>
      </c>
      <c r="AK1762" s="23">
        <f>IF(AI1762=0,_xlfn.XLOOKUP(E1762,'Starting GF'!A:A,'Starting GF'!B:B),INDEX($AL$63:$AL1762,AI1762))</f>
        <v>2.85</v>
      </c>
      <c r="AL1762" s="23">
        <f t="shared" si="690"/>
        <v>2.85</v>
      </c>
      <c r="AM1762" s="23">
        <f>IF(AI1762=0,_xlfn.XLOOKUP(E1762,'Starting GF'!A:A,'Starting GF'!C:C),INDEX($AN$63:$AN1762,AI1762))</f>
        <v>2.99563757445681</v>
      </c>
      <c r="AN1762" s="23">
        <f t="shared" si="691"/>
        <v>2.99563757445681</v>
      </c>
      <c r="AO1762" s="23">
        <f>IF(AJ1762=0,_xlfn.XLOOKUP(I1762,Goalies!B:B,Goalies!I:I),INDEX($AP$105:$AP1762,AJ1762))</f>
        <v>2.8890883101982716</v>
      </c>
      <c r="AP1762" s="23">
        <f t="shared" si="692"/>
        <v>2.8890883101982716</v>
      </c>
      <c r="AQ1762" s="23">
        <f t="shared" si="693"/>
        <v>2.8907902593508217</v>
      </c>
      <c r="AR1762" s="66">
        <v>0</v>
      </c>
      <c r="AS1762" s="96" t="s">
        <v>1591</v>
      </c>
      <c r="AT1762" s="20">
        <f t="shared" ref="AT1762:AT1777" si="930">(AK1762*V1762*X1762*Z1763*AA1762*AB1763*AC1762*AD1763*AG1762*AH1763)+AR1762</f>
        <v>2.4581534735219592</v>
      </c>
      <c r="AU1762" s="20">
        <f t="shared" ref="AU1762:AU1777" si="931">AT1763</f>
        <v>3.2799867609572346</v>
      </c>
      <c r="AV1762" s="12">
        <f t="shared" ref="AV1762:AV1777" si="932">AK1762*V1762*X1762*Z1763*AA1762*AB1763</f>
        <v>2.4581534735219592</v>
      </c>
      <c r="AW1762" s="12">
        <f t="shared" ref="AW1762:AW1777" si="933">AV1763</f>
        <v>3.2638984418874863</v>
      </c>
      <c r="AX1762" s="8">
        <f t="shared" si="698"/>
        <v>2.4581534735219592</v>
      </c>
      <c r="AY1762" s="8">
        <f t="shared" si="699"/>
        <v>3.2799867609572346</v>
      </c>
      <c r="AZ1762" s="8">
        <f t="shared" si="700"/>
        <v>5.7381402344791939</v>
      </c>
      <c r="BA1762" s="8">
        <f t="shared" si="701"/>
        <v>-0.82183328743527539</v>
      </c>
      <c r="BB1762" s="62">
        <f t="shared" si="702"/>
        <v>172</v>
      </c>
      <c r="BC1762" s="21">
        <f t="shared" si="703"/>
        <v>-108</v>
      </c>
      <c r="BD1762" s="21">
        <f t="shared" si="704"/>
        <v>120</v>
      </c>
      <c r="BE1762" s="21">
        <f t="shared" si="705"/>
        <v>148</v>
      </c>
      <c r="BF1762" s="94">
        <f t="shared" ref="BF1762:BF1777" si="934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IF(AT1762&gt;AT1763, 1-_xlpm.interp, _xlpm.interp)
)</f>
        <v>0.36794979849392206</v>
      </c>
      <c r="BG1762" s="22">
        <f t="shared" si="76"/>
        <v>0.51833361495034724</v>
      </c>
      <c r="BH1762" s="22">
        <f t="shared" si="76"/>
        <v>0.45550949776205574</v>
      </c>
      <c r="BI1762" s="22">
        <f t="shared" si="76"/>
        <v>0.40296058523708056</v>
      </c>
      <c r="BJ1762" s="21">
        <f t="shared" si="707"/>
        <v>170</v>
      </c>
      <c r="BK1762" s="21">
        <f t="shared" si="708"/>
        <v>-106</v>
      </c>
      <c r="BL1762" s="21">
        <f t="shared" si="709"/>
        <v>122</v>
      </c>
      <c r="BM1762" s="21">
        <f t="shared" si="710"/>
        <v>151</v>
      </c>
      <c r="BN1762" s="22">
        <f t="shared" ref="BN1762:BN1777" si="935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IF(AV1762&gt;AV1763, 1-_xlpm.interp, _xlpm.interp)
)</f>
        <v>0.3704159024357202</v>
      </c>
      <c r="BO1762" s="22">
        <f t="shared" si="82"/>
        <v>0.51484147744848863</v>
      </c>
      <c r="BP1762" s="22">
        <f t="shared" si="82"/>
        <v>0.45130300982985372</v>
      </c>
      <c r="BQ1762" s="22">
        <f t="shared" si="82"/>
        <v>0.39905061438907052</v>
      </c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343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211"/>
        <v>TBL Andrei Vasilevskiy</v>
      </c>
      <c r="J1763" s="33" t="s">
        <v>187</v>
      </c>
      <c r="K1763" s="14">
        <v>2.96</v>
      </c>
      <c r="L1763" s="13">
        <v>0.15</v>
      </c>
      <c r="M1763" s="28">
        <v>0.1</v>
      </c>
      <c r="N1763">
        <f>IFERROR(_xlfn.XLOOKUP(A1763,Params!A:A,Params!D:D),0)</f>
        <v>0</v>
      </c>
      <c r="O1763">
        <f t="shared" ref="O1763:O1777" si="936">N1762</f>
        <v>0</v>
      </c>
      <c r="P1763" s="68">
        <f t="shared" si="682"/>
        <v>0</v>
      </c>
      <c r="Q1763">
        <f t="shared" ref="Q1763:Q1777" si="937">P1762</f>
        <v>0</v>
      </c>
      <c r="R1763" s="5">
        <f t="shared" ref="R1763:R1777" si="938">N1763/W1763/X1763/Z1762/AB1762/AA1763</f>
        <v>0</v>
      </c>
      <c r="S1763" s="5">
        <f t="shared" ref="S1763:S1777" si="939">O1763/W1762/Y1763/Z1763/AA1762/AB1763</f>
        <v>0</v>
      </c>
      <c r="T1763" s="5">
        <f t="shared" ref="T1763:T1777" si="940">P1763/W1763/X1763/Z1762/AB1762</f>
        <v>0</v>
      </c>
      <c r="U1763" s="5">
        <f t="shared" ref="U1763:U1777" si="941">Q1763/W1762/Y1763/Z1763/AA1762</f>
        <v>0</v>
      </c>
      <c r="V1763" s="5">
        <f>_xlfn.XLOOKUP(H1763,'Rest - Home'!A:A,'Rest - Home'!B:B)</f>
        <v>1.0449999999999999</v>
      </c>
      <c r="W1763" s="5">
        <f>_xlfn.XLOOKUP(H1763,'Rest - Home'!A:A,'Rest - Home'!C:C)</f>
        <v>1.0398742800952707</v>
      </c>
      <c r="X1763" s="5">
        <f t="shared" ref="X1763:X1777" si="942">AM1762/K1763</f>
        <v>1.0120397211002736</v>
      </c>
      <c r="Y1763" s="5">
        <f t="shared" ref="Y1763:Y1777" si="943">AK1762/K1763</f>
        <v>0.96283783783783783</v>
      </c>
      <c r="Z1763" s="5">
        <f>IF(J1763="",1,(_xlfn.XLOOKUP(I1763,Goalies!B:B,Goalies!J:J)))</f>
        <v>0.96499999999999997</v>
      </c>
      <c r="AA1763" s="23">
        <f>_xlfn.XLOOKUP(E1763,Injuries!A:A,Injuries!B:B)</f>
        <v>0.94</v>
      </c>
      <c r="AB1763" s="23">
        <f>_xlfn.XLOOKUP(E1763,Injuries!A:A,Injuries!C:C)</f>
        <v>1.0449999999999999</v>
      </c>
      <c r="AC1763" s="23">
        <f>_xlfn.XLOOKUP(E1763,'Game Adjustments'!A:A,'Game Adjustments'!B:B)</f>
        <v>1</v>
      </c>
      <c r="AD1763" s="23">
        <f>_xlfn.XLOOKUP(E1763,'Game Adjustments'!A:A,'Game Adjustments'!C:C)</f>
        <v>1</v>
      </c>
      <c r="AE1763" s="23">
        <f>IF(D1763="A",_xlfn.XLOOKUP(E1763,'Rest - Home'!F:F,'Rest - Home'!J:J),_xlfn.XLOOKUP(E1763,'Rest - Home'!F:F,'Rest - Home'!I:I))</f>
        <v>1</v>
      </c>
      <c r="AF1763" s="23">
        <f>IF(D1763="A",_xlfn.XLOOKUP(E1763,'Rest - Home'!F:F,'Rest - Home'!L:L),_xlfn.XLOOKUP(E1763,'Rest - Home'!F:F,'Rest - Home'!K:K))</f>
        <v>1</v>
      </c>
      <c r="AG1763" s="26">
        <v>1</v>
      </c>
      <c r="AH1763" s="26">
        <v>1</v>
      </c>
      <c r="AI1763" s="53" cm="1">
        <f t="array" ref="AI1763">MAX(IF($E$63:E1762=E1763,ROW($E$63:E1762)-MIN(ROW($E$63:E1762))+1))</f>
        <v>1657</v>
      </c>
      <c r="AJ1763" s="53" cm="1">
        <f t="array" ref="AJ1763">MAX(IF($I$105:I1762=I1763,ROW($I$105:I1762)-MIN(ROW($I$105:I1762))+1))</f>
        <v>1615</v>
      </c>
      <c r="AK1763" s="23">
        <f>IF(AI1763=0,_xlfn.XLOOKUP(E1763,'Starting GF'!A:A,'Starting GF'!B:B),INDEX($AL$63:$AL1763,AI1763))</f>
        <v>3.351991458876002</v>
      </c>
      <c r="AL1763" s="23">
        <f t="shared" si="690"/>
        <v>3.351991458876002</v>
      </c>
      <c r="AM1763" s="23">
        <f>IF(AI1763=0,_xlfn.XLOOKUP(E1763,'Starting GF'!A:A,'Starting GF'!C:C),INDEX($AN$63:$AN1763,AI1763))</f>
        <v>2.61</v>
      </c>
      <c r="AN1763" s="23">
        <f t="shared" si="691"/>
        <v>2.61</v>
      </c>
      <c r="AO1763" s="23">
        <f>IF(AJ1763=0,_xlfn.XLOOKUP(I1763,Goalies!B:B,Goalies!I:I),INDEX($AP$105:$AP1763,AJ1763))</f>
        <v>2.5761083030831884</v>
      </c>
      <c r="AP1763" s="23">
        <f t="shared" si="692"/>
        <v>2.5761083030831884</v>
      </c>
      <c r="AQ1763" s="23">
        <f t="shared" si="693"/>
        <v>2.5186499999999996</v>
      </c>
      <c r="AR1763" s="66">
        <v>0</v>
      </c>
      <c r="AS1763" s="96" t="s">
        <v>1591</v>
      </c>
      <c r="AT1763" s="20">
        <f t="shared" ref="AT1763:AT1777" si="944">(AK1763*V1763*X1763*Z1762*AA1763*AB1762*AC1763*AD1762*AG1763*AH1762)+AR1763</f>
        <v>3.2799867609572346</v>
      </c>
      <c r="AU1763" s="20">
        <f t="shared" ref="AU1763:AU1777" si="945">AT1762</f>
        <v>2.4581534735219592</v>
      </c>
      <c r="AV1763" s="12">
        <f t="shared" ref="AV1763:AV1777" si="946">AK1763*W1763*X1763*Z1762*AA1763*AB1762</f>
        <v>3.2638984418874863</v>
      </c>
      <c r="AW1763" s="12">
        <f t="shared" ref="AW1763:AW1777" si="947">AV1762</f>
        <v>2.4581534735219592</v>
      </c>
      <c r="AX1763" s="8">
        <f t="shared" si="698"/>
        <v>3.2799867609572346</v>
      </c>
      <c r="AY1763" s="8">
        <f t="shared" si="699"/>
        <v>2.4581534735219592</v>
      </c>
      <c r="AZ1763" s="8">
        <f t="shared" si="700"/>
        <v>5.7381402344791939</v>
      </c>
      <c r="BA1763" s="8">
        <f t="shared" si="701"/>
        <v>0.82183328743527539</v>
      </c>
      <c r="BB1763" s="62">
        <f t="shared" si="702"/>
        <v>-172</v>
      </c>
      <c r="BC1763" s="21">
        <f t="shared" si="703"/>
        <v>108</v>
      </c>
      <c r="BD1763" s="21">
        <f t="shared" si="704"/>
        <v>-120</v>
      </c>
      <c r="BE1763" s="21">
        <f t="shared" si="705"/>
        <v>-148</v>
      </c>
      <c r="BF1763" s="94">
        <f t="shared" si="38"/>
        <v>0.63205020150607794</v>
      </c>
      <c r="BG1763" s="22">
        <f t="shared" ref="BG1763:BG1777" si="948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0.48166638504965281</v>
      </c>
      <c r="BH1763" s="22">
        <f t="shared" ref="BH1763:BH1777" si="949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0.54449050223794426</v>
      </c>
      <c r="BI1763" s="22">
        <f t="shared" ref="BI1763:BI1777" si="950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0.59703941476291944</v>
      </c>
      <c r="BJ1763" s="21">
        <f t="shared" si="707"/>
        <v>-170</v>
      </c>
      <c r="BK1763" s="21">
        <f t="shared" si="708"/>
        <v>106</v>
      </c>
      <c r="BL1763" s="21">
        <f t="shared" si="709"/>
        <v>-122</v>
      </c>
      <c r="BM1763" s="21">
        <f t="shared" si="710"/>
        <v>-151</v>
      </c>
      <c r="BN1763" s="22">
        <f t="shared" si="46"/>
        <v>0.6295840975642798</v>
      </c>
      <c r="BO1763" s="22">
        <f t="shared" ref="BO1763:BO1777" si="951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0.48515852255151132</v>
      </c>
      <c r="BP1763" s="22">
        <f t="shared" ref="BP1763:BP1777" si="952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0.54869699017014628</v>
      </c>
      <c r="BQ1763" s="22">
        <f t="shared" ref="BQ1763:BQ1777" si="953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0.60094938561092948</v>
      </c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343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211"/>
        <v>WSH Logan Thompson</v>
      </c>
      <c r="J1764" s="33" t="s">
        <v>197</v>
      </c>
      <c r="K1764" s="14">
        <v>2.96</v>
      </c>
      <c r="L1764" s="13">
        <v>0.15</v>
      </c>
      <c r="M1764" s="28">
        <v>0.1</v>
      </c>
      <c r="N1764">
        <f>IFERROR(_xlfn.XLOOKUP(A1764,Params!A:A,Params!D:D),0)</f>
        <v>0</v>
      </c>
      <c r="O1764">
        <f t="shared" ref="O1764:O1777" si="954">N1765</f>
        <v>0</v>
      </c>
      <c r="P1764" s="68">
        <f t="shared" si="682"/>
        <v>0</v>
      </c>
      <c r="Q1764">
        <f t="shared" ref="Q1764:Q1777" si="955">P1765</f>
        <v>0</v>
      </c>
      <c r="R1764" s="5">
        <f t="shared" ref="R1764:R1777" si="956">N1764/W1764/X1764/Z1765/AB1765/AA1764</f>
        <v>0</v>
      </c>
      <c r="S1764" s="5">
        <f t="shared" ref="S1764:S1777" si="957">O1764/W1765/Y1764/Z1764/AA1765/AB1764</f>
        <v>0</v>
      </c>
      <c r="T1764" s="5">
        <f t="shared" ref="T1764:T1777" si="958">P1764/W1764/X1764/Z1765/AB1765</f>
        <v>0</v>
      </c>
      <c r="U1764" s="5">
        <f t="shared" ref="U1764:U1777" si="959">Q1764/W1765/Y1764/Z1764/AA1765</f>
        <v>0</v>
      </c>
      <c r="V1764" s="5">
        <f>_xlfn.XLOOKUP(H1764,'Rest - Home'!A:A,'Rest - Home'!B:B)</f>
        <v>0.95</v>
      </c>
      <c r="W1764" s="5">
        <f>_xlfn.XLOOKUP(H1764,'Rest - Home'!A:A,'Rest - Home'!C:C)</f>
        <v>0.95302926576458757</v>
      </c>
      <c r="X1764" s="5">
        <f t="shared" ref="X1764:X1777" si="960">AM1765/K1764</f>
        <v>1.027378356808988</v>
      </c>
      <c r="Y1764" s="5">
        <f t="shared" ref="Y1764:Y1777" si="961">AK1765/K1764</f>
        <v>1.0087207879756359</v>
      </c>
      <c r="Z1764" s="5">
        <f>IF(J1764="",1,(_xlfn.XLOOKUP(I1764,Goalies!B:B,Goalies!J:J)))</f>
        <v>0.97499999999999998</v>
      </c>
      <c r="AA1764" s="23">
        <f>_xlfn.XLOOKUP(E1764,Injuries!A:A,Injuries!B:B)</f>
        <v>0.99</v>
      </c>
      <c r="AB1764" s="23">
        <f>_xlfn.XLOOKUP(E1764,Injuries!A:A,Injuries!C:C)</f>
        <v>1.01</v>
      </c>
      <c r="AC1764" s="23">
        <f>_xlfn.XLOOKUP(E1764,'Game Adjustments'!A:A,'Game Adjustments'!B:B)</f>
        <v>1</v>
      </c>
      <c r="AD1764" s="23">
        <f>_xlfn.XLOOKUP(E1764,'Game Adjustments'!A:A,'Game Adjustments'!C:C)</f>
        <v>1</v>
      </c>
      <c r="AE1764" s="23">
        <f>IF(D1764="A",_xlfn.XLOOKUP(E1764,'Rest - Home'!F:F,'Rest - Home'!J:J),_xlfn.XLOOKUP(E1764,'Rest - Home'!F:F,'Rest - Home'!I:I))</f>
        <v>1</v>
      </c>
      <c r="AF1764" s="23">
        <f>IF(D1764="A",_xlfn.XLOOKUP(E1764,'Rest - Home'!F:F,'Rest - Home'!L:L),_xlfn.XLOOKUP(E1764,'Rest - Home'!F:F,'Rest - Home'!K:K))</f>
        <v>1</v>
      </c>
      <c r="AG1764" s="26">
        <v>1</v>
      </c>
      <c r="AH1764" s="26">
        <v>1</v>
      </c>
      <c r="AI1764" s="53" cm="1">
        <f t="array" ref="AI1764">MAX(IF($E$63:E1763=E1764,ROW($E$63:E1763)-MIN(ROW($E$63:E1763))+1))</f>
        <v>1678</v>
      </c>
      <c r="AJ1764" s="53" cm="1">
        <f t="array" ref="AJ1764">MAX(IF($I$105:I1763=I1764,ROW($I$105:I1763)-MIN(ROW($I$105:I1763))+1))</f>
        <v>1636</v>
      </c>
      <c r="AK1764" s="23">
        <f>IF(AI1764=0,_xlfn.XLOOKUP(E1764,'Starting GF'!A:A,'Starting GF'!B:B),INDEX($AL$63:$AL1764,AI1764))</f>
        <v>3.0713484834064788</v>
      </c>
      <c r="AL1764" s="23">
        <f t="shared" si="690"/>
        <v>3.0713484834064788</v>
      </c>
      <c r="AM1764" s="23">
        <f>IF(AI1764=0,_xlfn.XLOOKUP(E1764,'Starting GF'!A:A,'Starting GF'!C:C),INDEX($AN$63:$AN1764,AI1764))</f>
        <v>3.0294577790367612</v>
      </c>
      <c r="AN1764" s="23">
        <f t="shared" si="691"/>
        <v>3.0294577790367612</v>
      </c>
      <c r="AO1764" s="23">
        <f>IF(AJ1764=0,_xlfn.XLOOKUP(I1764,Goalies!B:B,Goalies!I:I),INDEX($AP$105:$AP1764,AJ1764))</f>
        <v>2.9736997450010469</v>
      </c>
      <c r="AP1764" s="23">
        <f t="shared" si="692"/>
        <v>2.9736997450010469</v>
      </c>
      <c r="AQ1764" s="23">
        <f t="shared" si="693"/>
        <v>2.953721334560842</v>
      </c>
      <c r="AR1764" s="66">
        <v>0</v>
      </c>
      <c r="AS1764" s="96" t="s">
        <v>1591</v>
      </c>
      <c r="AT1764" s="20">
        <f t="shared" ref="AT1764:AT1777" si="962">(AK1764*V1764*X1764*Z1765*AA1764*AB1765*AC1764*AD1765*AG1764*AH1765)+AR1764</f>
        <v>2.9231731321787935</v>
      </c>
      <c r="AU1764" s="20">
        <f t="shared" ref="AU1764:AU1777" si="963">AT1765</f>
        <v>3.1537201090118501</v>
      </c>
      <c r="AV1764" s="12">
        <f t="shared" ref="AV1764:AV1777" si="964">AK1764*V1764*X1764*Z1765*AA1764*AB1765</f>
        <v>2.9231731321787935</v>
      </c>
      <c r="AW1764" s="12">
        <f t="shared" ref="AW1764:AW1777" si="965">AV1765</f>
        <v>3.1571946235483273</v>
      </c>
      <c r="AX1764" s="8">
        <f t="shared" si="698"/>
        <v>2.9231731321787935</v>
      </c>
      <c r="AY1764" s="8">
        <f t="shared" si="699"/>
        <v>3.1537201090118501</v>
      </c>
      <c r="AZ1764" s="8">
        <f t="shared" si="700"/>
        <v>6.0768932411906436</v>
      </c>
      <c r="BA1764" s="8">
        <f t="shared" si="701"/>
        <v>-0.23054697683305658</v>
      </c>
      <c r="BB1764" s="62">
        <f t="shared" si="702"/>
        <v>117</v>
      </c>
      <c r="BC1764" s="21">
        <f t="shared" si="703"/>
        <v>-134</v>
      </c>
      <c r="BD1764" s="21">
        <f t="shared" si="704"/>
        <v>-108</v>
      </c>
      <c r="BE1764" s="21">
        <f t="shared" si="705"/>
        <v>117</v>
      </c>
      <c r="BF1764" s="94">
        <f t="shared" ref="BF1764:BF1777" si="966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IF(AT1764&gt;AT1765, 1-_xlpm.interp, _xlpm.interp)
)</f>
        <v>0.46070647992254793</v>
      </c>
      <c r="BG1764" s="22">
        <f t="shared" si="76"/>
        <v>0.57350708606297363</v>
      </c>
      <c r="BH1764" s="22">
        <f t="shared" si="76"/>
        <v>0.51905792661192829</v>
      </c>
      <c r="BI1764" s="22">
        <f t="shared" si="76"/>
        <v>0.46029962093699672</v>
      </c>
      <c r="BJ1764" s="21">
        <f t="shared" si="707"/>
        <v>117</v>
      </c>
      <c r="BK1764" s="21">
        <f t="shared" si="708"/>
        <v>-135</v>
      </c>
      <c r="BL1764" s="21">
        <f t="shared" si="709"/>
        <v>-108</v>
      </c>
      <c r="BM1764" s="21">
        <f t="shared" si="710"/>
        <v>117</v>
      </c>
      <c r="BN1764" s="22">
        <f t="shared" ref="BN1764:BN1777" si="967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IF(AV1764&gt;AV1765, 1-_xlpm.interp, _xlpm.interp)
)</f>
        <v>0.45995147044978035</v>
      </c>
      <c r="BO1764" s="22">
        <f t="shared" si="82"/>
        <v>0.57395676011056018</v>
      </c>
      <c r="BP1764" s="22">
        <f t="shared" si="82"/>
        <v>0.51957872907446889</v>
      </c>
      <c r="BQ1764" s="22">
        <f t="shared" si="82"/>
        <v>0.46077531654248616</v>
      </c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343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211"/>
        <v>DET John Gibson</v>
      </c>
      <c r="J1765" s="33" t="s">
        <v>161</v>
      </c>
      <c r="K1765" s="14">
        <v>2.96</v>
      </c>
      <c r="L1765" s="13">
        <v>0.15</v>
      </c>
      <c r="M1765" s="28">
        <v>0.1</v>
      </c>
      <c r="N1765">
        <f>IFERROR(_xlfn.XLOOKUP(A1765,Params!A:A,Params!D:D),0)</f>
        <v>0</v>
      </c>
      <c r="O1765">
        <f t="shared" ref="O1765:O1777" si="968">N1764</f>
        <v>0</v>
      </c>
      <c r="P1765" s="68">
        <f t="shared" si="682"/>
        <v>0</v>
      </c>
      <c r="Q1765">
        <f t="shared" ref="Q1765:Q1777" si="969">P1764</f>
        <v>0</v>
      </c>
      <c r="R1765" s="5">
        <f t="shared" ref="R1765:R1777" si="970">N1765/W1765/X1765/Z1764/AB1764/AA1765</f>
        <v>0</v>
      </c>
      <c r="S1765" s="5">
        <f t="shared" ref="S1765:S1777" si="971">O1765/W1764/Y1765/Z1765/AA1764/AB1765</f>
        <v>0</v>
      </c>
      <c r="T1765" s="5">
        <f t="shared" ref="T1765:T1777" si="972">P1765/W1765/X1765/Z1764/AB1764</f>
        <v>0</v>
      </c>
      <c r="U1765" s="5">
        <f t="shared" ref="U1765:U1777" si="973">Q1765/W1764/Y1765/Z1765/AA1764</f>
        <v>0</v>
      </c>
      <c r="V1765" s="5">
        <f>_xlfn.XLOOKUP(H1765,'Rest - Home'!A:A,'Rest - Home'!B:B)</f>
        <v>1.048</v>
      </c>
      <c r="W1765" s="5">
        <f>_xlfn.XLOOKUP(H1765,'Rest - Home'!A:A,'Rest - Home'!C:C)</f>
        <v>1.0491546019013618</v>
      </c>
      <c r="X1765" s="5">
        <f t="shared" ref="X1765:X1777" si="974">AM1764/K1765</f>
        <v>1.0234654658907978</v>
      </c>
      <c r="Y1765" s="5">
        <f t="shared" ref="Y1765:Y1777" si="975">AK1764/K1765</f>
        <v>1.0376177308805672</v>
      </c>
      <c r="Z1765" s="5">
        <f>IF(J1765="",1,(_xlfn.XLOOKUP(I1765,Goalies!B:B,Goalies!J:J)))</f>
        <v>0.98499999999999999</v>
      </c>
      <c r="AA1765" s="23">
        <f>_xlfn.XLOOKUP(E1765,Injuries!A:A,Injuries!B:B)</f>
        <v>1</v>
      </c>
      <c r="AB1765" s="23">
        <f>_xlfn.XLOOKUP(E1765,Injuries!A:A,Injuries!C:C)</f>
        <v>1</v>
      </c>
      <c r="AC1765" s="23">
        <f>_xlfn.XLOOKUP(E1765,'Game Adjustments'!A:A,'Game Adjustments'!B:B)</f>
        <v>1</v>
      </c>
      <c r="AD1765" s="23">
        <f>_xlfn.XLOOKUP(E1765,'Game Adjustments'!A:A,'Game Adjustments'!C:C)</f>
        <v>1</v>
      </c>
      <c r="AE1765" s="23">
        <f>IF(D1765="A",_xlfn.XLOOKUP(E1765,'Rest - Home'!F:F,'Rest - Home'!J:J),_xlfn.XLOOKUP(E1765,'Rest - Home'!F:F,'Rest - Home'!I:I))</f>
        <v>1</v>
      </c>
      <c r="AF1765" s="23">
        <f>IF(D1765="A",_xlfn.XLOOKUP(E1765,'Rest - Home'!F:F,'Rest - Home'!L:L),_xlfn.XLOOKUP(E1765,'Rest - Home'!F:F,'Rest - Home'!K:K))</f>
        <v>1</v>
      </c>
      <c r="AG1765" s="26">
        <v>1</v>
      </c>
      <c r="AH1765" s="26">
        <v>1</v>
      </c>
      <c r="AI1765" s="53" cm="1">
        <f t="array" ref="AI1765">MAX(IF($E$63:E1764=E1765,ROW($E$63:E1764)-MIN(ROW($E$63:E1764))+1))</f>
        <v>1663</v>
      </c>
      <c r="AJ1765" s="53" cm="1">
        <f t="array" ref="AJ1765">MAX(IF($I$105:I1764=I1765,ROW($I$105:I1764)-MIN(ROW($I$105:I1764))+1))</f>
        <v>1621</v>
      </c>
      <c r="AK1765" s="23">
        <f>IF(AI1765=0,_xlfn.XLOOKUP(E1765,'Starting GF'!A:A,'Starting GF'!B:B),INDEX($AL$63:$AL1765,AI1765))</f>
        <v>2.9858135324078821</v>
      </c>
      <c r="AL1765" s="23">
        <f t="shared" si="690"/>
        <v>2.9858135324078821</v>
      </c>
      <c r="AM1765" s="23">
        <f>IF(AI1765=0,_xlfn.XLOOKUP(E1765,'Starting GF'!A:A,'Starting GF'!C:C),INDEX($AN$63:$AN1765,AI1765))</f>
        <v>3.0410399361546046</v>
      </c>
      <c r="AN1765" s="23">
        <f t="shared" si="691"/>
        <v>3.0410399361546046</v>
      </c>
      <c r="AO1765" s="23">
        <f>IF(AJ1765=0,_xlfn.XLOOKUP(I1765,Goalies!B:B,Goalies!I:I),INDEX($AP$105:$AP1765,AJ1765))</f>
        <v>3.0765620923419403</v>
      </c>
      <c r="AP1765" s="23">
        <f t="shared" si="692"/>
        <v>3.0765620923419403</v>
      </c>
      <c r="AQ1765" s="23">
        <f t="shared" si="693"/>
        <v>2.9954243371122855</v>
      </c>
      <c r="AR1765" s="66">
        <v>0</v>
      </c>
      <c r="AS1765" s="96" t="s">
        <v>1591</v>
      </c>
      <c r="AT1765" s="20">
        <f t="shared" ref="AT1765:AT1777" si="976">(AK1765*V1765*X1765*Z1764*AA1765*AB1764*AC1765*AD1764*AG1765*AH1764)+AR1765</f>
        <v>3.1537201090118501</v>
      </c>
      <c r="AU1765" s="20">
        <f t="shared" ref="AU1765:AU1777" si="977">AT1764</f>
        <v>2.9231731321787935</v>
      </c>
      <c r="AV1765" s="12">
        <f t="shared" ref="AV1765:AV1777" si="978">AK1765*W1765*X1765*Z1764*AA1765*AB1764</f>
        <v>3.1571946235483273</v>
      </c>
      <c r="AW1765" s="12">
        <f t="shared" ref="AW1765:AW1777" si="979">AV1764</f>
        <v>2.9231731321787935</v>
      </c>
      <c r="AX1765" s="8">
        <f t="shared" si="698"/>
        <v>3.1537201090118501</v>
      </c>
      <c r="AY1765" s="8">
        <f t="shared" si="699"/>
        <v>2.9231731321787935</v>
      </c>
      <c r="AZ1765" s="8">
        <f t="shared" si="700"/>
        <v>6.0768932411906436</v>
      </c>
      <c r="BA1765" s="8">
        <f t="shared" si="701"/>
        <v>0.23054697683305658</v>
      </c>
      <c r="BB1765" s="62">
        <f t="shared" si="702"/>
        <v>-117</v>
      </c>
      <c r="BC1765" s="21">
        <f t="shared" si="703"/>
        <v>134</v>
      </c>
      <c r="BD1765" s="21">
        <f t="shared" si="704"/>
        <v>108</v>
      </c>
      <c r="BE1765" s="21">
        <f t="shared" si="705"/>
        <v>-117</v>
      </c>
      <c r="BF1765" s="94">
        <f t="shared" si="38"/>
        <v>0.53929352007745202</v>
      </c>
      <c r="BG1765" s="22">
        <f t="shared" ref="BG1765:BG1777" si="980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0.42649291393702643</v>
      </c>
      <c r="BH1765" s="22">
        <f t="shared" ref="BH1765:BH1777" si="981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0.48094207338807171</v>
      </c>
      <c r="BI1765" s="22">
        <f t="shared" ref="BI1765:BI1777" si="982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0.53970037906300328</v>
      </c>
      <c r="BJ1765" s="21">
        <f t="shared" si="707"/>
        <v>-117</v>
      </c>
      <c r="BK1765" s="21">
        <f t="shared" si="708"/>
        <v>135</v>
      </c>
      <c r="BL1765" s="21">
        <f t="shared" si="709"/>
        <v>108</v>
      </c>
      <c r="BM1765" s="21">
        <f t="shared" si="710"/>
        <v>-117</v>
      </c>
      <c r="BN1765" s="22">
        <f t="shared" si="46"/>
        <v>0.54004852955021965</v>
      </c>
      <c r="BO1765" s="22">
        <f t="shared" ref="BO1765:BO1777" si="983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0.42604323988943976</v>
      </c>
      <c r="BP1765" s="22">
        <f t="shared" ref="BP1765:BP1777" si="984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0.48042127092553116</v>
      </c>
      <c r="BQ1765" s="22">
        <f t="shared" ref="BQ1765:BQ1777" si="985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0.53922468345751384</v>
      </c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343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211"/>
        <v xml:space="preserve">CGY </v>
      </c>
      <c r="K1766" s="14">
        <v>2.96</v>
      </c>
      <c r="L1766" s="13">
        <v>0.15</v>
      </c>
      <c r="M1766" s="28">
        <v>0.1</v>
      </c>
      <c r="N1766">
        <f>IFERROR(_xlfn.XLOOKUP(A1766,Params!A:A,Params!D:D),0)</f>
        <v>0</v>
      </c>
      <c r="O1766">
        <f t="shared" ref="O1766:O1777" si="986">N1767</f>
        <v>0</v>
      </c>
      <c r="P1766" s="68">
        <f t="shared" si="682"/>
        <v>0</v>
      </c>
      <c r="Q1766">
        <f t="shared" ref="Q1766:Q1777" si="987">P1767</f>
        <v>0</v>
      </c>
      <c r="R1766" s="5">
        <f t="shared" ref="R1766:R1777" si="988">N1766/W1766/X1766/Z1767/AB1767/AA1766</f>
        <v>0</v>
      </c>
      <c r="S1766" s="5">
        <f t="shared" ref="S1766:S1777" si="989">O1766/W1767/Y1766/Z1766/AA1767/AB1766</f>
        <v>0</v>
      </c>
      <c r="T1766" s="5">
        <f t="shared" ref="T1766:T1777" si="990">P1766/W1766/X1766/Z1767/AB1767</f>
        <v>0</v>
      </c>
      <c r="U1766" s="5">
        <f t="shared" ref="U1766:U1777" si="991">Q1766/W1767/Y1766/Z1766/AA1767</f>
        <v>0</v>
      </c>
      <c r="V1766" s="5">
        <f>_xlfn.XLOOKUP(H1766,'Rest - Home'!A:A,'Rest - Home'!B:B)</f>
        <v>0.96</v>
      </c>
      <c r="W1766" s="5">
        <f>_xlfn.XLOOKUP(H1766,'Rest - Home'!A:A,'Rest - Home'!C:C)</f>
        <v>0.96305398776725637</v>
      </c>
      <c r="X1766" s="5">
        <f t="shared" ref="X1766:X1777" si="992">AM1767/K1766</f>
        <v>0.96170885025102726</v>
      </c>
      <c r="Y1766" s="5">
        <f t="shared" ref="Y1766:Y1777" si="993">AK1767/K1766</f>
        <v>1.0581994958609451</v>
      </c>
      <c r="Z1766" s="5">
        <f>IF(J1766="",1,(_xlfn.XLOOKUP(I1766,Goalies!B:B,Goalies!J:J)))</f>
        <v>1</v>
      </c>
      <c r="AA1766" s="23">
        <f>_xlfn.XLOOKUP(E1766,Injuries!A:A,Injuries!B:B)</f>
        <v>0.98</v>
      </c>
      <c r="AB1766" s="23">
        <f>_xlfn.XLOOKUP(E1766,Injuries!A:A,Injuries!C:C)</f>
        <v>1</v>
      </c>
      <c r="AC1766" s="23">
        <f>_xlfn.XLOOKUP(E1766,'Game Adjustments'!A:A,'Game Adjustments'!B:B)</f>
        <v>1</v>
      </c>
      <c r="AD1766" s="23">
        <f>_xlfn.XLOOKUP(E1766,'Game Adjustments'!A:A,'Game Adjustments'!C:C)</f>
        <v>1</v>
      </c>
      <c r="AE1766" s="23">
        <f>IF(D1766="A",_xlfn.XLOOKUP(E1766,'Rest - Home'!F:F,'Rest - Home'!J:J),_xlfn.XLOOKUP(E1766,'Rest - Home'!F:F,'Rest - Home'!I:I))</f>
        <v>1</v>
      </c>
      <c r="AF1766" s="23">
        <f>IF(D1766="A",_xlfn.XLOOKUP(E1766,'Rest - Home'!F:F,'Rest - Home'!L:L),_xlfn.XLOOKUP(E1766,'Rest - Home'!F:F,'Rest - Home'!K:K))</f>
        <v>1</v>
      </c>
      <c r="AG1766" s="26">
        <v>1</v>
      </c>
      <c r="AH1766" s="26">
        <v>1</v>
      </c>
      <c r="AI1766" s="53" cm="1">
        <f t="array" ref="AI1766">MAX(IF($E$63:E1765=E1766,ROW($E$63:E1765)-MIN(ROW($E$63:E1765))+1))</f>
        <v>1649</v>
      </c>
      <c r="AJ1766" s="53" cm="1">
        <f t="array" ref="AJ1766">MAX(IF($I$105:I1765=I1766,ROW($I$105:I1765)-MIN(ROW($I$105:I1765))+1))</f>
        <v>0</v>
      </c>
      <c r="AK1766" s="23">
        <f>IF(AI1766=0,_xlfn.XLOOKUP(E1766,'Starting GF'!A:A,'Starting GF'!B:B),INDEX($AL$63:$AL1766,AI1766))</f>
        <v>2.6713262082318052</v>
      </c>
      <c r="AL1766" s="23">
        <f t="shared" si="690"/>
        <v>2.6713262082318052</v>
      </c>
      <c r="AM1766" s="23">
        <f>IF(AI1766=0,_xlfn.XLOOKUP(E1766,'Starting GF'!A:A,'Starting GF'!C:C),INDEX($AN$63:$AN1766,AI1766))</f>
        <v>3.2586402606204365</v>
      </c>
      <c r="AN1766" s="23">
        <f t="shared" si="691"/>
        <v>3.2586402606204365</v>
      </c>
      <c r="AO1766" s="23" t="e">
        <f>IF(AJ1766=0,_xlfn.XLOOKUP(I1766,Goalies!B:B,Goalies!I:I),INDEX($AP$105:$AP1766,AJ1766))</f>
        <v>#N/A</v>
      </c>
      <c r="AP1766" s="23" t="e">
        <f t="shared" si="692"/>
        <v>#N/A</v>
      </c>
      <c r="AQ1766" s="23">
        <f t="shared" si="693"/>
        <v>3.2586402606204365</v>
      </c>
      <c r="AR1766" s="66">
        <v>0</v>
      </c>
      <c r="AS1766" s="96" t="s">
        <v>1591</v>
      </c>
      <c r="AT1766" s="20">
        <f t="shared" ref="AT1766:AT1777" si="994">(AK1766*V1766*X1766*Z1767*AA1766*AB1767*AC1766*AD1767*AG1766*AH1767)+AR1766</f>
        <v>2.4884927531287424</v>
      </c>
      <c r="AU1766" s="20">
        <f t="shared" ref="AU1766:AU1777" si="995">AT1767</f>
        <v>3.5689816828150498</v>
      </c>
      <c r="AV1766" s="12">
        <f t="shared" ref="AV1766:AV1777" si="996">AK1766*V1766*X1766*Z1767*AA1766*AB1767</f>
        <v>2.4884927531287424</v>
      </c>
      <c r="AW1766" s="12">
        <f t="shared" ref="AW1766:AW1777" si="997">AV1767</f>
        <v>3.5618976887976217</v>
      </c>
      <c r="AX1766" s="8">
        <f t="shared" si="698"/>
        <v>2.4884927531287424</v>
      </c>
      <c r="AY1766" s="8">
        <f t="shared" si="699"/>
        <v>3.5689816828150498</v>
      </c>
      <c r="AZ1766" s="8">
        <f t="shared" si="700"/>
        <v>6.0574744359437922</v>
      </c>
      <c r="BA1766" s="8">
        <f t="shared" si="701"/>
        <v>-1.0804889296863074</v>
      </c>
      <c r="BB1766" s="62">
        <f t="shared" si="702"/>
        <v>201</v>
      </c>
      <c r="BC1766" s="21">
        <f t="shared" si="703"/>
        <v>-133</v>
      </c>
      <c r="BD1766" s="21">
        <f t="shared" si="704"/>
        <v>-105</v>
      </c>
      <c r="BE1766" s="21">
        <f t="shared" si="705"/>
        <v>121</v>
      </c>
      <c r="BF1766" s="94">
        <f t="shared" ref="BF1766:BF1777" si="998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IF(AT1766&gt;AT1767, 1-_xlpm.interp, _xlpm.interp)
)</f>
        <v>0.33257325713635189</v>
      </c>
      <c r="BG1766" s="22">
        <f t="shared" si="76"/>
        <v>0.57006096057376476</v>
      </c>
      <c r="BH1766" s="22">
        <f t="shared" si="76"/>
        <v>0.51296892046725873</v>
      </c>
      <c r="BI1766" s="22">
        <f t="shared" si="76"/>
        <v>0.45284155674802251</v>
      </c>
      <c r="BJ1766" s="21">
        <f t="shared" si="707"/>
        <v>200</v>
      </c>
      <c r="BK1766" s="21">
        <f t="shared" si="708"/>
        <v>-132</v>
      </c>
      <c r="BL1766" s="21">
        <f t="shared" si="709"/>
        <v>-105</v>
      </c>
      <c r="BM1766" s="21">
        <f t="shared" si="710"/>
        <v>121</v>
      </c>
      <c r="BN1766" s="22">
        <f t="shared" ref="BN1766:BN1777" si="999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IF(AV1766&gt;AV1767, 1-_xlpm.interp, _xlpm.interp)
)</f>
        <v>0.33301807693050489</v>
      </c>
      <c r="BO1766" s="22">
        <f t="shared" si="82"/>
        <v>0.56930737309048318</v>
      </c>
      <c r="BP1766" s="22">
        <f t="shared" si="82"/>
        <v>0.51205230586639372</v>
      </c>
      <c r="BQ1766" s="22">
        <f t="shared" si="82"/>
        <v>0.45197300405134433</v>
      </c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343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211"/>
        <v>MIN Filip Gustavsson</v>
      </c>
      <c r="J1767" s="33" t="s">
        <v>169</v>
      </c>
      <c r="K1767" s="14">
        <v>2.96</v>
      </c>
      <c r="L1767" s="13">
        <v>0.15</v>
      </c>
      <c r="M1767" s="28">
        <v>0.1</v>
      </c>
      <c r="N1767">
        <f>IFERROR(_xlfn.XLOOKUP(A1767,Params!A:A,Params!D:D),0)</f>
        <v>0</v>
      </c>
      <c r="O1767">
        <f t="shared" ref="O1767:O1777" si="1000">N1766</f>
        <v>0</v>
      </c>
      <c r="P1767" s="68">
        <f t="shared" si="682"/>
        <v>0</v>
      </c>
      <c r="Q1767">
        <f t="shared" ref="Q1767:Q1777" si="1001">P1766</f>
        <v>0</v>
      </c>
      <c r="R1767" s="5">
        <f t="shared" ref="R1767:R1777" si="1002">N1767/W1767/X1767/Z1766/AB1766/AA1767</f>
        <v>0</v>
      </c>
      <c r="S1767" s="5">
        <f t="shared" ref="S1767:S1777" si="1003">O1767/W1766/Y1767/Z1767/AA1766/AB1767</f>
        <v>0</v>
      </c>
      <c r="T1767" s="5">
        <f t="shared" ref="T1767:T1777" si="1004">P1767/W1767/X1767/Z1766/AB1766</f>
        <v>0</v>
      </c>
      <c r="U1767" s="5">
        <f t="shared" ref="U1767:U1777" si="1005">Q1767/W1766/Y1767/Z1767/AA1766</f>
        <v>0</v>
      </c>
      <c r="V1767" s="5">
        <f>_xlfn.XLOOKUP(H1767,'Rest - Home'!A:A,'Rest - Home'!B:B)</f>
        <v>1.0349999999999999</v>
      </c>
      <c r="W1767" s="5">
        <f>_xlfn.XLOOKUP(H1767,'Rest - Home'!A:A,'Rest - Home'!C:C)</f>
        <v>1.0329456510400874</v>
      </c>
      <c r="X1767" s="5">
        <f t="shared" ref="X1767:X1777" si="1006">AM1766/K1767</f>
        <v>1.1008919799393366</v>
      </c>
      <c r="Y1767" s="5">
        <f t="shared" ref="Y1767:Y1777" si="1007">AK1766/K1767</f>
        <v>0.90247507034858288</v>
      </c>
      <c r="Z1767" s="5">
        <f>IF(J1767="",1,(_xlfn.XLOOKUP(I1767,Goalies!B:B,Goalies!J:J)))</f>
        <v>0.99</v>
      </c>
      <c r="AA1767" s="23">
        <f>_xlfn.XLOOKUP(E1767,Injuries!A:A,Injuries!B:B)</f>
        <v>1</v>
      </c>
      <c r="AB1767" s="23">
        <f>_xlfn.XLOOKUP(E1767,Injuries!A:A,Injuries!C:C)</f>
        <v>1.04</v>
      </c>
      <c r="AC1767" s="23">
        <f>_xlfn.XLOOKUP(E1767,'Game Adjustments'!A:A,'Game Adjustments'!B:B)</f>
        <v>1</v>
      </c>
      <c r="AD1767" s="23">
        <f>_xlfn.XLOOKUP(E1767,'Game Adjustments'!A:A,'Game Adjustments'!C:C)</f>
        <v>1</v>
      </c>
      <c r="AE1767" s="23">
        <f>IF(D1767="A",_xlfn.XLOOKUP(E1767,'Rest - Home'!F:F,'Rest - Home'!J:J),_xlfn.XLOOKUP(E1767,'Rest - Home'!F:F,'Rest - Home'!I:I))</f>
        <v>1</v>
      </c>
      <c r="AF1767" s="23">
        <f>IF(D1767="A",_xlfn.XLOOKUP(E1767,'Rest - Home'!F:F,'Rest - Home'!L:L),_xlfn.XLOOKUP(E1767,'Rest - Home'!F:F,'Rest - Home'!K:K))</f>
        <v>1</v>
      </c>
      <c r="AG1767" s="26">
        <v>1</v>
      </c>
      <c r="AH1767" s="26">
        <v>1</v>
      </c>
      <c r="AI1767" s="53" cm="1">
        <f t="array" ref="AI1767">MAX(IF($E$63:E1766=E1767,ROW($E$63:E1766)-MIN(ROW($E$63:E1766))+1))</f>
        <v>1673</v>
      </c>
      <c r="AJ1767" s="53" cm="1">
        <f t="array" ref="AJ1767">MAX(IF($I$105:I1766=I1767,ROW($I$105:I1766)-MIN(ROW($I$105:I1766))+1))</f>
        <v>1593</v>
      </c>
      <c r="AK1767" s="23">
        <f>IF(AI1767=0,_xlfn.XLOOKUP(E1767,'Starting GF'!A:A,'Starting GF'!B:B),INDEX($AL$63:$AL1767,AI1767))</f>
        <v>3.1322705077483977</v>
      </c>
      <c r="AL1767" s="23">
        <f t="shared" si="690"/>
        <v>3.1322705077483977</v>
      </c>
      <c r="AM1767" s="23">
        <f>IF(AI1767=0,_xlfn.XLOOKUP(E1767,'Starting GF'!A:A,'Starting GF'!C:C),INDEX($AN$63:$AN1767,AI1767))</f>
        <v>2.8466581967430407</v>
      </c>
      <c r="AN1767" s="23">
        <f t="shared" si="691"/>
        <v>2.8466581967430407</v>
      </c>
      <c r="AO1767" s="23">
        <f>IF(AJ1767=0,_xlfn.XLOOKUP(I1767,Goalies!B:B,Goalies!I:I),INDEX($AP$105:$AP1767,AJ1767))</f>
        <v>2.8311656850631661</v>
      </c>
      <c r="AP1767" s="23">
        <f t="shared" si="692"/>
        <v>2.8311656850631661</v>
      </c>
      <c r="AQ1767" s="23">
        <f t="shared" si="693"/>
        <v>2.8181916147756101</v>
      </c>
      <c r="AR1767" s="66">
        <v>0</v>
      </c>
      <c r="AS1767" s="96" t="s">
        <v>1591</v>
      </c>
      <c r="AT1767" s="20">
        <f t="shared" ref="AT1767:AT1777" si="1008">(AK1767*V1767*X1767*Z1766*AA1767*AB1766*AC1767*AD1766*AG1767*AH1766)+AR1767</f>
        <v>3.5689816828150498</v>
      </c>
      <c r="AU1767" s="20">
        <f t="shared" ref="AU1767:AU1777" si="1009">AT1766</f>
        <v>2.4884927531287424</v>
      </c>
      <c r="AV1767" s="12">
        <f t="shared" ref="AV1767:AV1777" si="1010">AK1767*W1767*X1767*Z1766*AA1767*AB1766</f>
        <v>3.5618976887976217</v>
      </c>
      <c r="AW1767" s="12">
        <f t="shared" ref="AW1767:AW1777" si="1011">AV1766</f>
        <v>2.4884927531287424</v>
      </c>
      <c r="AX1767" s="8">
        <f t="shared" si="698"/>
        <v>3.5689816828150498</v>
      </c>
      <c r="AY1767" s="8">
        <f t="shared" si="699"/>
        <v>2.4884927531287424</v>
      </c>
      <c r="AZ1767" s="8">
        <f t="shared" si="700"/>
        <v>6.0574744359437922</v>
      </c>
      <c r="BA1767" s="8">
        <f t="shared" si="701"/>
        <v>1.0804889296863074</v>
      </c>
      <c r="BB1767" s="62">
        <f t="shared" si="702"/>
        <v>-201</v>
      </c>
      <c r="BC1767" s="21">
        <f t="shared" si="703"/>
        <v>133</v>
      </c>
      <c r="BD1767" s="21">
        <f t="shared" si="704"/>
        <v>105</v>
      </c>
      <c r="BE1767" s="21">
        <f t="shared" si="705"/>
        <v>-121</v>
      </c>
      <c r="BF1767" s="94">
        <f t="shared" si="38"/>
        <v>0.66742674286364811</v>
      </c>
      <c r="BG1767" s="22">
        <f t="shared" ref="BG1767:BG1777" si="1012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0.42993903942623518</v>
      </c>
      <c r="BH1767" s="22">
        <f t="shared" ref="BH1767:BH1777" si="1013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0.48703107953274133</v>
      </c>
      <c r="BI1767" s="22">
        <f t="shared" ref="BI1767:BI1777" si="1014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0.54715844325197749</v>
      </c>
      <c r="BJ1767" s="21">
        <f t="shared" si="707"/>
        <v>-200</v>
      </c>
      <c r="BK1767" s="21">
        <f t="shared" si="708"/>
        <v>132</v>
      </c>
      <c r="BL1767" s="21">
        <f t="shared" si="709"/>
        <v>105</v>
      </c>
      <c r="BM1767" s="21">
        <f t="shared" si="710"/>
        <v>-121</v>
      </c>
      <c r="BN1767" s="22">
        <f t="shared" si="46"/>
        <v>0.66698192306949511</v>
      </c>
      <c r="BO1767" s="22">
        <f t="shared" ref="BO1767:BO1777" si="1015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0.43069262690951682</v>
      </c>
      <c r="BP1767" s="22">
        <f t="shared" ref="BP1767:BP1777" si="1016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0.48794769413360628</v>
      </c>
      <c r="BQ1767" s="22">
        <f t="shared" ref="BQ1767:BQ1777" si="1017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0.54802699594865567</v>
      </c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343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211"/>
        <v>FLA Sergei Bobrovsky</v>
      </c>
      <c r="J1768" s="33" t="s">
        <v>165</v>
      </c>
      <c r="K1768" s="14">
        <v>2.96</v>
      </c>
      <c r="L1768" s="13">
        <v>0.15</v>
      </c>
      <c r="M1768" s="28">
        <v>0.1</v>
      </c>
      <c r="N1768">
        <f>IFERROR(_xlfn.XLOOKUP(A1768,Params!A:A,Params!D:D),0)</f>
        <v>0</v>
      </c>
      <c r="O1768">
        <f t="shared" ref="O1768:O1777" si="1018">N1769</f>
        <v>0</v>
      </c>
      <c r="P1768" s="68">
        <f t="shared" si="682"/>
        <v>0</v>
      </c>
      <c r="Q1768">
        <f t="shared" ref="Q1768:Q1777" si="1019">P1769</f>
        <v>0</v>
      </c>
      <c r="R1768" s="5">
        <f t="shared" ref="R1768:R1777" si="1020">N1768/W1768/X1768/Z1769/AB1769/AA1768</f>
        <v>0</v>
      </c>
      <c r="S1768" s="5">
        <f t="shared" ref="S1768:S1777" si="1021">O1768/W1769/Y1768/Z1768/AA1769/AB1768</f>
        <v>0</v>
      </c>
      <c r="T1768" s="5">
        <f t="shared" ref="T1768:T1777" si="1022">P1768/W1768/X1768/Z1769/AB1769</f>
        <v>0</v>
      </c>
      <c r="U1768" s="5">
        <f t="shared" ref="U1768:U1777" si="1023">Q1768/W1769/Y1768/Z1768/AA1769</f>
        <v>0</v>
      </c>
      <c r="V1768" s="5">
        <f>_xlfn.XLOOKUP(H1768,'Rest - Home'!A:A,'Rest - Home'!B:B)</f>
        <v>0.95</v>
      </c>
      <c r="W1768" s="5">
        <f>_xlfn.XLOOKUP(H1768,'Rest - Home'!A:A,'Rest - Home'!C:C)</f>
        <v>0.95302926576458757</v>
      </c>
      <c r="X1768" s="5">
        <f t="shared" ref="X1768:X1777" si="1024">AM1769/K1768</f>
        <v>1.0467549675432408</v>
      </c>
      <c r="Y1768" s="5">
        <f t="shared" ref="Y1768:Y1777" si="1025">AK1769/K1768</f>
        <v>0.92648779216622168</v>
      </c>
      <c r="Z1768" s="5">
        <f>IF(J1768="",1,(_xlfn.XLOOKUP(I1768,Goalies!B:B,Goalies!J:J)))</f>
        <v>1</v>
      </c>
      <c r="AA1768" s="23">
        <f>_xlfn.XLOOKUP(E1768,Injuries!A:A,Injuries!B:B)</f>
        <v>0.99</v>
      </c>
      <c r="AB1768" s="23">
        <f>_xlfn.XLOOKUP(E1768,Injuries!A:A,Injuries!C:C)</f>
        <v>1.04</v>
      </c>
      <c r="AC1768" s="23">
        <f>_xlfn.XLOOKUP(E1768,'Game Adjustments'!A:A,'Game Adjustments'!B:B)</f>
        <v>1</v>
      </c>
      <c r="AD1768" s="23">
        <f>_xlfn.XLOOKUP(E1768,'Game Adjustments'!A:A,'Game Adjustments'!C:C)</f>
        <v>1</v>
      </c>
      <c r="AE1768" s="23">
        <f>IF(D1768="A",_xlfn.XLOOKUP(E1768,'Rest - Home'!F:F,'Rest - Home'!J:J),_xlfn.XLOOKUP(E1768,'Rest - Home'!F:F,'Rest - Home'!I:I))</f>
        <v>1</v>
      </c>
      <c r="AF1768" s="23">
        <f>IF(D1768="A",_xlfn.XLOOKUP(E1768,'Rest - Home'!F:F,'Rest - Home'!L:L),_xlfn.XLOOKUP(E1768,'Rest - Home'!F:F,'Rest - Home'!K:K))</f>
        <v>1</v>
      </c>
      <c r="AG1768" s="26">
        <v>1</v>
      </c>
      <c r="AH1768" s="26">
        <v>1</v>
      </c>
      <c r="AI1768" s="53" cm="1">
        <f t="array" ref="AI1768">MAX(IF($E$63:E1767=E1768,ROW($E$63:E1767)-MIN(ROW($E$63:E1767))+1))</f>
        <v>1667</v>
      </c>
      <c r="AJ1768" s="53" cm="1">
        <f t="array" ref="AJ1768">MAX(IF($I$105:I1767=I1768,ROW($I$105:I1767)-MIN(ROW($I$105:I1767))+1))</f>
        <v>1625</v>
      </c>
      <c r="AK1768" s="23">
        <f>IF(AI1768=0,_xlfn.XLOOKUP(E1768,'Starting GF'!A:A,'Starting GF'!B:B),INDEX($AL$63:$AL1768,AI1768))</f>
        <v>3.1262589103425462</v>
      </c>
      <c r="AL1768" s="23">
        <f t="shared" si="690"/>
        <v>3.1262589103425462</v>
      </c>
      <c r="AM1768" s="23">
        <f>IF(AI1768=0,_xlfn.XLOOKUP(E1768,'Starting GF'!A:A,'Starting GF'!C:C),INDEX($AN$63:$AN1768,AI1768))</f>
        <v>2.8310336521764015</v>
      </c>
      <c r="AN1768" s="23">
        <f t="shared" si="691"/>
        <v>2.8310336521764015</v>
      </c>
      <c r="AO1768" s="23">
        <f>IF(AJ1768=0,_xlfn.XLOOKUP(I1768,Goalies!B:B,Goalies!I:I),INDEX($AP$105:$AP1768,AJ1768))</f>
        <v>2.8068479825180699</v>
      </c>
      <c r="AP1768" s="23">
        <f t="shared" si="692"/>
        <v>2.8068479825180699</v>
      </c>
      <c r="AQ1768" s="23">
        <f t="shared" si="693"/>
        <v>2.8310336521764015</v>
      </c>
      <c r="AR1768" s="66">
        <v>0</v>
      </c>
      <c r="AS1768" s="96" t="s">
        <v>1591</v>
      </c>
      <c r="AT1768" s="20">
        <f t="shared" ref="AT1768:AT1777" si="1026">(AK1768*V1768*X1768*Z1769*AA1768*AB1769*AC1768*AD1769*AG1768*AH1769)+AR1768</f>
        <v>3.1084948114468083</v>
      </c>
      <c r="AU1768" s="20">
        <f t="shared" ref="AU1768:AU1777" si="1027">AT1769</f>
        <v>2.6872446602123681</v>
      </c>
      <c r="AV1768" s="12">
        <f t="shared" ref="AV1768:AV1777" si="1028">AK1768*V1768*X1768*Z1769*AA1768*AB1769</f>
        <v>3.1084948114468083</v>
      </c>
      <c r="AW1768" s="12">
        <f t="shared" ref="AW1768:AW1777" si="1029">AV1769</f>
        <v>2.6902052497105595</v>
      </c>
      <c r="AX1768" s="8">
        <f t="shared" si="698"/>
        <v>3.1084948114468083</v>
      </c>
      <c r="AY1768" s="8">
        <f t="shared" si="699"/>
        <v>2.6872446602123681</v>
      </c>
      <c r="AZ1768" s="8">
        <f t="shared" si="700"/>
        <v>5.7957394716591768</v>
      </c>
      <c r="BA1768" s="8">
        <f t="shared" si="701"/>
        <v>0.42125015123444021</v>
      </c>
      <c r="BB1768" s="62">
        <f t="shared" si="702"/>
        <v>-133</v>
      </c>
      <c r="BC1768" s="21">
        <f t="shared" si="703"/>
        <v>-112</v>
      </c>
      <c r="BD1768" s="21">
        <f t="shared" si="704"/>
        <v>113</v>
      </c>
      <c r="BE1768" s="21">
        <f t="shared" si="705"/>
        <v>141</v>
      </c>
      <c r="BF1768" s="94">
        <f t="shared" ref="BF1768:BF1777" si="1030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IF(AT1768&gt;AT1769, 1-_xlpm.interp, _xlpm.interp)
)</f>
        <v>0.56989759128185735</v>
      </c>
      <c r="BG1768" s="22">
        <f t="shared" si="76"/>
        <v>0.52930417220373216</v>
      </c>
      <c r="BH1768" s="22">
        <f t="shared" si="76"/>
        <v>0.46903013755405221</v>
      </c>
      <c r="BI1768" s="22">
        <f t="shared" si="76"/>
        <v>0.41578411929941916</v>
      </c>
      <c r="BJ1768" s="21">
        <f t="shared" si="707"/>
        <v>-132</v>
      </c>
      <c r="BK1768" s="21">
        <f t="shared" si="708"/>
        <v>-113</v>
      </c>
      <c r="BL1768" s="21">
        <f t="shared" si="709"/>
        <v>113</v>
      </c>
      <c r="BM1768" s="21">
        <f t="shared" si="710"/>
        <v>140</v>
      </c>
      <c r="BN1768" s="22">
        <f t="shared" ref="BN1768:BN1777" si="1031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IF(AV1768&gt;AV1769, 1-_xlpm.interp, _xlpm.interp)
)</f>
        <v>0.56933370183803422</v>
      </c>
      <c r="BO1768" s="22">
        <f t="shared" si="82"/>
        <v>0.52986587675499308</v>
      </c>
      <c r="BP1768" s="22">
        <f t="shared" si="82"/>
        <v>0.46966829730258519</v>
      </c>
      <c r="BQ1768" s="22">
        <f t="shared" si="82"/>
        <v>0.41635329723879932</v>
      </c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343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211"/>
        <v xml:space="preserve">STL </v>
      </c>
      <c r="K1769" s="14">
        <v>2.96</v>
      </c>
      <c r="L1769" s="13">
        <v>0.15</v>
      </c>
      <c r="M1769" s="28">
        <v>0.1</v>
      </c>
      <c r="N1769">
        <f>IFERROR(_xlfn.XLOOKUP(A1769,Params!A:A,Params!D:D),0)</f>
        <v>0</v>
      </c>
      <c r="O1769">
        <f t="shared" ref="O1769:O1777" si="1032">N1768</f>
        <v>0</v>
      </c>
      <c r="P1769" s="68">
        <f t="shared" si="682"/>
        <v>0</v>
      </c>
      <c r="Q1769">
        <f t="shared" ref="Q1769:Q1777" si="1033">P1768</f>
        <v>0</v>
      </c>
      <c r="R1769" s="5">
        <f t="shared" ref="R1769:R1777" si="1034">N1769/W1769/X1769/Z1768/AB1768/AA1769</f>
        <v>0</v>
      </c>
      <c r="S1769" s="5">
        <f t="shared" ref="S1769:S1777" si="1035">O1769/W1768/Y1769/Z1769/AA1768/AB1769</f>
        <v>0</v>
      </c>
      <c r="T1769" s="5">
        <f t="shared" ref="T1769:T1777" si="1036">P1769/W1769/X1769/Z1768/AB1768</f>
        <v>0</v>
      </c>
      <c r="U1769" s="5">
        <f t="shared" ref="U1769:U1777" si="1037">Q1769/W1768/Y1769/Z1769/AA1768</f>
        <v>0</v>
      </c>
      <c r="V1769" s="5">
        <f>_xlfn.XLOOKUP(H1769,'Rest - Home'!A:A,'Rest - Home'!B:B)</f>
        <v>1.048</v>
      </c>
      <c r="W1769" s="5">
        <f>_xlfn.XLOOKUP(H1769,'Rest - Home'!A:A,'Rest - Home'!C:C)</f>
        <v>1.0491546019013618</v>
      </c>
      <c r="X1769" s="5">
        <f t="shared" ref="X1769:X1777" si="1038">AM1768/K1769</f>
        <v>0.9564302878974329</v>
      </c>
      <c r="Y1769" s="5">
        <f t="shared" ref="Y1769:Y1777" si="1039">AK1768/K1769</f>
        <v>1.0561685507914007</v>
      </c>
      <c r="Z1769" s="5">
        <f>IF(J1769="",1,(_xlfn.XLOOKUP(I1769,Goalies!B:B,Goalies!J:J)))</f>
        <v>1</v>
      </c>
      <c r="AA1769" s="23">
        <f>_xlfn.XLOOKUP(E1769,Injuries!A:A,Injuries!B:B)</f>
        <v>0.94</v>
      </c>
      <c r="AB1769" s="23">
        <f>_xlfn.XLOOKUP(E1769,Injuries!A:A,Injuries!C:C)</f>
        <v>1.01</v>
      </c>
      <c r="AC1769" s="23">
        <f>_xlfn.XLOOKUP(E1769,'Game Adjustments'!A:A,'Game Adjustments'!B:B)</f>
        <v>1</v>
      </c>
      <c r="AD1769" s="23">
        <f>_xlfn.XLOOKUP(E1769,'Game Adjustments'!A:A,'Game Adjustments'!C:C)</f>
        <v>1</v>
      </c>
      <c r="AE1769" s="23">
        <f>IF(D1769="A",_xlfn.XLOOKUP(E1769,'Rest - Home'!F:F,'Rest - Home'!J:J),_xlfn.XLOOKUP(E1769,'Rest - Home'!F:F,'Rest - Home'!I:I))</f>
        <v>1</v>
      </c>
      <c r="AF1769" s="23">
        <f>IF(D1769="A",_xlfn.XLOOKUP(E1769,'Rest - Home'!F:F,'Rest - Home'!L:L),_xlfn.XLOOKUP(E1769,'Rest - Home'!F:F,'Rest - Home'!K:K))</f>
        <v>1</v>
      </c>
      <c r="AG1769" s="26">
        <v>1</v>
      </c>
      <c r="AH1769" s="26">
        <v>1</v>
      </c>
      <c r="AI1769" s="53" cm="1">
        <f t="array" ref="AI1769">MAX(IF($E$63:E1768=E1769,ROW($E$63:E1768)-MIN(ROW($E$63:E1768))+1))</f>
        <v>1675</v>
      </c>
      <c r="AJ1769" s="53" cm="1">
        <f t="array" ref="AJ1769">MAX(IF($I$105:I1768=I1769,ROW($I$105:I1768)-MIN(ROW($I$105:I1768))+1))</f>
        <v>0</v>
      </c>
      <c r="AK1769" s="23">
        <f>IF(AI1769=0,_xlfn.XLOOKUP(E1769,'Starting GF'!A:A,'Starting GF'!B:B),INDEX($AL$63:$AL1769,AI1769))</f>
        <v>2.7424038648120161</v>
      </c>
      <c r="AL1769" s="23">
        <f t="shared" si="690"/>
        <v>2.7424038648120161</v>
      </c>
      <c r="AM1769" s="23">
        <f>IF(AI1769=0,_xlfn.XLOOKUP(E1769,'Starting GF'!A:A,'Starting GF'!C:C),INDEX($AN$63:$AN1769,AI1769))</f>
        <v>3.0983947039279927</v>
      </c>
      <c r="AN1769" s="23">
        <f t="shared" si="691"/>
        <v>3.0983947039279927</v>
      </c>
      <c r="AO1769" s="23" t="e">
        <f>IF(AJ1769=0,_xlfn.XLOOKUP(I1769,Goalies!B:B,Goalies!I:I),INDEX($AP$105:$AP1769,AJ1769))</f>
        <v>#N/A</v>
      </c>
      <c r="AP1769" s="23" t="e">
        <f t="shared" si="692"/>
        <v>#N/A</v>
      </c>
      <c r="AQ1769" s="23">
        <f t="shared" si="693"/>
        <v>3.0983947039279927</v>
      </c>
      <c r="AR1769" s="66">
        <v>0</v>
      </c>
      <c r="AS1769" s="96" t="s">
        <v>1591</v>
      </c>
      <c r="AT1769" s="20">
        <f t="shared" ref="AT1769:AT1777" si="1040">(AK1769*V1769*X1769*Z1768*AA1769*AB1768*AC1769*AD1768*AG1769*AH1768)+AR1769</f>
        <v>2.6872446602123681</v>
      </c>
      <c r="AU1769" s="20">
        <f t="shared" ref="AU1769:AU1777" si="1041">AT1768</f>
        <v>3.1084948114468083</v>
      </c>
      <c r="AV1769" s="12">
        <f t="shared" ref="AV1769:AV1777" si="1042">AK1769*W1769*X1769*Z1768*AA1769*AB1768</f>
        <v>2.6902052497105595</v>
      </c>
      <c r="AW1769" s="12">
        <f t="shared" ref="AW1769:AW1777" si="1043">AV1768</f>
        <v>3.1084948114468083</v>
      </c>
      <c r="AX1769" s="8">
        <f t="shared" si="698"/>
        <v>2.6872446602123681</v>
      </c>
      <c r="AY1769" s="8">
        <f t="shared" si="699"/>
        <v>3.1084948114468083</v>
      </c>
      <c r="AZ1769" s="8">
        <f t="shared" si="700"/>
        <v>5.7957394716591768</v>
      </c>
      <c r="BA1769" s="8">
        <f t="shared" si="701"/>
        <v>-0.42125015123444021</v>
      </c>
      <c r="BB1769" s="62">
        <f t="shared" si="702"/>
        <v>133</v>
      </c>
      <c r="BC1769" s="21">
        <f t="shared" si="703"/>
        <v>112</v>
      </c>
      <c r="BD1769" s="21">
        <f t="shared" si="704"/>
        <v>-113</v>
      </c>
      <c r="BE1769" s="21">
        <f t="shared" si="705"/>
        <v>-141</v>
      </c>
      <c r="BF1769" s="94">
        <f t="shared" si="38"/>
        <v>0.43010240871814265</v>
      </c>
      <c r="BG1769" s="22">
        <f t="shared" ref="BG1769:BG1777" si="1044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0.47069582779626784</v>
      </c>
      <c r="BH1769" s="22">
        <f t="shared" ref="BH1769:BH1777" si="1045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0.53096986244594779</v>
      </c>
      <c r="BI1769" s="22">
        <f t="shared" ref="BI1769:BI1777" si="1046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0.58421588070058084</v>
      </c>
      <c r="BJ1769" s="21">
        <f t="shared" si="707"/>
        <v>132</v>
      </c>
      <c r="BK1769" s="21">
        <f t="shared" si="708"/>
        <v>113</v>
      </c>
      <c r="BL1769" s="21">
        <f t="shared" si="709"/>
        <v>-113</v>
      </c>
      <c r="BM1769" s="21">
        <f t="shared" si="710"/>
        <v>-140</v>
      </c>
      <c r="BN1769" s="22">
        <f t="shared" si="46"/>
        <v>0.43066629816196578</v>
      </c>
      <c r="BO1769" s="22">
        <f t="shared" ref="BO1769:BO1777" si="1047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0.47013412324500692</v>
      </c>
      <c r="BP1769" s="22">
        <f t="shared" ref="BP1769:BP1777" si="1048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0.53033170269741481</v>
      </c>
      <c r="BQ1769" s="22">
        <f t="shared" ref="BQ1769:BQ1777" si="1049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0.58364670276120068</v>
      </c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343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211"/>
        <v xml:space="preserve">SJS </v>
      </c>
      <c r="K1770" s="14">
        <v>2.96</v>
      </c>
      <c r="L1770" s="13">
        <v>0.15</v>
      </c>
      <c r="M1770" s="28">
        <v>0.1</v>
      </c>
      <c r="N1770">
        <f>IFERROR(_xlfn.XLOOKUP(A1770,Params!A:A,Params!D:D),0)</f>
        <v>0</v>
      </c>
      <c r="O1770">
        <f t="shared" ref="O1770:O1777" si="1050">N1771</f>
        <v>0</v>
      </c>
      <c r="P1770" s="68">
        <f t="shared" si="682"/>
        <v>0</v>
      </c>
      <c r="Q1770">
        <f t="shared" ref="Q1770:Q1777" si="1051">P1771</f>
        <v>0</v>
      </c>
      <c r="R1770" s="5">
        <f t="shared" ref="R1770:R1777" si="1052">N1770/W1770/X1770/Z1771/AB1771/AA1770</f>
        <v>0</v>
      </c>
      <c r="S1770" s="5">
        <f t="shared" ref="S1770:S1777" si="1053">O1770/W1771/Y1770/Z1770/AA1771/AB1770</f>
        <v>0</v>
      </c>
      <c r="T1770" s="5">
        <f t="shared" ref="T1770:T1777" si="1054">P1770/W1770/X1770/Z1771/AB1771</f>
        <v>0</v>
      </c>
      <c r="U1770" s="5">
        <f t="shared" ref="U1770:U1777" si="1055">Q1770/W1771/Y1770/Z1770/AA1771</f>
        <v>0</v>
      </c>
      <c r="V1770" s="5">
        <f>_xlfn.XLOOKUP(H1770,'Rest - Home'!A:A,'Rest - Home'!B:B)</f>
        <v>0.97</v>
      </c>
      <c r="W1770" s="5">
        <f>_xlfn.XLOOKUP(H1770,'Rest - Home'!A:A,'Rest - Home'!C:C)</f>
        <v>0.95751047349149665</v>
      </c>
      <c r="X1770" s="5">
        <f t="shared" ref="X1770:X1777" si="1056">AM1771/K1770</f>
        <v>1.0268454392413906</v>
      </c>
      <c r="Y1770" s="5">
        <f t="shared" ref="Y1770:Y1777" si="1057">AK1771/K1770</f>
        <v>1.1162285236064926</v>
      </c>
      <c r="Z1770" s="5">
        <f>IF(J1770="",1,(_xlfn.XLOOKUP(I1770,Goalies!B:B,Goalies!J:J)))</f>
        <v>1</v>
      </c>
      <c r="AA1770" s="23">
        <f>_xlfn.XLOOKUP(E1770,Injuries!A:A,Injuries!B:B)</f>
        <v>0.98499999999999999</v>
      </c>
      <c r="AB1770" s="23">
        <f>_xlfn.XLOOKUP(E1770,Injuries!A:A,Injuries!C:C)</f>
        <v>1</v>
      </c>
      <c r="AC1770" s="23">
        <f>_xlfn.XLOOKUP(E1770,'Game Adjustments'!A:A,'Game Adjustments'!B:B)</f>
        <v>1</v>
      </c>
      <c r="AD1770" s="23">
        <f>_xlfn.XLOOKUP(E1770,'Game Adjustments'!A:A,'Game Adjustments'!C:C)</f>
        <v>1</v>
      </c>
      <c r="AE1770" s="23">
        <f>IF(D1770="A",_xlfn.XLOOKUP(E1770,'Rest - Home'!F:F,'Rest - Home'!J:J),_xlfn.XLOOKUP(E1770,'Rest - Home'!F:F,'Rest - Home'!I:I))</f>
        <v>1</v>
      </c>
      <c r="AF1770" s="23">
        <f>IF(D1770="A",_xlfn.XLOOKUP(E1770,'Rest - Home'!F:F,'Rest - Home'!L:L),_xlfn.XLOOKUP(E1770,'Rest - Home'!F:F,'Rest - Home'!K:K))</f>
        <v>1</v>
      </c>
      <c r="AG1770" s="26">
        <v>1</v>
      </c>
      <c r="AH1770" s="26">
        <v>1</v>
      </c>
      <c r="AI1770" s="53" cm="1">
        <f t="array" ref="AI1770">MAX(IF($E$63:E1769=E1770,ROW($E$63:E1769)-MIN(ROW($E$63:E1769))+1))</f>
        <v>1676</v>
      </c>
      <c r="AJ1770" s="53" cm="1">
        <f t="array" ref="AJ1770">MAX(IF($I$105:I1769=I1770,ROW($I$105:I1769)-MIN(ROW($I$105:I1769))+1))</f>
        <v>1634</v>
      </c>
      <c r="AK1770" s="23">
        <f>IF(AI1770=0,_xlfn.XLOOKUP(E1770,'Starting GF'!A:A,'Starting GF'!B:B),INDEX($AL$63:$AL1770,AI1770))</f>
        <v>3.02</v>
      </c>
      <c r="AL1770" s="23">
        <f t="shared" si="690"/>
        <v>3.02</v>
      </c>
      <c r="AM1770" s="23">
        <f>IF(AI1770=0,_xlfn.XLOOKUP(E1770,'Starting GF'!A:A,'Starting GF'!C:C),INDEX($AN$63:$AN1770,AI1770))</f>
        <v>3.33</v>
      </c>
      <c r="AN1770" s="23">
        <f t="shared" si="691"/>
        <v>3.33</v>
      </c>
      <c r="AO1770" s="23" t="e">
        <f>IF(AJ1770=0,_xlfn.XLOOKUP(I1770,Goalies!B:B,Goalies!I:I),INDEX($AP$105:$AP1770,AJ1770))</f>
        <v>#N/A</v>
      </c>
      <c r="AP1770" s="23" t="e">
        <f t="shared" si="692"/>
        <v>#N/A</v>
      </c>
      <c r="AQ1770" s="23">
        <f t="shared" si="693"/>
        <v>3.33</v>
      </c>
      <c r="AR1770" s="66">
        <v>0</v>
      </c>
      <c r="AS1770" s="96" t="s">
        <v>1591</v>
      </c>
      <c r="AT1770" s="20">
        <f t="shared" ref="AT1770:AT1777" si="1058">(AK1770*V1770*X1770*Z1771*AA1770*AB1771*AC1770*AD1771*AG1770*AH1771)+AR1770</f>
        <v>2.8888474039113228</v>
      </c>
      <c r="AU1770" s="20">
        <f t="shared" ref="AU1770:AU1777" si="1059">AT1771</f>
        <v>3.8648862887326927</v>
      </c>
      <c r="AV1770" s="12">
        <f t="shared" ref="AV1770:AV1777" si="1060">AK1770*V1770*X1770*Z1771*AA1770*AB1771</f>
        <v>2.8888474039113228</v>
      </c>
      <c r="AW1770" s="12">
        <f t="shared" ref="AW1770:AW1777" si="1061">AV1771</f>
        <v>3.8459290403310926</v>
      </c>
      <c r="AX1770" s="8">
        <f t="shared" si="698"/>
        <v>2.8888474039113228</v>
      </c>
      <c r="AY1770" s="8">
        <f t="shared" si="699"/>
        <v>3.8648862887326927</v>
      </c>
      <c r="AZ1770" s="8">
        <f t="shared" si="700"/>
        <v>6.7537336926440155</v>
      </c>
      <c r="BA1770" s="8">
        <f t="shared" si="701"/>
        <v>-0.97603888482136991</v>
      </c>
      <c r="BB1770" s="62">
        <f t="shared" si="702"/>
        <v>180</v>
      </c>
      <c r="BC1770" s="21">
        <f t="shared" si="703"/>
        <v>-205</v>
      </c>
      <c r="BD1770" s="21">
        <f t="shared" si="704"/>
        <v>-171</v>
      </c>
      <c r="BE1770" s="21">
        <f t="shared" si="705"/>
        <v>-128</v>
      </c>
      <c r="BF1770" s="94">
        <f t="shared" ref="BF1770:BF1777" si="1062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IF(AT1770&gt;AT1771, 1-_xlpm.interp, _xlpm.interp)
)</f>
        <v>0.35692180173037003</v>
      </c>
      <c r="BG1770" s="22">
        <f t="shared" si="76"/>
        <v>0.67220270692596096</v>
      </c>
      <c r="BH1770" s="22">
        <f t="shared" si="76"/>
        <v>0.63128063912080323</v>
      </c>
      <c r="BI1770" s="22">
        <f t="shared" si="76"/>
        <v>0.5612326336486676</v>
      </c>
      <c r="BJ1770" s="21">
        <f t="shared" si="707"/>
        <v>178</v>
      </c>
      <c r="BK1770" s="21">
        <f t="shared" si="708"/>
        <v>-202</v>
      </c>
      <c r="BL1770" s="21">
        <f t="shared" si="709"/>
        <v>-169</v>
      </c>
      <c r="BM1770" s="21">
        <f t="shared" si="710"/>
        <v>-126</v>
      </c>
      <c r="BN1770" s="22">
        <f t="shared" ref="BN1770:BN1777" si="1063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IF(AV1770&gt;AV1771, 1-_xlpm.interp, _xlpm.interp)
)</f>
        <v>0.35945553085092014</v>
      </c>
      <c r="BO1770" s="22">
        <f t="shared" si="82"/>
        <v>0.66904224280286451</v>
      </c>
      <c r="BP1770" s="22">
        <f t="shared" si="82"/>
        <v>0.62766232806646816</v>
      </c>
      <c r="BQ1770" s="22">
        <f t="shared" si="82"/>
        <v>0.55791054355576564</v>
      </c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343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1064">E1771&amp;" "&amp;J1771</f>
        <v>EDM Tristan Jarry</v>
      </c>
      <c r="J1771" s="33" t="s">
        <v>181</v>
      </c>
      <c r="K1771" s="14">
        <v>2.96</v>
      </c>
      <c r="L1771" s="13">
        <v>0.15</v>
      </c>
      <c r="M1771" s="28">
        <v>0.1</v>
      </c>
      <c r="N1771">
        <f>IFERROR(_xlfn.XLOOKUP(A1771,Params!A:A,Params!D:D),0)</f>
        <v>0</v>
      </c>
      <c r="O1771">
        <f t="shared" ref="O1771:O1777" si="1065">N1770</f>
        <v>0</v>
      </c>
      <c r="P1771" s="68">
        <f t="shared" si="682"/>
        <v>0</v>
      </c>
      <c r="Q1771">
        <f t="shared" ref="Q1771:Q1777" si="1066">P1770</f>
        <v>0</v>
      </c>
      <c r="R1771" s="5">
        <f t="shared" ref="R1771:R1777" si="1067">N1771/W1771/X1771/Z1770/AB1770/AA1771</f>
        <v>0</v>
      </c>
      <c r="S1771" s="5">
        <f t="shared" ref="S1771:S1777" si="1068">O1771/W1770/Y1771/Z1771/AA1770/AB1771</f>
        <v>0</v>
      </c>
      <c r="T1771" s="5">
        <f t="shared" ref="T1771:T1777" si="1069">P1771/W1771/X1771/Z1770/AB1770</f>
        <v>0</v>
      </c>
      <c r="U1771" s="5">
        <f t="shared" ref="U1771:U1777" si="1070">Q1771/W1770/Y1771/Z1771/AA1770</f>
        <v>0</v>
      </c>
      <c r="V1771" s="5">
        <f>_xlfn.XLOOKUP(H1771,'Rest - Home'!A:A,'Rest - Home'!B:B)</f>
        <v>1.0449999999999999</v>
      </c>
      <c r="W1771" s="5">
        <f>_xlfn.XLOOKUP(H1771,'Rest - Home'!A:A,'Rest - Home'!C:C)</f>
        <v>1.0398742800952707</v>
      </c>
      <c r="X1771" s="5">
        <f t="shared" ref="X1771:X1777" si="1071">AM1770/K1771</f>
        <v>1.125</v>
      </c>
      <c r="Y1771" s="5">
        <f t="shared" ref="Y1771:Y1777" si="1072">AK1770/K1771</f>
        <v>1.0202702702702704</v>
      </c>
      <c r="Z1771" s="5">
        <f>IF(J1771="",1,(_xlfn.XLOOKUP(I1771,Goalies!B:B,Goalies!J:J)))</f>
        <v>0.97499999999999998</v>
      </c>
      <c r="AA1771" s="23">
        <f>_xlfn.XLOOKUP(E1771,Injuries!A:A,Injuries!B:B)</f>
        <v>0.995</v>
      </c>
      <c r="AB1771" s="23">
        <f>_xlfn.XLOOKUP(E1771,Injuries!A:A,Injuries!C:C)</f>
        <v>1</v>
      </c>
      <c r="AC1771" s="23">
        <f>_xlfn.XLOOKUP(E1771,'Game Adjustments'!A:A,'Game Adjustments'!B:B)</f>
        <v>1</v>
      </c>
      <c r="AD1771" s="23">
        <f>_xlfn.XLOOKUP(E1771,'Game Adjustments'!A:A,'Game Adjustments'!C:C)</f>
        <v>1</v>
      </c>
      <c r="AE1771" s="23">
        <f>IF(D1771="A",_xlfn.XLOOKUP(E1771,'Rest - Home'!F:F,'Rest - Home'!J:J),_xlfn.XLOOKUP(E1771,'Rest - Home'!F:F,'Rest - Home'!I:I))</f>
        <v>1</v>
      </c>
      <c r="AF1771" s="23">
        <f>IF(D1771="A",_xlfn.XLOOKUP(E1771,'Rest - Home'!F:F,'Rest - Home'!L:L),_xlfn.XLOOKUP(E1771,'Rest - Home'!F:F,'Rest - Home'!K:K))</f>
        <v>1</v>
      </c>
      <c r="AG1771" s="26">
        <v>1</v>
      </c>
      <c r="AH1771" s="26">
        <v>1</v>
      </c>
      <c r="AI1771" s="53" cm="1">
        <f t="array" ref="AI1771">MAX(IF($E$63:E1770=E1771,ROW($E$63:E1770)-MIN(ROW($E$63:E1770))+1))</f>
        <v>1659</v>
      </c>
      <c r="AJ1771" s="53" cm="1">
        <f t="array" ref="AJ1771">MAX(IF($I$105:I1770=I1771,ROW($I$105:I1770)-MIN(ROW($I$105:I1770))+1))</f>
        <v>1617</v>
      </c>
      <c r="AK1771" s="23">
        <f>IF(AI1771=0,_xlfn.XLOOKUP(E1771,'Starting GF'!A:A,'Starting GF'!B:B),INDEX($AL$63:$AL1771,AI1771))</f>
        <v>3.3040364298752181</v>
      </c>
      <c r="AL1771" s="23">
        <f t="shared" si="690"/>
        <v>3.3040364298752181</v>
      </c>
      <c r="AM1771" s="23">
        <f>IF(AI1771=0,_xlfn.XLOOKUP(E1771,'Starting GF'!A:A,'Starting GF'!C:C),INDEX($AN$63:$AN1771,AI1771))</f>
        <v>3.0394625001545164</v>
      </c>
      <c r="AN1771" s="23">
        <f t="shared" si="691"/>
        <v>3.0394625001545164</v>
      </c>
      <c r="AO1771" s="23">
        <f>IF(AJ1771=0,_xlfn.XLOOKUP(I1771,Goalies!B:B,Goalies!I:I),INDEX($AP$105:$AP1771,AJ1771))</f>
        <v>3.0404892207577179</v>
      </c>
      <c r="AP1771" s="23">
        <f t="shared" si="692"/>
        <v>3.0404892207577179</v>
      </c>
      <c r="AQ1771" s="23">
        <f t="shared" si="693"/>
        <v>2.9634759376506534</v>
      </c>
      <c r="AR1771" s="66">
        <v>0</v>
      </c>
      <c r="AS1771" s="96" t="s">
        <v>1591</v>
      </c>
      <c r="AT1771" s="20">
        <f t="shared" ref="AT1771:AT1777" si="1073">(AK1771*V1771*X1771*Z1770*AA1771*AB1770*AC1771*AD1770*AG1771*AH1770)+AR1771</f>
        <v>3.8648862887326927</v>
      </c>
      <c r="AU1771" s="20">
        <f t="shared" ref="AU1771:AU1777" si="1074">AT1770</f>
        <v>2.8888474039113228</v>
      </c>
      <c r="AV1771" s="12">
        <f t="shared" ref="AV1771:AV1777" si="1075">AK1771*W1771*X1771*Z1770*AA1771*AB1770</f>
        <v>3.8459290403310926</v>
      </c>
      <c r="AW1771" s="12">
        <f t="shared" ref="AW1771:AW1777" si="1076">AV1770</f>
        <v>2.8888474039113228</v>
      </c>
      <c r="AX1771" s="8">
        <f t="shared" si="698"/>
        <v>3.8648862887326927</v>
      </c>
      <c r="AY1771" s="8">
        <f t="shared" si="699"/>
        <v>2.8888474039113228</v>
      </c>
      <c r="AZ1771" s="8">
        <f t="shared" si="700"/>
        <v>6.7537336926440155</v>
      </c>
      <c r="BA1771" s="8">
        <f t="shared" si="701"/>
        <v>0.97603888482136991</v>
      </c>
      <c r="BB1771" s="62">
        <f t="shared" si="702"/>
        <v>-180</v>
      </c>
      <c r="BC1771" s="21">
        <f t="shared" si="703"/>
        <v>205</v>
      </c>
      <c r="BD1771" s="21">
        <f t="shared" si="704"/>
        <v>171</v>
      </c>
      <c r="BE1771" s="21">
        <f t="shared" si="705"/>
        <v>128</v>
      </c>
      <c r="BF1771" s="94">
        <f t="shared" si="38"/>
        <v>0.64307819826962997</v>
      </c>
      <c r="BG1771" s="22">
        <f t="shared" ref="BG1771:BG1777" si="1077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0.32779729307403904</v>
      </c>
      <c r="BH1771" s="22">
        <f t="shared" ref="BH1771:BH1777" si="1078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0.36871936087919677</v>
      </c>
      <c r="BI1771" s="22">
        <f t="shared" ref="BI1771:BI1777" si="1079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0.4387673663513324</v>
      </c>
      <c r="BJ1771" s="21">
        <f t="shared" si="707"/>
        <v>-178</v>
      </c>
      <c r="BK1771" s="21">
        <f t="shared" si="708"/>
        <v>202</v>
      </c>
      <c r="BL1771" s="21">
        <f t="shared" si="709"/>
        <v>169</v>
      </c>
      <c r="BM1771" s="21">
        <f t="shared" si="710"/>
        <v>126</v>
      </c>
      <c r="BN1771" s="22">
        <f t="shared" si="46"/>
        <v>0.64054446914907981</v>
      </c>
      <c r="BO1771" s="22">
        <f t="shared" ref="BO1771:BO1777" si="1080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0.33095775719713549</v>
      </c>
      <c r="BP1771" s="22">
        <f t="shared" ref="BP1771:BP1777" si="1081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0.3723376719335319</v>
      </c>
      <c r="BQ1771" s="22">
        <f t="shared" ref="BQ1771:BQ1777" si="1082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0.44208945644423431</v>
      </c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343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1064"/>
        <v>ANA Lukas Dostal</v>
      </c>
      <c r="J1772" s="33" t="s">
        <v>146</v>
      </c>
      <c r="K1772" s="14">
        <v>2.96</v>
      </c>
      <c r="L1772" s="13">
        <v>0.15</v>
      </c>
      <c r="M1772" s="28">
        <v>0.1</v>
      </c>
      <c r="N1772">
        <f>IFERROR(_xlfn.XLOOKUP(A1772,Params!A:A,Params!D:D),0)</f>
        <v>0</v>
      </c>
      <c r="O1772">
        <f t="shared" ref="O1772:O1777" si="1083">N1773</f>
        <v>0</v>
      </c>
      <c r="P1772" s="68">
        <f t="shared" si="682"/>
        <v>0</v>
      </c>
      <c r="Q1772">
        <f t="shared" ref="Q1772:Q1777" si="1084">P1773</f>
        <v>0</v>
      </c>
      <c r="R1772" s="5">
        <f t="shared" ref="R1772:R1777" si="1085">N1772/W1772/X1772/Z1773/AB1773/AA1772</f>
        <v>0</v>
      </c>
      <c r="S1772" s="5">
        <f t="shared" ref="S1772:S1777" si="1086">O1772/W1773/Y1772/Z1772/AA1773/AB1772</f>
        <v>0</v>
      </c>
      <c r="T1772" s="5">
        <f t="shared" ref="T1772:T1777" si="1087">P1772/W1772/X1772/Z1773/AB1773</f>
        <v>0</v>
      </c>
      <c r="U1772" s="5">
        <f t="shared" ref="U1772:U1777" si="1088">Q1772/W1773/Y1772/Z1772/AA1773</f>
        <v>0</v>
      </c>
      <c r="V1772" s="5">
        <f>_xlfn.XLOOKUP(H1772,'Rest - Home'!A:A,'Rest - Home'!B:B)</f>
        <v>0.96</v>
      </c>
      <c r="W1772" s="5">
        <f>_xlfn.XLOOKUP(H1772,'Rest - Home'!A:A,'Rest - Home'!C:C)</f>
        <v>0.96305398776725637</v>
      </c>
      <c r="X1772" s="5">
        <f t="shared" ref="X1772:X1777" si="1089">AM1773/K1772</f>
        <v>1.1033584779016117</v>
      </c>
      <c r="Y1772" s="5">
        <f t="shared" ref="Y1772:Y1777" si="1090">AK1773/K1772</f>
        <v>0.92239160765094352</v>
      </c>
      <c r="Z1772" s="5">
        <f>IF(J1772="",1,(_xlfn.XLOOKUP(I1772,Goalies!B:B,Goalies!J:J)))</f>
        <v>0.97</v>
      </c>
      <c r="AA1772" s="23">
        <f>_xlfn.XLOOKUP(E1772,Injuries!A:A,Injuries!B:B)</f>
        <v>0.92500000000000004</v>
      </c>
      <c r="AB1772" s="23">
        <f>_xlfn.XLOOKUP(E1772,Injuries!A:A,Injuries!C:C)</f>
        <v>1.01</v>
      </c>
      <c r="AC1772" s="23">
        <f>_xlfn.XLOOKUP(E1772,'Game Adjustments'!A:A,'Game Adjustments'!B:B)</f>
        <v>1</v>
      </c>
      <c r="AD1772" s="23">
        <f>_xlfn.XLOOKUP(E1772,'Game Adjustments'!A:A,'Game Adjustments'!C:C)</f>
        <v>1</v>
      </c>
      <c r="AE1772" s="23">
        <f>IF(D1772="A",_xlfn.XLOOKUP(E1772,'Rest - Home'!F:F,'Rest - Home'!J:J),_xlfn.XLOOKUP(E1772,'Rest - Home'!F:F,'Rest - Home'!I:I))</f>
        <v>1</v>
      </c>
      <c r="AF1772" s="23">
        <f>IF(D1772="A",_xlfn.XLOOKUP(E1772,'Rest - Home'!F:F,'Rest - Home'!L:L),_xlfn.XLOOKUP(E1772,'Rest - Home'!F:F,'Rest - Home'!K:K))</f>
        <v>1</v>
      </c>
      <c r="AG1772" s="26">
        <v>1</v>
      </c>
      <c r="AH1772" s="26">
        <v>1</v>
      </c>
      <c r="AI1772" s="53" cm="1">
        <f t="array" ref="AI1772">MAX(IF($E$63:E1771=E1772,ROW($E$63:E1771)-MIN(ROW($E$63:E1771))+1))</f>
        <v>1658</v>
      </c>
      <c r="AJ1772" s="53" cm="1">
        <f t="array" ref="AJ1772">MAX(IF($I$105:I1771=I1772,ROW($I$105:I1771)-MIN(ROW($I$105:I1771))+1))</f>
        <v>1606</v>
      </c>
      <c r="AK1772" s="23">
        <f>IF(AI1772=0,_xlfn.XLOOKUP(E1772,'Starting GF'!A:A,'Starting GF'!B:B),INDEX($AL$63:$AL1772,AI1772))</f>
        <v>3.1393020197524013</v>
      </c>
      <c r="AL1772" s="23">
        <f t="shared" si="690"/>
        <v>3.1393020197524013</v>
      </c>
      <c r="AM1772" s="23">
        <f>IF(AI1772=0,_xlfn.XLOOKUP(E1772,'Starting GF'!A:A,'Starting GF'!C:C),INDEX($AN$63:$AN1772,AI1772))</f>
        <v>3.2790374575500643</v>
      </c>
      <c r="AN1772" s="23">
        <f t="shared" si="691"/>
        <v>3.2790374575500643</v>
      </c>
      <c r="AO1772" s="23">
        <f>IF(AJ1772=0,_xlfn.XLOOKUP(I1772,Goalies!B:B,Goalies!I:I),INDEX($AP$105:$AP1772,AJ1772))</f>
        <v>3.2808229873483188</v>
      </c>
      <c r="AP1772" s="23">
        <f t="shared" si="692"/>
        <v>3.2808229873483188</v>
      </c>
      <c r="AQ1772" s="23">
        <f t="shared" si="693"/>
        <v>3.1806663338235621</v>
      </c>
      <c r="AR1772" s="66">
        <v>0</v>
      </c>
      <c r="AS1772" s="96" t="s">
        <v>1591</v>
      </c>
      <c r="AT1772" s="20">
        <f t="shared" ref="AT1772:AT1777" si="1091">(AK1772*V1772*X1772*Z1773*AA1772*AB1773*AC1772*AD1773*AG1772*AH1773)+AR1772</f>
        <v>3.2631508503120488</v>
      </c>
      <c r="AU1772" s="20">
        <f t="shared" ref="AU1772:AU1777" si="1092">AT1773</f>
        <v>2.8981908903347233</v>
      </c>
      <c r="AV1772" s="12">
        <f t="shared" ref="AV1772:AV1777" si="1093">AK1772*V1772*X1772*Z1773*AA1772*AB1773</f>
        <v>3.2631508503120488</v>
      </c>
      <c r="AW1772" s="12">
        <f t="shared" ref="AW1772:AW1777" si="1094">AV1773</f>
        <v>2.8924383343529008</v>
      </c>
      <c r="AX1772" s="8">
        <f t="shared" si="698"/>
        <v>3.2631508503120488</v>
      </c>
      <c r="AY1772" s="8">
        <f t="shared" si="699"/>
        <v>2.8981908903347233</v>
      </c>
      <c r="AZ1772" s="8">
        <f t="shared" si="700"/>
        <v>6.1613417406467725</v>
      </c>
      <c r="BA1772" s="8">
        <f t="shared" si="701"/>
        <v>0.36495995997732544</v>
      </c>
      <c r="BB1772" s="62">
        <f t="shared" si="702"/>
        <v>-127</v>
      </c>
      <c r="BC1772" s="21">
        <f t="shared" si="703"/>
        <v>-143</v>
      </c>
      <c r="BD1772" s="21">
        <f t="shared" si="704"/>
        <v>-115</v>
      </c>
      <c r="BE1772" s="21">
        <f t="shared" si="705"/>
        <v>111</v>
      </c>
      <c r="BF1772" s="94">
        <f t="shared" ref="BF1772:BF1777" si="1095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IF(AT1772&gt;AT1773, 1-_xlpm.interp, _xlpm.interp)
)</f>
        <v>0.56034891121659225</v>
      </c>
      <c r="BG1772" s="22">
        <f t="shared" si="76"/>
        <v>0.58782664119803896</v>
      </c>
      <c r="BH1772" s="22">
        <f t="shared" si="76"/>
        <v>0.53479898599615983</v>
      </c>
      <c r="BI1772" s="22">
        <f t="shared" si="76"/>
        <v>0.4738364168777095</v>
      </c>
      <c r="BJ1772" s="21">
        <f t="shared" si="707"/>
        <v>-128</v>
      </c>
      <c r="BK1772" s="21">
        <f t="shared" si="708"/>
        <v>-142</v>
      </c>
      <c r="BL1772" s="21">
        <f t="shared" si="709"/>
        <v>-114</v>
      </c>
      <c r="BM1772" s="21">
        <f t="shared" si="710"/>
        <v>112</v>
      </c>
      <c r="BN1772" s="22">
        <f t="shared" ref="BN1772:BN1777" si="1096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IF(AV1772&gt;AV1773, 1-_xlpm.interp, _xlpm.interp)
)</f>
        <v>0.56115827205037594</v>
      </c>
      <c r="BO1772" s="22">
        <f t="shared" si="82"/>
        <v>0.58665563131249754</v>
      </c>
      <c r="BP1772" s="22">
        <f t="shared" si="82"/>
        <v>0.53348885687233605</v>
      </c>
      <c r="BQ1772" s="22">
        <f t="shared" si="82"/>
        <v>0.47268795784500883</v>
      </c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343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1064"/>
        <v>VAN Kevin Lankinen</v>
      </c>
      <c r="J1773" s="33" t="s">
        <v>194</v>
      </c>
      <c r="K1773" s="14">
        <v>2.96</v>
      </c>
      <c r="L1773" s="13">
        <v>0.15</v>
      </c>
      <c r="M1773" s="28">
        <v>0.1</v>
      </c>
      <c r="N1773">
        <f>IFERROR(_xlfn.XLOOKUP(A1773,Params!A:A,Params!D:D),0)</f>
        <v>0</v>
      </c>
      <c r="O1773">
        <f t="shared" ref="O1773:O1777" si="1097">N1772</f>
        <v>0</v>
      </c>
      <c r="P1773" s="68">
        <f t="shared" si="682"/>
        <v>0</v>
      </c>
      <c r="Q1773">
        <f t="shared" ref="Q1773:Q1777" si="1098">P1772</f>
        <v>0</v>
      </c>
      <c r="R1773" s="5">
        <f t="shared" ref="R1773:R1777" si="1099">N1773/W1773/X1773/Z1772/AB1772/AA1773</f>
        <v>0</v>
      </c>
      <c r="S1773" s="5">
        <f t="shared" ref="S1773:S1777" si="1100">O1773/W1772/Y1773/Z1773/AA1772/AB1773</f>
        <v>0</v>
      </c>
      <c r="T1773" s="5">
        <f t="shared" ref="T1773:T1777" si="1101">P1773/W1773/X1773/Z1772/AB1772</f>
        <v>0</v>
      </c>
      <c r="U1773" s="5">
        <f t="shared" ref="U1773:U1777" si="1102">Q1773/W1772/Y1773/Z1773/AA1772</f>
        <v>0</v>
      </c>
      <c r="V1773" s="5">
        <f>_xlfn.XLOOKUP(H1773,'Rest - Home'!A:A,'Rest - Home'!B:B)</f>
        <v>1.0349999999999999</v>
      </c>
      <c r="W1773" s="5">
        <f>_xlfn.XLOOKUP(H1773,'Rest - Home'!A:A,'Rest - Home'!C:C)</f>
        <v>1.0329456510400874</v>
      </c>
      <c r="X1773" s="5">
        <f t="shared" ref="X1773:X1777" si="1103">AM1772/K1773</f>
        <v>1.1077829248479947</v>
      </c>
      <c r="Y1773" s="5">
        <f t="shared" ref="Y1773:Y1777" si="1104">AK1772/K1773</f>
        <v>1.0605750066731086</v>
      </c>
      <c r="Z1773" s="5">
        <f>IF(J1773="",1,(_xlfn.XLOOKUP(I1773,Goalies!B:B,Goalies!J:J)))</f>
        <v>1.03</v>
      </c>
      <c r="AA1773" s="23">
        <f>_xlfn.XLOOKUP(E1773,Injuries!A:A,Injuries!B:B)</f>
        <v>0.94499999999999995</v>
      </c>
      <c r="AB1773" s="23">
        <f>_xlfn.XLOOKUP(E1773,Injuries!A:A,Injuries!C:C)</f>
        <v>1.03</v>
      </c>
      <c r="AC1773" s="23">
        <f>_xlfn.XLOOKUP(E1773,'Game Adjustments'!A:A,'Game Adjustments'!B:B)</f>
        <v>1</v>
      </c>
      <c r="AD1773" s="23">
        <f>_xlfn.XLOOKUP(E1773,'Game Adjustments'!A:A,'Game Adjustments'!C:C)</f>
        <v>1</v>
      </c>
      <c r="AE1773" s="23">
        <f>IF(D1773="A",_xlfn.XLOOKUP(E1773,'Rest - Home'!F:F,'Rest - Home'!J:J),_xlfn.XLOOKUP(E1773,'Rest - Home'!F:F,'Rest - Home'!I:I))</f>
        <v>1</v>
      </c>
      <c r="AF1773" s="23">
        <f>IF(D1773="A",_xlfn.XLOOKUP(E1773,'Rest - Home'!F:F,'Rest - Home'!L:L),_xlfn.XLOOKUP(E1773,'Rest - Home'!F:F,'Rest - Home'!K:K))</f>
        <v>1</v>
      </c>
      <c r="AG1773" s="26">
        <v>1</v>
      </c>
      <c r="AH1773" s="26">
        <v>1</v>
      </c>
      <c r="AI1773" s="53" cm="1">
        <f t="array" ref="AI1773">MAX(IF($E$63:E1772=E1773,ROW($E$63:E1772)-MIN(ROW($E$63:E1772))+1))</f>
        <v>1677</v>
      </c>
      <c r="AJ1773" s="53" cm="1">
        <f t="array" ref="AJ1773">MAX(IF($I$105:I1772=I1773,ROW($I$105:I1772)-MIN(ROW($I$105:I1772))+1))</f>
        <v>1635</v>
      </c>
      <c r="AK1773" s="23">
        <f>IF(AI1773=0,_xlfn.XLOOKUP(E1773,'Starting GF'!A:A,'Starting GF'!B:B),INDEX($AL$63:$AL1773,AI1773))</f>
        <v>2.7302791586467929</v>
      </c>
      <c r="AL1773" s="23">
        <f t="shared" si="690"/>
        <v>2.7302791586467929</v>
      </c>
      <c r="AM1773" s="23">
        <f>IF(AI1773=0,_xlfn.XLOOKUP(E1773,'Starting GF'!A:A,'Starting GF'!C:C),INDEX($AN$63:$AN1773,AI1773))</f>
        <v>3.2659410945887708</v>
      </c>
      <c r="AN1773" s="23">
        <f t="shared" si="691"/>
        <v>3.2659410945887708</v>
      </c>
      <c r="AO1773" s="23">
        <f>IF(AJ1773=0,_xlfn.XLOOKUP(I1773,Goalies!B:B,Goalies!I:I),INDEX($AP$105:$AP1773,AJ1773))</f>
        <v>3.363047228095021</v>
      </c>
      <c r="AP1773" s="23">
        <f t="shared" si="692"/>
        <v>3.363047228095021</v>
      </c>
      <c r="AQ1773" s="23">
        <f t="shared" si="693"/>
        <v>3.3639193274264341</v>
      </c>
      <c r="AR1773" s="66">
        <v>0</v>
      </c>
      <c r="AS1773" s="96" t="s">
        <v>1591</v>
      </c>
      <c r="AT1773" s="20">
        <f t="shared" ref="AT1773:AT1777" si="1105">(AK1773*V1773*X1773*Z1772*AA1773*AB1772*AC1773*AD1772*AG1773*AH1772)+AR1773</f>
        <v>2.8981908903347233</v>
      </c>
      <c r="AU1773" s="20">
        <f t="shared" ref="AU1773:AU1777" si="1106">AT1772</f>
        <v>3.2631508503120488</v>
      </c>
      <c r="AV1773" s="12">
        <f t="shared" ref="AV1773:AV1777" si="1107">AK1773*W1773*X1773*Z1772*AA1773*AB1772</f>
        <v>2.8924383343529008</v>
      </c>
      <c r="AW1773" s="12">
        <f t="shared" ref="AW1773:AW1777" si="1108">AV1772</f>
        <v>3.2631508503120488</v>
      </c>
      <c r="AX1773" s="8">
        <f t="shared" si="698"/>
        <v>2.8981908903347233</v>
      </c>
      <c r="AY1773" s="8">
        <f t="shared" si="699"/>
        <v>3.2631508503120488</v>
      </c>
      <c r="AZ1773" s="8">
        <f t="shared" si="700"/>
        <v>6.1613417406467725</v>
      </c>
      <c r="BA1773" s="8">
        <f t="shared" si="701"/>
        <v>-0.36495995997732544</v>
      </c>
      <c r="BB1773" s="62">
        <f t="shared" si="702"/>
        <v>127</v>
      </c>
      <c r="BC1773" s="21">
        <f t="shared" si="703"/>
        <v>143</v>
      </c>
      <c r="BD1773" s="21">
        <f t="shared" si="704"/>
        <v>115</v>
      </c>
      <c r="BE1773" s="21">
        <f t="shared" si="705"/>
        <v>-111</v>
      </c>
      <c r="BF1773" s="94">
        <f t="shared" si="38"/>
        <v>0.43965108878340775</v>
      </c>
      <c r="BG1773" s="22">
        <f t="shared" ref="BG1773:BG1777" si="1109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0.41217335880196104</v>
      </c>
      <c r="BH1773" s="22">
        <f t="shared" ref="BH1773:BH1777" si="1110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0.46520101400384017</v>
      </c>
      <c r="BI1773" s="22">
        <f t="shared" ref="BI1773:BI1777" si="1111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0.5261635831222905</v>
      </c>
      <c r="BJ1773" s="21">
        <f t="shared" si="707"/>
        <v>128</v>
      </c>
      <c r="BK1773" s="21">
        <f t="shared" si="708"/>
        <v>142</v>
      </c>
      <c r="BL1773" s="21">
        <f t="shared" si="709"/>
        <v>114</v>
      </c>
      <c r="BM1773" s="21">
        <f t="shared" si="710"/>
        <v>-112</v>
      </c>
      <c r="BN1773" s="22">
        <f t="shared" si="46"/>
        <v>0.43884172794962406</v>
      </c>
      <c r="BO1773" s="22">
        <f t="shared" ref="BO1773:BO1777" si="1112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0.41334436868750246</v>
      </c>
      <c r="BP1773" s="22">
        <f t="shared" ref="BP1773:BP1777" si="1113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0.46651114312766395</v>
      </c>
      <c r="BQ1773" s="22">
        <f t="shared" ref="BQ1773:BQ1777" si="1114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0.52731204215499117</v>
      </c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343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1064"/>
        <v>DAL Jake Oettinger</v>
      </c>
      <c r="J1774" s="33" t="s">
        <v>160</v>
      </c>
      <c r="K1774" s="14">
        <v>2.96</v>
      </c>
      <c r="L1774" s="13">
        <v>0.15</v>
      </c>
      <c r="M1774" s="28">
        <v>0.1</v>
      </c>
      <c r="N1774">
        <f>IFERROR(_xlfn.XLOOKUP(A1774,Params!A:A,Params!D:D),0)</f>
        <v>0</v>
      </c>
      <c r="O1774">
        <f t="shared" ref="O1774:O1777" si="1115">N1775</f>
        <v>0</v>
      </c>
      <c r="P1774" s="68">
        <f t="shared" si="682"/>
        <v>0</v>
      </c>
      <c r="Q1774">
        <f t="shared" ref="Q1774:Q1777" si="1116">P1775</f>
        <v>0</v>
      </c>
      <c r="R1774" s="5">
        <f t="shared" ref="R1774:R1777" si="1117">N1774/W1774/X1774/Z1775/AB1775/AA1774</f>
        <v>0</v>
      </c>
      <c r="S1774" s="5">
        <f t="shared" ref="S1774:S1777" si="1118">O1774/W1775/Y1774/Z1774/AA1775/AB1774</f>
        <v>0</v>
      </c>
      <c r="T1774" s="5">
        <f t="shared" ref="T1774:T1777" si="1119">P1774/W1774/X1774/Z1775/AB1775</f>
        <v>0</v>
      </c>
      <c r="U1774" s="5">
        <f t="shared" ref="U1774:U1777" si="1120">Q1774/W1775/Y1774/Z1774/AA1775</f>
        <v>0</v>
      </c>
      <c r="V1774" s="5">
        <f>_xlfn.XLOOKUP(H1774,'Rest - Home'!A:A,'Rest - Home'!B:B)</f>
        <v>0.95</v>
      </c>
      <c r="W1774" s="5">
        <f>_xlfn.XLOOKUP(H1774,'Rest - Home'!A:A,'Rest - Home'!C:C)</f>
        <v>0.95302926576458757</v>
      </c>
      <c r="X1774" s="5">
        <f t="shared" ref="X1774:X1777" si="1121">AM1775/K1774</f>
        <v>0.93946092724182395</v>
      </c>
      <c r="Y1774" s="5">
        <f t="shared" ref="Y1774:Y1777" si="1122">AK1775/K1774</f>
        <v>1.0933352960252976</v>
      </c>
      <c r="Z1774" s="5">
        <f>IF(J1774="",1,(_xlfn.XLOOKUP(I1774,Goalies!B:B,Goalies!J:J)))</f>
        <v>0.995</v>
      </c>
      <c r="AA1774" s="23">
        <f>_xlfn.XLOOKUP(E1774,Injuries!A:A,Injuries!B:B)</f>
        <v>1</v>
      </c>
      <c r="AB1774" s="23">
        <f>_xlfn.XLOOKUP(E1774,Injuries!A:A,Injuries!C:C)</f>
        <v>1</v>
      </c>
      <c r="AC1774" s="23">
        <f>_xlfn.XLOOKUP(E1774,'Game Adjustments'!A:A,'Game Adjustments'!B:B)</f>
        <v>1</v>
      </c>
      <c r="AD1774" s="23">
        <f>_xlfn.XLOOKUP(E1774,'Game Adjustments'!A:A,'Game Adjustments'!C:C)</f>
        <v>1</v>
      </c>
      <c r="AE1774" s="23">
        <f>IF(D1774="A",_xlfn.XLOOKUP(E1774,'Rest - Home'!F:F,'Rest - Home'!J:J),_xlfn.XLOOKUP(E1774,'Rest - Home'!F:F,'Rest - Home'!I:I))</f>
        <v>1</v>
      </c>
      <c r="AF1774" s="23">
        <f>IF(D1774="A",_xlfn.XLOOKUP(E1774,'Rest - Home'!F:F,'Rest - Home'!L:L),_xlfn.XLOOKUP(E1774,'Rest - Home'!F:F,'Rest - Home'!K:K))</f>
        <v>1</v>
      </c>
      <c r="AG1774" s="26">
        <v>1</v>
      </c>
      <c r="AH1774" s="26">
        <v>1</v>
      </c>
      <c r="AI1774" s="53" cm="1">
        <f t="array" ref="AI1774">MAX(IF($E$63:E1773=E1774,ROW($E$63:E1773)-MIN(ROW($E$63:E1773))+1))</f>
        <v>1674</v>
      </c>
      <c r="AJ1774" s="53" cm="1">
        <f t="array" ref="AJ1774">MAX(IF($I$105:I1773=I1774,ROW($I$105:I1773)-MIN(ROW($I$105:I1773))+1))</f>
        <v>1632</v>
      </c>
      <c r="AK1774" s="23">
        <f>IF(AI1774=0,_xlfn.XLOOKUP(E1774,'Starting GF'!A:A,'Starting GF'!B:B),INDEX($AL$63:$AL1774,AI1774))</f>
        <v>3.0668701606580413</v>
      </c>
      <c r="AL1774" s="23">
        <f t="shared" si="690"/>
        <v>3.0668701606580413</v>
      </c>
      <c r="AM1774" s="23">
        <f>IF(AI1774=0,_xlfn.XLOOKUP(E1774,'Starting GF'!A:A,'Starting GF'!C:C),INDEX($AN$63:$AN1774,AI1774))</f>
        <v>2.8612905876302364</v>
      </c>
      <c r="AN1774" s="23">
        <f t="shared" si="691"/>
        <v>2.8612905876302364</v>
      </c>
      <c r="AO1774" s="23">
        <f>IF(AJ1774=0,_xlfn.XLOOKUP(I1774,Goalies!B:B,Goalies!I:I),INDEX($AP$105:$AP1774,AJ1774))</f>
        <v>2.8545294564554329</v>
      </c>
      <c r="AP1774" s="23">
        <f t="shared" si="692"/>
        <v>2.8545294564554329</v>
      </c>
      <c r="AQ1774" s="23">
        <f t="shared" si="693"/>
        <v>2.846984134692085</v>
      </c>
      <c r="AR1774" s="66">
        <v>0.03</v>
      </c>
      <c r="AS1774" s="96" t="s">
        <v>1591</v>
      </c>
      <c r="AT1774" s="20">
        <f t="shared" ref="AT1774:AT1777" si="1123">(AK1774*V1774*X1774*Z1775*AA1774*AB1775*AC1774*AD1775*AG1774*AH1775)+AR1774</f>
        <v>2.8218873396313602</v>
      </c>
      <c r="AU1774" s="20">
        <f t="shared" ref="AU1774:AU1777" si="1124">AT1775</f>
        <v>3.1505652813515845</v>
      </c>
      <c r="AV1774" s="12">
        <f t="shared" ref="AV1774:AV1777" si="1125">AK1774*V1774*X1774*Z1775*AA1774*AB1775</f>
        <v>2.7918873396313604</v>
      </c>
      <c r="AW1774" s="12">
        <f t="shared" ref="AW1774:AW1777" si="1126">AV1775</f>
        <v>3.1840693717344597</v>
      </c>
      <c r="AX1774" s="8">
        <f t="shared" si="698"/>
        <v>2.8218873396313602</v>
      </c>
      <c r="AY1774" s="8">
        <f t="shared" si="699"/>
        <v>3.1505652813515845</v>
      </c>
      <c r="AZ1774" s="8">
        <f t="shared" si="700"/>
        <v>5.9724526209829447</v>
      </c>
      <c r="BA1774" s="8">
        <f t="shared" si="701"/>
        <v>-0.32867794172022435</v>
      </c>
      <c r="BB1774" s="62">
        <f t="shared" si="702"/>
        <v>125</v>
      </c>
      <c r="BC1774" s="21">
        <f t="shared" si="703"/>
        <v>-125</v>
      </c>
      <c r="BD1774" s="21">
        <f t="shared" si="704"/>
        <v>101</v>
      </c>
      <c r="BE1774" s="21">
        <f t="shared" si="705"/>
        <v>127</v>
      </c>
      <c r="BF1774" s="94">
        <f t="shared" ref="BF1774:BF1777" si="1127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IF(AT1774&gt;AT1775, 1-_xlpm.interp, _xlpm.interp)
)</f>
        <v>0.44534739329896061</v>
      </c>
      <c r="BG1774" s="22">
        <f t="shared" si="76"/>
        <v>0.55547871091794965</v>
      </c>
      <c r="BH1774" s="22">
        <f t="shared" si="76"/>
        <v>0.4980608370084737</v>
      </c>
      <c r="BI1774" s="22">
        <f t="shared" si="76"/>
        <v>0.44108673891900707</v>
      </c>
      <c r="BJ1774" s="21">
        <f t="shared" si="707"/>
        <v>129</v>
      </c>
      <c r="BK1774" s="21">
        <f t="shared" si="708"/>
        <v>-125</v>
      </c>
      <c r="BL1774" s="21">
        <f t="shared" si="709"/>
        <v>101</v>
      </c>
      <c r="BM1774" s="21">
        <f t="shared" si="710"/>
        <v>127</v>
      </c>
      <c r="BN1774" s="22">
        <f t="shared" ref="BN1774:BN1777" si="1128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IF(AV1774&gt;AV1775, 1-_xlpm.interp, _xlpm.interp)
)</f>
        <v>0.43585308179423843</v>
      </c>
      <c r="BO1774" s="22">
        <f t="shared" si="82"/>
        <v>0.55571443339236892</v>
      </c>
      <c r="BP1774" s="22">
        <f t="shared" si="82"/>
        <v>0.49841492998404524</v>
      </c>
      <c r="BQ1774" s="22">
        <f t="shared" si="82"/>
        <v>0.44147312399636229</v>
      </c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343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1064"/>
        <v>VGK Adin Hill</v>
      </c>
      <c r="J1775" s="33" t="s">
        <v>195</v>
      </c>
      <c r="K1775" s="14">
        <v>2.96</v>
      </c>
      <c r="L1775" s="13">
        <v>0.15</v>
      </c>
      <c r="M1775" s="28">
        <v>0.1</v>
      </c>
      <c r="N1775">
        <f>IFERROR(_xlfn.XLOOKUP(A1775,Params!A:A,Params!D:D),0)</f>
        <v>0</v>
      </c>
      <c r="O1775">
        <f t="shared" ref="O1775:O1777" si="1129">N1774</f>
        <v>0</v>
      </c>
      <c r="P1775" s="68">
        <f t="shared" si="682"/>
        <v>0</v>
      </c>
      <c r="Q1775">
        <f t="shared" ref="Q1775:Q1777" si="1130">P1774</f>
        <v>0</v>
      </c>
      <c r="R1775" s="5">
        <f t="shared" ref="R1775:R1777" si="1131">N1775/W1775/X1775/Z1774/AB1774/AA1775</f>
        <v>0</v>
      </c>
      <c r="S1775" s="5">
        <f t="shared" ref="S1775:S1777" si="1132">O1775/W1774/Y1775/Z1775/AA1774/AB1775</f>
        <v>0</v>
      </c>
      <c r="T1775" s="5">
        <f t="shared" ref="T1775:T1777" si="1133">P1775/W1775/X1775/Z1774/AB1774</f>
        <v>0</v>
      </c>
      <c r="U1775" s="5">
        <f t="shared" ref="U1775:U1777" si="1134">Q1775/W1774/Y1775/Z1775/AA1774</f>
        <v>0</v>
      </c>
      <c r="V1775" s="5">
        <f>_xlfn.XLOOKUP(H1775,'Rest - Home'!A:A,'Rest - Home'!B:B)</f>
        <v>1.048</v>
      </c>
      <c r="W1775" s="5">
        <f>_xlfn.XLOOKUP(H1775,'Rest - Home'!A:A,'Rest - Home'!C:C)</f>
        <v>1.0491546019013618</v>
      </c>
      <c r="X1775" s="5">
        <f t="shared" ref="X1775:X1777" si="1135">AM1774/K1775</f>
        <v>0.96665222555075558</v>
      </c>
      <c r="Y1775" s="5">
        <f t="shared" ref="Y1775:Y1777" si="1136">AK1774/K1775</f>
        <v>1.0361047840060951</v>
      </c>
      <c r="Z1775" s="5">
        <f>IF(J1775="",1,(_xlfn.XLOOKUP(I1775,Goalies!B:B,Goalies!J:J)))</f>
        <v>1</v>
      </c>
      <c r="AA1775" s="23">
        <f>_xlfn.XLOOKUP(E1775,Injuries!A:A,Injuries!B:B)</f>
        <v>0.97499999999999998</v>
      </c>
      <c r="AB1775" s="23">
        <f>_xlfn.XLOOKUP(E1775,Injuries!A:A,Injuries!C:C)</f>
        <v>1.02</v>
      </c>
      <c r="AC1775" s="23">
        <f>_xlfn.XLOOKUP(E1775,'Game Adjustments'!A:A,'Game Adjustments'!B:B)</f>
        <v>1</v>
      </c>
      <c r="AD1775" s="23">
        <f>_xlfn.XLOOKUP(E1775,'Game Adjustments'!A:A,'Game Adjustments'!C:C)</f>
        <v>1</v>
      </c>
      <c r="AE1775" s="23">
        <f>IF(D1775="A",_xlfn.XLOOKUP(E1775,'Rest - Home'!F:F,'Rest - Home'!J:J),_xlfn.XLOOKUP(E1775,'Rest - Home'!F:F,'Rest - Home'!I:I))</f>
        <v>1</v>
      </c>
      <c r="AF1775" s="23">
        <f>IF(D1775="A",_xlfn.XLOOKUP(E1775,'Rest - Home'!F:F,'Rest - Home'!L:L),_xlfn.XLOOKUP(E1775,'Rest - Home'!F:F,'Rest - Home'!K:K))</f>
        <v>1</v>
      </c>
      <c r="AG1775" s="26">
        <v>1</v>
      </c>
      <c r="AH1775" s="26">
        <v>1</v>
      </c>
      <c r="AI1775" s="53" cm="1">
        <f t="array" ref="AI1775">MAX(IF($E$63:E1774=E1775,ROW($E$63:E1774)-MIN(ROW($E$63:E1774))+1))</f>
        <v>1668</v>
      </c>
      <c r="AJ1775" s="53" cm="1">
        <f t="array" ref="AJ1775">MAX(IF($I$105:I1774=I1775,ROW($I$105:I1774)-MIN(ROW($I$105:I1774))+1))</f>
        <v>1626</v>
      </c>
      <c r="AK1775" s="23">
        <f>IF(AI1775=0,_xlfn.XLOOKUP(E1775,'Starting GF'!A:A,'Starting GF'!B:B),INDEX($AL$63:$AL1775,AI1775))</f>
        <v>3.2362724762348809</v>
      </c>
      <c r="AL1775" s="23">
        <f t="shared" si="690"/>
        <v>3.2362724762348809</v>
      </c>
      <c r="AM1775" s="23">
        <f>IF(AI1775=0,_xlfn.XLOOKUP(E1775,'Starting GF'!A:A,'Starting GF'!C:C),INDEX($AN$63:$AN1775,AI1775))</f>
        <v>2.7808043446357988</v>
      </c>
      <c r="AN1775" s="23">
        <f t="shared" si="691"/>
        <v>2.7808043446357988</v>
      </c>
      <c r="AO1775" s="23">
        <f>IF(AJ1775=0,_xlfn.XLOOKUP(I1775,Goalies!B:B,Goalies!I:I),INDEX($AP$105:$AP1775,AJ1775))</f>
        <v>2.7310881622081338</v>
      </c>
      <c r="AP1775" s="23">
        <f t="shared" si="692"/>
        <v>2.7310881622081338</v>
      </c>
      <c r="AQ1775" s="23">
        <f t="shared" si="693"/>
        <v>2.7808043446357988</v>
      </c>
      <c r="AR1775" s="66">
        <v>-0.03</v>
      </c>
      <c r="AS1775" s="96" t="s">
        <v>1591</v>
      </c>
      <c r="AT1775" s="20">
        <f t="shared" ref="AT1775:AT1777" si="1137">(AK1775*V1775*X1775*Z1774*AA1775*AB1774*AC1775*AD1774*AG1775*AH1774)+AR1775</f>
        <v>3.1505652813515845</v>
      </c>
      <c r="AU1775" s="20">
        <f t="shared" ref="AU1775:AU1777" si="1138">AT1774</f>
        <v>2.8218873396313602</v>
      </c>
      <c r="AV1775" s="12">
        <f t="shared" ref="AV1775:AV1777" si="1139">AK1775*W1775*X1775*Z1774*AA1775*AB1774</f>
        <v>3.1840693717344597</v>
      </c>
      <c r="AW1775" s="12">
        <f t="shared" ref="AW1775:AW1777" si="1140">AV1774</f>
        <v>2.7918873396313604</v>
      </c>
      <c r="AX1775" s="8">
        <f t="shared" si="698"/>
        <v>3.1505652813515845</v>
      </c>
      <c r="AY1775" s="8">
        <f t="shared" si="699"/>
        <v>2.8218873396313602</v>
      </c>
      <c r="AZ1775" s="8">
        <f t="shared" si="700"/>
        <v>5.9724526209829447</v>
      </c>
      <c r="BA1775" s="8">
        <f t="shared" si="701"/>
        <v>0.32867794172022435</v>
      </c>
      <c r="BB1775" s="62">
        <f t="shared" si="702"/>
        <v>-125</v>
      </c>
      <c r="BC1775" s="21">
        <f t="shared" si="703"/>
        <v>125</v>
      </c>
      <c r="BD1775" s="21">
        <f t="shared" si="704"/>
        <v>-101</v>
      </c>
      <c r="BE1775" s="21">
        <f t="shared" si="705"/>
        <v>-127</v>
      </c>
      <c r="BF1775" s="94">
        <f t="shared" si="38"/>
        <v>0.55465260670103933</v>
      </c>
      <c r="BG1775" s="22">
        <f t="shared" ref="BG1775:BG1777" si="1141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0.44452128908205035</v>
      </c>
      <c r="BH1775" s="22">
        <f t="shared" ref="BH1775:BH1777" si="1142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0.5019391629915263</v>
      </c>
      <c r="BI1775" s="22">
        <f t="shared" ref="BI1775:BI1777" si="1143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0.55891326108099293</v>
      </c>
      <c r="BJ1775" s="21">
        <f t="shared" si="707"/>
        <v>-129</v>
      </c>
      <c r="BK1775" s="21">
        <f t="shared" si="708"/>
        <v>125</v>
      </c>
      <c r="BL1775" s="21">
        <f t="shared" si="709"/>
        <v>-101</v>
      </c>
      <c r="BM1775" s="21">
        <f t="shared" si="710"/>
        <v>-127</v>
      </c>
      <c r="BN1775" s="22">
        <f t="shared" si="46"/>
        <v>0.56414691820576157</v>
      </c>
      <c r="BO1775" s="22">
        <f t="shared" ref="BO1775:BO1777" si="1144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0.44428556660763102</v>
      </c>
      <c r="BP1775" s="22">
        <f t="shared" ref="BP1775:BP1777" si="1145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0.50158507001595476</v>
      </c>
      <c r="BQ1775" s="22">
        <f t="shared" ref="BQ1775:BQ1777" si="1146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0.55852687600363771</v>
      </c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343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1064"/>
        <v>TOR Anthony Stolarz</v>
      </c>
      <c r="J1776" s="33" t="s">
        <v>189</v>
      </c>
      <c r="K1776" s="14">
        <v>2.96</v>
      </c>
      <c r="L1776" s="13">
        <v>0.15</v>
      </c>
      <c r="M1776" s="28">
        <v>0.1</v>
      </c>
      <c r="N1776">
        <f>IFERROR(_xlfn.XLOOKUP(A1776,Params!A:A,Params!D:D),0)</f>
        <v>0</v>
      </c>
      <c r="O1776">
        <f t="shared" ref="O1776:O1777" si="1147">N1777</f>
        <v>0</v>
      </c>
      <c r="P1776" s="68">
        <f t="shared" si="682"/>
        <v>0</v>
      </c>
      <c r="Q1776">
        <f t="shared" ref="Q1776:Q1777" si="1148">P1777</f>
        <v>0</v>
      </c>
      <c r="R1776" s="5">
        <f t="shared" ref="R1776:R1777" si="1149">N1776/W1776/X1776/Z1777/AB1777/AA1776</f>
        <v>0</v>
      </c>
      <c r="S1776" s="5">
        <f t="shared" ref="S1776:S1777" si="1150">O1776/W1777/Y1776/Z1776/AA1777/AB1776</f>
        <v>0</v>
      </c>
      <c r="T1776" s="5">
        <f t="shared" ref="T1776:T1777" si="1151">P1776/W1776/X1776/Z1777/AB1777</f>
        <v>0</v>
      </c>
      <c r="U1776" s="5">
        <f t="shared" ref="U1776:U1777" si="1152">Q1776/W1777/Y1776/Z1776/AA1777</f>
        <v>0</v>
      </c>
      <c r="V1776" s="5">
        <f>_xlfn.XLOOKUP(H1776,'Rest - Home'!A:A,'Rest - Home'!B:B)</f>
        <v>0.95</v>
      </c>
      <c r="W1776" s="5">
        <f>_xlfn.XLOOKUP(H1776,'Rest - Home'!A:A,'Rest - Home'!C:C)</f>
        <v>0.95302926576458757</v>
      </c>
      <c r="X1776" s="5">
        <f t="shared" ref="X1776:X1777" si="1153">AM1777/K1776</f>
        <v>1.072600604562375</v>
      </c>
      <c r="Y1776" s="5">
        <f t="shared" ref="Y1776:Y1777" si="1154">AK1777/K1776</f>
        <v>0.91162983551200194</v>
      </c>
      <c r="Z1776" s="5">
        <f>IF(J1776="",1,(_xlfn.XLOOKUP(I1776,Goalies!B:B,Goalies!J:J)))</f>
        <v>1.01</v>
      </c>
      <c r="AA1776" s="23">
        <f>_xlfn.XLOOKUP(E1776,Injuries!A:A,Injuries!B:B)</f>
        <v>0.96</v>
      </c>
      <c r="AB1776" s="23">
        <f>_xlfn.XLOOKUP(E1776,Injuries!A:A,Injuries!C:C)</f>
        <v>1.01</v>
      </c>
      <c r="AC1776" s="23">
        <f>_xlfn.XLOOKUP(E1776,'Game Adjustments'!A:A,'Game Adjustments'!B:B)</f>
        <v>1</v>
      </c>
      <c r="AD1776" s="23">
        <f>_xlfn.XLOOKUP(E1776,'Game Adjustments'!A:A,'Game Adjustments'!C:C)</f>
        <v>1</v>
      </c>
      <c r="AE1776" s="23">
        <f>IF(D1776="A",_xlfn.XLOOKUP(E1776,'Rest - Home'!F:F,'Rest - Home'!J:J),_xlfn.XLOOKUP(E1776,'Rest - Home'!F:F,'Rest - Home'!I:I))</f>
        <v>1</v>
      </c>
      <c r="AF1776" s="23">
        <f>IF(D1776="A",_xlfn.XLOOKUP(E1776,'Rest - Home'!F:F,'Rest - Home'!L:L),_xlfn.XLOOKUP(E1776,'Rest - Home'!F:F,'Rest - Home'!K:K))</f>
        <v>1</v>
      </c>
      <c r="AG1776" s="26">
        <v>1</v>
      </c>
      <c r="AH1776" s="26">
        <v>1</v>
      </c>
      <c r="AI1776" s="53" cm="1">
        <f t="array" ref="AI1776">MAX(IF($E$63:E1775=E1776,ROW($E$63:E1775)-MIN(ROW($E$63:E1775))+1))</f>
        <v>1661</v>
      </c>
      <c r="AJ1776" s="53" cm="1">
        <f t="array" ref="AJ1776">MAX(IF($I$105:I1775=I1776,ROW($I$105:I1775)-MIN(ROW($I$105:I1775))+1))</f>
        <v>1565</v>
      </c>
      <c r="AK1776" s="23">
        <f>IF(AI1776=0,_xlfn.XLOOKUP(E1776,'Starting GF'!A:A,'Starting GF'!B:B),INDEX($AL$63:$AL1776,AI1776))</f>
        <v>3</v>
      </c>
      <c r="AL1776" s="23">
        <f t="shared" si="690"/>
        <v>3</v>
      </c>
      <c r="AM1776" s="23">
        <f>IF(AI1776=0,_xlfn.XLOOKUP(E1776,'Starting GF'!A:A,'Starting GF'!C:C),INDEX($AN$63:$AN1776,AI1776))</f>
        <v>3.15</v>
      </c>
      <c r="AN1776" s="23">
        <f t="shared" si="691"/>
        <v>3.15</v>
      </c>
      <c r="AO1776" s="23">
        <f>IF(AJ1776=0,_xlfn.XLOOKUP(I1776,Goalies!B:B,Goalies!I:I),INDEX($AP$105:$AP1776,AJ1776))</f>
        <v>2.9626306670823777</v>
      </c>
      <c r="AP1776" s="23">
        <f t="shared" si="692"/>
        <v>2.9626306670823777</v>
      </c>
      <c r="AQ1776" s="23">
        <f t="shared" si="693"/>
        <v>3.1814999999999998</v>
      </c>
      <c r="AR1776" s="66">
        <v>0.03</v>
      </c>
      <c r="AS1776" s="96" t="s">
        <v>1591</v>
      </c>
      <c r="AT1776" s="20">
        <f t="shared" ref="AT1776:AT1777" si="1155">(AK1776*V1776*X1776*Z1777*AA1776*AB1777*AC1776*AD1777*AG1776*AH1777)+AR1776</f>
        <v>2.9646352540826575</v>
      </c>
      <c r="AU1776" s="20">
        <f t="shared" ref="AU1776:AU1777" si="1156">AT1777</f>
        <v>3.0399628084933652</v>
      </c>
      <c r="AV1776" s="12">
        <f t="shared" ref="AV1776:AV1777" si="1157">AK1776*V1776*X1776*Z1777*AA1776*AB1777</f>
        <v>2.9346352540826577</v>
      </c>
      <c r="AW1776" s="12">
        <f t="shared" ref="AW1776:AW1777" si="1158">AV1777</f>
        <v>3.0733450459893539</v>
      </c>
      <c r="AX1776" s="8">
        <f t="shared" si="698"/>
        <v>2.9646352540826575</v>
      </c>
      <c r="AY1776" s="8">
        <f t="shared" si="699"/>
        <v>3.0399628084933652</v>
      </c>
      <c r="AZ1776" s="8">
        <f t="shared" si="700"/>
        <v>6.0045980625760222</v>
      </c>
      <c r="BA1776" s="8">
        <f t="shared" si="701"/>
        <v>-7.5327554410707709E-2</v>
      </c>
      <c r="BB1776" s="62">
        <f t="shared" si="702"/>
        <v>107</v>
      </c>
      <c r="BC1776" s="21">
        <f t="shared" si="703"/>
        <v>-129</v>
      </c>
      <c r="BD1776" s="21">
        <f t="shared" si="704"/>
        <v>-102</v>
      </c>
      <c r="BE1776" s="21">
        <f t="shared" si="705"/>
        <v>123</v>
      </c>
      <c r="BF1776" s="94">
        <f t="shared" ref="BF1776:BF1777" si="1159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IF(AT1776&gt;AT1777, 1-_xlpm.interp, _xlpm.interp)
)</f>
        <v>0.48209516663503171</v>
      </c>
      <c r="BG1776" s="22">
        <f t="shared" si="76"/>
        <v>0.5624978473020974</v>
      </c>
      <c r="BH1776" s="22">
        <f t="shared" si="76"/>
        <v>0.5060926463507418</v>
      </c>
      <c r="BI1776" s="22">
        <f t="shared" si="76"/>
        <v>0.44829284902001931</v>
      </c>
      <c r="BJ1776" s="21">
        <f t="shared" si="707"/>
        <v>112</v>
      </c>
      <c r="BK1776" s="21">
        <f t="shared" si="708"/>
        <v>-129</v>
      </c>
      <c r="BL1776" s="21">
        <f t="shared" si="709"/>
        <v>-102</v>
      </c>
      <c r="BM1776" s="21">
        <f t="shared" si="710"/>
        <v>123</v>
      </c>
      <c r="BN1776" s="22">
        <f t="shared" ref="BN1776:BN1777" si="1160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IF(AV1776&gt;AV1777, 1-_xlpm.interp, _xlpm.interp)
)</f>
        <v>0.47173611770824808</v>
      </c>
      <c r="BO1776" s="22">
        <f t="shared" si="82"/>
        <v>0.56238973483581078</v>
      </c>
      <c r="BP1776" s="22">
        <f t="shared" si="82"/>
        <v>0.50615453610394823</v>
      </c>
      <c r="BQ1776" s="22">
        <f t="shared" si="82"/>
        <v>0.44852743114197136</v>
      </c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343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1064"/>
        <v>SEA Joey Daccord</v>
      </c>
      <c r="J1777" s="33" t="s">
        <v>184</v>
      </c>
      <c r="K1777" s="14">
        <v>2.96</v>
      </c>
      <c r="L1777" s="13">
        <v>0.15</v>
      </c>
      <c r="M1777" s="28">
        <v>0.1</v>
      </c>
      <c r="N1777">
        <f>IFERROR(_xlfn.XLOOKUP(A1777,Params!A:A,Params!D:D),0)</f>
        <v>0</v>
      </c>
      <c r="O1777">
        <f t="shared" ref="O1777" si="1161">N1776</f>
        <v>0</v>
      </c>
      <c r="P1777" s="68">
        <f t="shared" si="682"/>
        <v>0</v>
      </c>
      <c r="Q1777">
        <f t="shared" ref="Q1777" si="1162">P1776</f>
        <v>0</v>
      </c>
      <c r="R1777" s="5">
        <f t="shared" ref="R1777" si="1163">N1777/W1777/X1777/Z1776/AB1776/AA1777</f>
        <v>0</v>
      </c>
      <c r="S1777" s="5">
        <f t="shared" ref="S1777" si="1164">O1777/W1776/Y1777/Z1777/AA1776/AB1777</f>
        <v>0</v>
      </c>
      <c r="T1777" s="5">
        <f t="shared" ref="T1777" si="1165">P1777/W1777/X1777/Z1776/AB1776</f>
        <v>0</v>
      </c>
      <c r="U1777" s="5">
        <f t="shared" ref="U1777" si="1166">Q1777/W1776/Y1777/Z1777/AA1776</f>
        <v>0</v>
      </c>
      <c r="V1777" s="5">
        <f>_xlfn.XLOOKUP(H1777,'Rest - Home'!A:A,'Rest - Home'!B:B)</f>
        <v>1.048</v>
      </c>
      <c r="W1777" s="5">
        <f>_xlfn.XLOOKUP(H1777,'Rest - Home'!A:A,'Rest - Home'!C:C)</f>
        <v>1.0491546019013618</v>
      </c>
      <c r="X1777" s="5">
        <f t="shared" ref="X1777" si="1167">AM1776/K1777</f>
        <v>1.0641891891891893</v>
      </c>
      <c r="Y1777" s="5">
        <f t="shared" ref="Y1777" si="1168">AK1776/K1777</f>
        <v>1.0135135135135136</v>
      </c>
      <c r="Z1777" s="5">
        <f>IF(J1777="",1,(_xlfn.XLOOKUP(I1777,Goalies!B:B,Goalies!J:J)))</f>
        <v>1</v>
      </c>
      <c r="AA1777" s="23">
        <f>_xlfn.XLOOKUP(E1777,Injuries!A:A,Injuries!B:B)</f>
        <v>1</v>
      </c>
      <c r="AB1777" s="23">
        <f>_xlfn.XLOOKUP(E1777,Injuries!A:A,Injuries!C:C)</f>
        <v>1</v>
      </c>
      <c r="AC1777" s="23">
        <f>_xlfn.XLOOKUP(E1777,'Game Adjustments'!A:A,'Game Adjustments'!B:B)</f>
        <v>1</v>
      </c>
      <c r="AD1777" s="23">
        <f>_xlfn.XLOOKUP(E1777,'Game Adjustments'!A:A,'Game Adjustments'!C:C)</f>
        <v>1</v>
      </c>
      <c r="AE1777" s="23">
        <f>IF(D1777="A",_xlfn.XLOOKUP(E1777,'Rest - Home'!F:F,'Rest - Home'!J:J),_xlfn.XLOOKUP(E1777,'Rest - Home'!F:F,'Rest - Home'!I:I))</f>
        <v>1</v>
      </c>
      <c r="AF1777" s="23">
        <f>IF(D1777="A",_xlfn.XLOOKUP(E1777,'Rest - Home'!F:F,'Rest - Home'!L:L),_xlfn.XLOOKUP(E1777,'Rest - Home'!F:F,'Rest - Home'!K:K))</f>
        <v>1</v>
      </c>
      <c r="AG1777" s="26">
        <v>1</v>
      </c>
      <c r="AH1777" s="26">
        <v>1</v>
      </c>
      <c r="AI1777" s="53" cm="1">
        <f t="array" ref="AI1777">MAX(IF($E$63:E1776=E1777,ROW($E$63:E1776)-MIN(ROW($E$63:E1776))+1))</f>
        <v>1679</v>
      </c>
      <c r="AJ1777" s="53" cm="1">
        <f t="array" ref="AJ1777">MAX(IF($I$105:I1776=I1777,ROW($I$105:I1776)-MIN(ROW($I$105:I1776))+1))</f>
        <v>1637</v>
      </c>
      <c r="AK1777" s="23">
        <f>IF(AI1777=0,_xlfn.XLOOKUP(E1777,'Starting GF'!A:A,'Starting GF'!B:B),INDEX($AL$63:$AL1777,AI1777))</f>
        <v>2.6984243131155257</v>
      </c>
      <c r="AL1777" s="23">
        <f t="shared" si="690"/>
        <v>2.6984243131155257</v>
      </c>
      <c r="AM1777" s="23">
        <f>IF(AI1777=0,_xlfn.XLOOKUP(E1777,'Starting GF'!A:A,'Starting GF'!C:C),INDEX($AN$63:$AN1777,AI1777))</f>
        <v>3.1748977895046302</v>
      </c>
      <c r="AN1777" s="23">
        <f t="shared" si="691"/>
        <v>3.1748977895046302</v>
      </c>
      <c r="AO1777" s="23">
        <f>IF(AJ1777=0,_xlfn.XLOOKUP(I1777,Goalies!B:B,Goalies!I:I),INDEX($AP$105:$AP1777,AJ1777))</f>
        <v>3.1923337368897644</v>
      </c>
      <c r="AP1777" s="23">
        <f t="shared" si="692"/>
        <v>3.1923337368897644</v>
      </c>
      <c r="AQ1777" s="23">
        <f t="shared" si="693"/>
        <v>3.1748977895046302</v>
      </c>
      <c r="AR1777" s="66">
        <v>-0.03</v>
      </c>
      <c r="AS1777" s="96" t="s">
        <v>1591</v>
      </c>
      <c r="AT1777" s="20">
        <f t="shared" ref="AT1777" si="1169">(AK1777*V1777*X1777*Z1776*AA1777*AB1776*AC1777*AD1776*AG1777*AH1776)+AR1777</f>
        <v>3.0399628084933652</v>
      </c>
      <c r="AU1777" s="20">
        <f t="shared" ref="AU1777" si="1170">AT1776</f>
        <v>2.9646352540826575</v>
      </c>
      <c r="AV1777" s="12">
        <f t="shared" ref="AV1777" si="1171">AK1777*W1777*X1777*Z1776*AA1777*AB1776</f>
        <v>3.0733450459893539</v>
      </c>
      <c r="AW1777" s="12">
        <f t="shared" ref="AW1777" si="1172">AV1776</f>
        <v>2.9346352540826577</v>
      </c>
      <c r="AX1777" s="8">
        <f t="shared" si="698"/>
        <v>3.0399628084933652</v>
      </c>
      <c r="AY1777" s="8">
        <f t="shared" si="699"/>
        <v>2.9646352540826575</v>
      </c>
      <c r="AZ1777" s="8">
        <f t="shared" si="700"/>
        <v>6.0045980625760222</v>
      </c>
      <c r="BA1777" s="8">
        <f t="shared" si="701"/>
        <v>7.5327554410707709E-2</v>
      </c>
      <c r="BB1777" s="62">
        <f t="shared" si="702"/>
        <v>-107</v>
      </c>
      <c r="BC1777" s="21">
        <f t="shared" si="703"/>
        <v>129</v>
      </c>
      <c r="BD1777" s="21">
        <f t="shared" si="704"/>
        <v>102</v>
      </c>
      <c r="BE1777" s="21">
        <f t="shared" si="705"/>
        <v>-123</v>
      </c>
      <c r="BF1777" s="94">
        <f t="shared" si="38"/>
        <v>0.51790483336496829</v>
      </c>
      <c r="BG1777" s="22">
        <f t="shared" ref="BG1777" si="1173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0.43750215269790255</v>
      </c>
      <c r="BH1777" s="22">
        <f t="shared" ref="BH1777" si="1174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0.4939073536492582</v>
      </c>
      <c r="BI1777" s="22">
        <f t="shared" ref="BI1777" si="1175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0.55170715097998069</v>
      </c>
      <c r="BJ1777" s="21">
        <f t="shared" si="707"/>
        <v>-112</v>
      </c>
      <c r="BK1777" s="21">
        <f t="shared" si="708"/>
        <v>129</v>
      </c>
      <c r="BL1777" s="21">
        <f t="shared" si="709"/>
        <v>102</v>
      </c>
      <c r="BM1777" s="21">
        <f t="shared" si="710"/>
        <v>-123</v>
      </c>
      <c r="BN1777" s="22">
        <f t="shared" si="46"/>
        <v>0.52826388229175192</v>
      </c>
      <c r="BO1777" s="22">
        <f t="shared" ref="BO1777" si="1176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0.43761026516418922</v>
      </c>
      <c r="BP1777" s="22">
        <f t="shared" ref="BP1777" si="1177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0.49384546389605177</v>
      </c>
      <c r="BQ1777" s="22">
        <f t="shared" ref="BQ1777" si="1178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0.55147256885802864</v>
      </c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343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1064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343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1064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343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1064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343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1064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343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1064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343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1064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343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1064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343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1064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343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1064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343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1064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343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1064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343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1064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343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1064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343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1064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1179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1064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1179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1064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1179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1064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1179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1064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1179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1064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1179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1064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1179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1064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1179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1064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1179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1064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1179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1064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1179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1064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1179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1064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1179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1064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1179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1064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1179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1064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1179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1064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1179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1064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1179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1064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1179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1064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1179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1064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1179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1064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1179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1064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1179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1064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1179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1064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1179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1064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1179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1064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1179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1064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1179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1064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1179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1064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1179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1064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1179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1064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1179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1064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1179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1064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1179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1064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1179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1064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1179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1064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1179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1064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1179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1064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1179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1064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1179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1064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1179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1064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1179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1064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1179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1064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1179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180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1179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180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1179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180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1179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180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1179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180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1179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180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1179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180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1179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180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1179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180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1179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180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1179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180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1179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180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1179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180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1179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180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1179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180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1179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180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1179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180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1179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180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1179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180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1179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180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1179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180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181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180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181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180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181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180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181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180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181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180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181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180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181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180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181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180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181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180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181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180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181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180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181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180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181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180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181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180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181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180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181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180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181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180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181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180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181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180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181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180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181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180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181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180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181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180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181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180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181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180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181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180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181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180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181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180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181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180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181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180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181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180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181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180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181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180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181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180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181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180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181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180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181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180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181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180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181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180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181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180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181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180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181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180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181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180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181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182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181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182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181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182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181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182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181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182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181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182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181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182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181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182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181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182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181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182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181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182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181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182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181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182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181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182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181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182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181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182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181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182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181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182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181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182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181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182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181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182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1183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182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1183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182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1183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182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1183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182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1183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182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1183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182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1183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182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1183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182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1183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182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1183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182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1183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182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1183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182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1183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182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1183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182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1183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182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1183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182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1183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182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1183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182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1183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182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1183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182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1183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182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1183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182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1183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182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1183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182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1183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182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1183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182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1183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182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1183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182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1183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182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1183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182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1183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182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1183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182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1183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182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1183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182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1183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182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1183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182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1183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182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1183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182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1183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182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1183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182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1183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182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1183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182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1183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182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1183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184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1183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184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1183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184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1183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184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1183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184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1183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184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1183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184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1183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184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1183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184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1183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184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1183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184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1183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184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1183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184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1183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184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1183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184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1183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184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1183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184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1183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184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1183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184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1183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184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1183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184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1185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184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1185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184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1185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184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1185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184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1185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184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1185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184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1185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184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1185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184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1185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184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1185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184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1185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184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1185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184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1185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184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1185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184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1185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184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1185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184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1185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184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1185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184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1185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184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1185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184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1185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184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1185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184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1185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184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1185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184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1185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184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1185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184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1185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184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1185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184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1185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184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1185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184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1185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184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1185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184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1185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184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1185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184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1185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184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1185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184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1185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184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1185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184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1185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184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1185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184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1185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184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1185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184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1185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184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1185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186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1185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186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1185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186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1185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186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1185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186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1185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186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1185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186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1185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186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1185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186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1185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186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1185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186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1185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186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1185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186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1185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186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1185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186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1185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186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1185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186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1185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186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1185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186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1185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186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1185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186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1187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186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1187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186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1187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186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1187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186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1187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186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1187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186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1187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186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1187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186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1187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186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1187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186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1187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186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1187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186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1187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186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1187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186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1187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186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1187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186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1187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186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1187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186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1187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186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1187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186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1187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186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1187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186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1187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186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1187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186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1187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186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1187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186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1187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186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1187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186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1187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186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1187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186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1187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186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1187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186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1187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186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1187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186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1187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186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1187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186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1187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186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1187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186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1187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186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1187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186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1187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186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1187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186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1187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186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1187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188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1187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188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1187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188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1187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188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1187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188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1187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188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1187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188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1187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188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1187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188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1187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188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1187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188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1187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188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1187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188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1187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188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1187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188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1187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188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1187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188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1187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188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1187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188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1187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188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1187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188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1189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188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1189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188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1189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188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1189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188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1189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188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1189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188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1189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188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1189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188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1189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188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1189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188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1189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188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1189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188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1189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188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1189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188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1189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188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1189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188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1189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188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1189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188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1189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188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1189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188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1189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188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1189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188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1189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188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1189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188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1189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188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1189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188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1189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188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1189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188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1189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188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1189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188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1189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188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1189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188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1189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188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1189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188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1189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188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1189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188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1189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188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1189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188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1189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188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1189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188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1189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188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1189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188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1189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188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1189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190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1189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190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1189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190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1189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190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1189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190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1189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190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1189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190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1189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190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1189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190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1189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190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1189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190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1189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190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1189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190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1189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190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1189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190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1189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190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1189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190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1189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190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1189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190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1189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190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1189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190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1191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190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1191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190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1191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190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1191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190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1191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190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1191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190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1191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190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1191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190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1191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190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1191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190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1191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190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1191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190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1191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190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1191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190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1191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190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1191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190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1191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190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1191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190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1191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190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1191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190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1191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190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1191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190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1191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190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1191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190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1191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190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1191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190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1191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190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1191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190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1191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190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1191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190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1191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190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1191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190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1191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190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1191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190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1191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190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1191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190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1191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190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1191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190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1191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190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1191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190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1191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190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1191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190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1191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190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1191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192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1191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192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1191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192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1191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192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1191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192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1191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192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1191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192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1191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192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1191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192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1191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192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1191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192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1191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192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1191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192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1191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192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1191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192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1191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192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1191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192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1191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192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1191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192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1191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192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1191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192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1193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192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1193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192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1193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192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1193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192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1193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192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1193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192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1193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192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1193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192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1193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192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1193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192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1193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192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1193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192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1193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192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1193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192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1193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192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1193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192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1193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192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1193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192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1193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192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1193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192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1193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192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1193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192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1193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192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1193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192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1193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192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1193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192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1193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192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1193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192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1193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192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1193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192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1193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192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1193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192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1193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192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1193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192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1193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192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1193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192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1193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192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1193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192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1193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192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1193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192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1193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192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1193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192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1193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192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1193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194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1193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194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1193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194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1193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194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1193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194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1193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194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1193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194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1193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194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1193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194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1193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194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1193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194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1193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194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1193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194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1193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194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1193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194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1193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194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1193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194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1193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194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1193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194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1193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194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1193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194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1195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194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1195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194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1195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194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1195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194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1195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194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1195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194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1195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194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1195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194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1195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194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1195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194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1195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194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1195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194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1195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194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1195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194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1195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194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1195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194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1195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194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1195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194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1195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194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1195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194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1195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194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1195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194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1195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194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1195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194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1195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194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1195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194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1195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194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1195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194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1195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194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1195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194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1195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194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1195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194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1195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194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1195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194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1195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194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1195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194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1195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194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1195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194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1195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194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1195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194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1195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194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1195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194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1195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194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1195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196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1195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196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1195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196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1195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196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1195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196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1195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196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1195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196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1195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196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1195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196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1195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196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1195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196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1195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196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1195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196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1195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196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1195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196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1195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196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1195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196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1195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196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1195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196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1195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196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1195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196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1197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196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1197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196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1197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196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1197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196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1197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196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1197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196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1197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196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1197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196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1197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196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1197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196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1197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196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1197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196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1197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196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1197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196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1197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196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1197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196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1197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196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1197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196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1197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196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1197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196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1197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196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1197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196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1197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196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1197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196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1197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196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1197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196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1197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196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1197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196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1197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196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1197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196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1197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196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1197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196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1197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196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1197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196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1197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196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1197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196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1197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196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1197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196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1197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196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1197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196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1197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196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1197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196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1197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196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1197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198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1197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198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1197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198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1197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198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1197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198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1197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198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1197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198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1197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198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1197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198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1197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198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1197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198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1197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198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1197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198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1197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198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1197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198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1197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198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1197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198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1197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198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1197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198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1197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198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1197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198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1199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198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1199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198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1199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198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1199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198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1199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198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1199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198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1199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198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1199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198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1199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198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1199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198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1199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198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1199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198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1199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198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1199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198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1199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198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1199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198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1199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198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1199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198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1199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198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1199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198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1199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198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1199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198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1199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198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1199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198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1199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198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1199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198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1199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198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1199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198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1199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198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1199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198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1199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198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1199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198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1199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198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1199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198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1199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198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1199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198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1199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198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1199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198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1199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198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1199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198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1199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198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1199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198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1199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198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1199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200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1199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200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1199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200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1199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200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1199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200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1199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200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1199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200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1199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200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1199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200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1199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200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1199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200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1199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200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1199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200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1199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200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1199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200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1199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200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1199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200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1199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200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1199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200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1199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200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1199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200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1201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200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1201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200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1201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200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1201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200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1201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200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1201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200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1201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200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1201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200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1201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200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1201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200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1201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200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1201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200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1201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200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1201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200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1201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200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1201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200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1201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200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1201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200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1201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200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1201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200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1201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200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1201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200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1201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200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1201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200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1201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200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1201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200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1201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200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1201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200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1201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200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1201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200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1201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200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1201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200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1201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200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1201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200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1201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200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1201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200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1201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200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1201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200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1201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200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1201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200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1201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200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1201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200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1201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200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1201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202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1201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202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1201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202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1201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202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1201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202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1201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202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1201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202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1201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202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1201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202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1201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202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1201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202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1201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202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1201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202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1201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202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1201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202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1201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202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1201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202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1201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202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1201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202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1201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202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1201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202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1203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202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1203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202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1203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202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1203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202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1203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202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1203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202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1203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202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1203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202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1203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202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1203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202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1203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202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1203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202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1203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202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1203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202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1203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202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1203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202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1203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202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1203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202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1203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202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1203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202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1203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202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1203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202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1203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202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1203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202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1203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202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1203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202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1203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202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1203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202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1203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202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1203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202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1203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202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1203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202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1203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202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1203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202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1203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202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1203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202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1203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202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1203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202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1203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202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1203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202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1203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202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1203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202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1203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202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1203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204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1203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204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1203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204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1203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204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1203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204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1203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204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1203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204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1203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204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1203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204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1203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204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1203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204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1203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204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1203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204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1203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204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1203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204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1203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204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1203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204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1203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204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1203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204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1203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204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1203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204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1205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204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1205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204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1205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204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1205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204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1205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204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1205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204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1205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204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1205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204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1205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204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1205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204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1205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204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1205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204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1205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204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1205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204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1205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204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1205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204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1205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204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1205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204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1205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204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1205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204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1205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204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1205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204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1205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204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1205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204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1205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204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1205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204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1205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204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1205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204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1205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204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1205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204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1205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204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1205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204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1205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204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1205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204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1205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204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1205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204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1205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204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1205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204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1205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204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1205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204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1205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204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1205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204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1205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204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1205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206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1205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206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1205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206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1205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206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1205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206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1205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206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1205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206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1205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206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1205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206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1205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206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1205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206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1205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206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1205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206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1205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206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1205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206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1205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206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1205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206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1205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206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1205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206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1205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206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1205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206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777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777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777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777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778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777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1295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1163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1592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1593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1305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1293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1294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1166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1164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640"/>
  <sheetViews>
    <sheetView topLeftCell="A1614" workbookViewId="0">
      <selection activeCell="M1624" sqref="M1624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631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2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2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2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2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2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2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2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2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2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2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2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2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  <row r="1612" spans="1:5" x14ac:dyDescent="0.2">
      <c r="A1612" s="11" t="str">
        <f t="shared" si="25"/>
        <v>2025020824 CGY</v>
      </c>
      <c r="B1612">
        <v>2025020824</v>
      </c>
      <c r="C1612" t="s">
        <v>22</v>
      </c>
      <c r="D1612">
        <v>2.94999999999999</v>
      </c>
      <c r="E1612">
        <v>3.0499999999999901</v>
      </c>
    </row>
    <row r="1613" spans="1:5" x14ac:dyDescent="0.2">
      <c r="A1613" s="11" t="str">
        <f t="shared" si="25"/>
        <v>2025020825 UTA</v>
      </c>
      <c r="B1613">
        <v>2025020825</v>
      </c>
      <c r="C1613" t="s">
        <v>15</v>
      </c>
      <c r="D1613">
        <v>2.69999999999999</v>
      </c>
      <c r="E1613">
        <v>3.2999999999999901</v>
      </c>
    </row>
    <row r="1614" spans="1:5" x14ac:dyDescent="0.2">
      <c r="A1614" s="11" t="str">
        <f t="shared" si="25"/>
        <v>2025020825 TBL</v>
      </c>
      <c r="B1614">
        <v>2025020825</v>
      </c>
      <c r="C1614" t="s">
        <v>41</v>
      </c>
      <c r="D1614">
        <v>3.2999999999999901</v>
      </c>
      <c r="E1614">
        <v>2.69999999999999</v>
      </c>
    </row>
    <row r="1615" spans="1:5" x14ac:dyDescent="0.2">
      <c r="A1615" s="11" t="str">
        <f t="shared" si="25"/>
        <v>2025020826 BOS</v>
      </c>
      <c r="B1615">
        <v>2025020826</v>
      </c>
      <c r="C1615" t="s">
        <v>7</v>
      </c>
      <c r="D1615">
        <v>3.2499999999999898</v>
      </c>
      <c r="E1615">
        <v>3.0999999999999899</v>
      </c>
    </row>
    <row r="1616" spans="1:5" x14ac:dyDescent="0.2">
      <c r="A1616" s="11" t="str">
        <f t="shared" si="25"/>
        <v>2025020826 NYR</v>
      </c>
      <c r="B1616">
        <v>2025020826</v>
      </c>
      <c r="C1616" t="s">
        <v>20</v>
      </c>
      <c r="D1616">
        <v>3.0999999999999899</v>
      </c>
      <c r="E1616">
        <v>3.2499999999999898</v>
      </c>
    </row>
    <row r="1617" spans="1:5" x14ac:dyDescent="0.2">
      <c r="A1617" s="11" t="str">
        <f t="shared" si="25"/>
        <v>2025020827 NYI</v>
      </c>
      <c r="B1617">
        <v>2025020827</v>
      </c>
      <c r="C1617" t="s">
        <v>37</v>
      </c>
      <c r="D1617">
        <v>2.8999999999999901</v>
      </c>
      <c r="E1617">
        <v>2.94999999999999</v>
      </c>
    </row>
    <row r="1618" spans="1:5" x14ac:dyDescent="0.2">
      <c r="A1618" s="11" t="str">
        <f t="shared" si="25"/>
        <v>2025020827 PHI</v>
      </c>
      <c r="B1618">
        <v>2025020827</v>
      </c>
      <c r="C1618" t="s">
        <v>43</v>
      </c>
      <c r="D1618">
        <v>2.94999999999999</v>
      </c>
      <c r="E1618">
        <v>2.8999999999999901</v>
      </c>
    </row>
    <row r="1619" spans="1:5" x14ac:dyDescent="0.2">
      <c r="A1619" s="11" t="str">
        <f t="shared" si="25"/>
        <v>2025020829 ANA</v>
      </c>
      <c r="B1619">
        <v>2025020829</v>
      </c>
      <c r="C1619" t="s">
        <v>48</v>
      </c>
      <c r="D1619">
        <v>2.6499999999999901</v>
      </c>
      <c r="E1619">
        <v>4.0499999999999901</v>
      </c>
    </row>
    <row r="1620" spans="1:5" x14ac:dyDescent="0.2">
      <c r="A1620" s="11" t="str">
        <f t="shared" si="25"/>
        <v>2025020829 EDM</v>
      </c>
      <c r="B1620">
        <v>2025020829</v>
      </c>
      <c r="C1620" t="s">
        <v>17</v>
      </c>
      <c r="D1620">
        <v>4.0499999999999901</v>
      </c>
      <c r="E1620">
        <v>2.6499999999999901</v>
      </c>
    </row>
    <row r="1621" spans="1:5" x14ac:dyDescent="0.2">
      <c r="A1621" s="11" t="str">
        <f t="shared" si="25"/>
        <v>2025020830 NSH</v>
      </c>
      <c r="B1621">
        <v>2025020830</v>
      </c>
      <c r="C1621" t="s">
        <v>35</v>
      </c>
      <c r="D1621">
        <v>3.1499999999999901</v>
      </c>
      <c r="E1621">
        <v>3.1499999999999901</v>
      </c>
    </row>
    <row r="1622" spans="1:5" x14ac:dyDescent="0.2">
      <c r="A1622" s="11" t="str">
        <f t="shared" si="25"/>
        <v>2025020830 BOS</v>
      </c>
      <c r="B1622">
        <v>2025020830</v>
      </c>
      <c r="C1622" t="s">
        <v>7</v>
      </c>
      <c r="D1622">
        <v>3.1499999999999901</v>
      </c>
      <c r="E1622">
        <v>3.1499999999999901</v>
      </c>
    </row>
    <row r="1623" spans="1:5" x14ac:dyDescent="0.2">
      <c r="A1623" s="11" t="str">
        <f t="shared" si="25"/>
        <v>2025020831 BUF</v>
      </c>
      <c r="B1623">
        <v>2025020831</v>
      </c>
      <c r="C1623" t="s">
        <v>5</v>
      </c>
      <c r="D1623">
        <v>3.19999999999999</v>
      </c>
      <c r="E1623">
        <v>3.2999999999999901</v>
      </c>
    </row>
    <row r="1624" spans="1:5" x14ac:dyDescent="0.2">
      <c r="A1624" s="11" t="str">
        <f t="shared" si="25"/>
        <v>2025020831 TOR</v>
      </c>
      <c r="B1624">
        <v>2025020831</v>
      </c>
      <c r="C1624" t="s">
        <v>18</v>
      </c>
      <c r="D1624">
        <v>3.2999999999999901</v>
      </c>
      <c r="E1624">
        <v>3.19999999999999</v>
      </c>
    </row>
    <row r="1625" spans="1:5" x14ac:dyDescent="0.2">
      <c r="A1625" s="11" t="str">
        <f t="shared" si="25"/>
        <v>2025020832 MTL</v>
      </c>
      <c r="B1625">
        <v>2025020832</v>
      </c>
      <c r="C1625" t="s">
        <v>19</v>
      </c>
      <c r="D1625">
        <v>3.1499999999999901</v>
      </c>
      <c r="E1625">
        <v>3.2499999999999898</v>
      </c>
    </row>
    <row r="1626" spans="1:5" x14ac:dyDescent="0.2">
      <c r="A1626" s="11" t="str">
        <f t="shared" si="25"/>
        <v>2025020832 VGK</v>
      </c>
      <c r="B1626">
        <v>2025020832</v>
      </c>
      <c r="C1626" t="s">
        <v>25</v>
      </c>
      <c r="D1626">
        <v>3.2499999999999898</v>
      </c>
      <c r="E1626">
        <v>3.1499999999999901</v>
      </c>
    </row>
    <row r="1627" spans="1:5" x14ac:dyDescent="0.2">
      <c r="A1627" s="11" t="str">
        <f t="shared" si="25"/>
        <v>2025020833 DET</v>
      </c>
      <c r="B1627">
        <v>2025020833</v>
      </c>
      <c r="C1627" t="s">
        <v>30</v>
      </c>
      <c r="D1627">
        <v>2.8499999999999899</v>
      </c>
      <c r="E1627">
        <v>2.6499999999999901</v>
      </c>
    </row>
    <row r="1628" spans="1:5" x14ac:dyDescent="0.2">
      <c r="A1628" s="11" t="str">
        <f t="shared" si="25"/>
        <v>2025020833 LAK</v>
      </c>
      <c r="B1628">
        <v>2025020833</v>
      </c>
      <c r="C1628" t="s">
        <v>28</v>
      </c>
      <c r="D1628">
        <v>2.6499999999999901</v>
      </c>
      <c r="E1628">
        <v>2.8499999999999899</v>
      </c>
    </row>
    <row r="1629" spans="1:5" x14ac:dyDescent="0.2">
      <c r="A1629" s="11" t="str">
        <f t="shared" si="25"/>
        <v>2025020834 FLA</v>
      </c>
      <c r="B1629">
        <v>2025020834</v>
      </c>
      <c r="C1629" t="s">
        <v>10</v>
      </c>
      <c r="D1629">
        <v>3.3499999999999899</v>
      </c>
      <c r="E1629">
        <v>2.7999999999999901</v>
      </c>
    </row>
    <row r="1630" spans="1:5" x14ac:dyDescent="0.2">
      <c r="A1630" s="11" t="str">
        <f t="shared" si="25"/>
        <v>2025020834 UTA</v>
      </c>
      <c r="B1630">
        <v>2025020834</v>
      </c>
      <c r="C1630" t="s">
        <v>15</v>
      </c>
      <c r="D1630">
        <v>2.7999999999999901</v>
      </c>
      <c r="E1630">
        <v>3.3499999999999899</v>
      </c>
    </row>
    <row r="1631" spans="1:5" x14ac:dyDescent="0.2">
      <c r="A1631" s="11" t="str">
        <f t="shared" si="25"/>
        <v>2025020835 WPG</v>
      </c>
      <c r="B1631">
        <v>2025020835</v>
      </c>
      <c r="C1631" t="s">
        <v>16</v>
      </c>
      <c r="D1631">
        <v>2.6499999999999901</v>
      </c>
      <c r="E1631">
        <v>2.8499999999999899</v>
      </c>
    </row>
    <row r="1632" spans="1:5" x14ac:dyDescent="0.2">
      <c r="A1632" s="11" t="str">
        <f t="shared" ref="A1632:A1640" si="26">B1632&amp;" "&amp;C1632</f>
        <v>2025020835 NJD</v>
      </c>
      <c r="B1632">
        <v>2025020835</v>
      </c>
      <c r="C1632" t="s">
        <v>4</v>
      </c>
      <c r="D1632">
        <v>2.8499999999999899</v>
      </c>
      <c r="E1632">
        <v>2.6499999999999901</v>
      </c>
    </row>
    <row r="1633" spans="1:5" x14ac:dyDescent="0.2">
      <c r="A1633" s="11" t="str">
        <f t="shared" si="26"/>
        <v>2025020836 DAL</v>
      </c>
      <c r="B1633">
        <v>2025020836</v>
      </c>
      <c r="C1633" t="s">
        <v>34</v>
      </c>
      <c r="D1633">
        <v>3.1499999999999901</v>
      </c>
      <c r="E1633">
        <v>2.5499999999999901</v>
      </c>
    </row>
    <row r="1634" spans="1:5" x14ac:dyDescent="0.2">
      <c r="A1634" s="11" t="str">
        <f t="shared" si="26"/>
        <v>2025020836 STL</v>
      </c>
      <c r="B1634">
        <v>2025020836</v>
      </c>
      <c r="C1634" t="s">
        <v>12</v>
      </c>
      <c r="D1634">
        <v>2.5499999999999901</v>
      </c>
      <c r="E1634">
        <v>3.1499999999999901</v>
      </c>
    </row>
    <row r="1635" spans="1:5" x14ac:dyDescent="0.2">
      <c r="A1635" s="11" t="str">
        <f t="shared" si="26"/>
        <v>2025020837 CHI</v>
      </c>
      <c r="B1635">
        <v>2025020837</v>
      </c>
      <c r="C1635" t="s">
        <v>14</v>
      </c>
      <c r="D1635">
        <v>2.5499999999999901</v>
      </c>
      <c r="E1635">
        <v>3.4999999999999898</v>
      </c>
    </row>
    <row r="1636" spans="1:5" x14ac:dyDescent="0.2">
      <c r="A1636" s="11" t="str">
        <f t="shared" si="26"/>
        <v>2025020837 MIN</v>
      </c>
      <c r="B1636">
        <v>2025020837</v>
      </c>
      <c r="C1636" t="s">
        <v>33</v>
      </c>
      <c r="D1636">
        <v>3.4999999999999898</v>
      </c>
      <c r="E1636">
        <v>2.5499999999999901</v>
      </c>
    </row>
    <row r="1637" spans="1:5" x14ac:dyDescent="0.2">
      <c r="A1637" s="11" t="str">
        <f t="shared" si="26"/>
        <v>2025020838 SJS</v>
      </c>
      <c r="B1637">
        <v>2025020838</v>
      </c>
      <c r="C1637" t="s">
        <v>40</v>
      </c>
      <c r="D1637">
        <v>3.3999999999999901</v>
      </c>
      <c r="E1637">
        <v>3.0999999999999899</v>
      </c>
    </row>
    <row r="1638" spans="1:5" x14ac:dyDescent="0.2">
      <c r="A1638" s="11" t="str">
        <f t="shared" si="26"/>
        <v>2025020838 VAN</v>
      </c>
      <c r="B1638">
        <v>2025020838</v>
      </c>
      <c r="C1638" t="s">
        <v>23</v>
      </c>
      <c r="D1638">
        <v>3.0999999999999899</v>
      </c>
      <c r="E1638">
        <v>3.3999999999999901</v>
      </c>
    </row>
    <row r="1639" spans="1:5" x14ac:dyDescent="0.2">
      <c r="A1639" s="11" t="str">
        <f t="shared" si="26"/>
        <v>2025020839 WSH</v>
      </c>
      <c r="B1639">
        <v>2025020839</v>
      </c>
      <c r="C1639" t="s">
        <v>49</v>
      </c>
      <c r="D1639">
        <v>3.1499999999999901</v>
      </c>
      <c r="E1639">
        <v>2.8499999999999899</v>
      </c>
    </row>
    <row r="1640" spans="1:5" x14ac:dyDescent="0.2">
      <c r="A1640" s="11" t="str">
        <f t="shared" si="26"/>
        <v>2025020839 SEA</v>
      </c>
      <c r="B1640">
        <v>2025020839</v>
      </c>
      <c r="C1640" t="s">
        <v>13</v>
      </c>
      <c r="D1640">
        <v>2.8499999999999899</v>
      </c>
      <c r="E1640">
        <v>3.1499999999999901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B5" sqref="B5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7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2">
      <c r="A2" t="s">
        <v>48</v>
      </c>
      <c r="B2">
        <v>0.92500000000000004</v>
      </c>
      <c r="C2">
        <v>1.01</v>
      </c>
      <c r="D2" t="s">
        <v>1586</v>
      </c>
      <c r="E2" t="s">
        <v>1779</v>
      </c>
      <c r="F2" t="s">
        <v>1781</v>
      </c>
      <c r="G2" t="s">
        <v>1940</v>
      </c>
    </row>
    <row r="3" spans="1:7" x14ac:dyDescent="0.2">
      <c r="A3" t="s">
        <v>7</v>
      </c>
      <c r="B3">
        <v>1</v>
      </c>
      <c r="C3">
        <v>1</v>
      </c>
      <c r="D3" t="s">
        <v>1948</v>
      </c>
    </row>
    <row r="4" spans="1:7" x14ac:dyDescent="0.2">
      <c r="A4" t="s">
        <v>5</v>
      </c>
      <c r="B4">
        <v>0.97499999999999998</v>
      </c>
      <c r="C4">
        <v>1</v>
      </c>
      <c r="D4" t="s">
        <v>1943</v>
      </c>
      <c r="E4" t="s">
        <v>1776</v>
      </c>
      <c r="F4" t="s">
        <v>2099</v>
      </c>
    </row>
    <row r="5" spans="1:7" x14ac:dyDescent="0.2">
      <c r="A5" t="s">
        <v>42</v>
      </c>
      <c r="B5">
        <v>1</v>
      </c>
      <c r="C5">
        <v>1.0149999999999999</v>
      </c>
      <c r="D5" t="s">
        <v>1780</v>
      </c>
    </row>
    <row r="6" spans="1:7" x14ac:dyDescent="0.2">
      <c r="A6" t="s">
        <v>32</v>
      </c>
      <c r="B6">
        <v>1</v>
      </c>
      <c r="C6">
        <v>1</v>
      </c>
      <c r="F6" s="71"/>
    </row>
    <row r="7" spans="1:7" x14ac:dyDescent="0.2">
      <c r="A7" t="s">
        <v>22</v>
      </c>
      <c r="B7">
        <v>0.98</v>
      </c>
      <c r="C7">
        <v>1</v>
      </c>
      <c r="D7" t="s">
        <v>1734</v>
      </c>
    </row>
    <row r="8" spans="1:7" x14ac:dyDescent="0.2">
      <c r="A8" t="s">
        <v>14</v>
      </c>
      <c r="B8">
        <v>0.98499999999999999</v>
      </c>
      <c r="C8">
        <v>1</v>
      </c>
      <c r="E8" t="s">
        <v>1771</v>
      </c>
      <c r="F8" t="s">
        <v>1929</v>
      </c>
    </row>
    <row r="9" spans="1:7" x14ac:dyDescent="0.2">
      <c r="A9" t="s">
        <v>24</v>
      </c>
      <c r="B9">
        <v>0.97499999999999998</v>
      </c>
      <c r="C9">
        <v>1.0249999999999999</v>
      </c>
      <c r="D9" t="s">
        <v>1597</v>
      </c>
      <c r="E9" s="72" t="s">
        <v>1598</v>
      </c>
    </row>
    <row r="10" spans="1:7" x14ac:dyDescent="0.2">
      <c r="A10" t="s">
        <v>34</v>
      </c>
      <c r="B10">
        <v>1</v>
      </c>
      <c r="C10">
        <v>1</v>
      </c>
      <c r="G10" s="25" t="s">
        <v>1165</v>
      </c>
    </row>
    <row r="11" spans="1:7" x14ac:dyDescent="0.2">
      <c r="A11" t="s">
        <v>30</v>
      </c>
      <c r="B11">
        <v>1</v>
      </c>
      <c r="C11">
        <v>1</v>
      </c>
    </row>
    <row r="12" spans="1:7" x14ac:dyDescent="0.2">
      <c r="A12" t="s">
        <v>17</v>
      </c>
      <c r="B12">
        <v>0.995</v>
      </c>
      <c r="C12">
        <v>1</v>
      </c>
      <c r="E12" t="s">
        <v>1951</v>
      </c>
    </row>
    <row r="13" spans="1:7" x14ac:dyDescent="0.2">
      <c r="A13" t="s">
        <v>10</v>
      </c>
      <c r="B13">
        <v>0.99</v>
      </c>
      <c r="C13">
        <v>1.04</v>
      </c>
      <c r="D13" t="s">
        <v>1292</v>
      </c>
      <c r="E13" t="s">
        <v>1596</v>
      </c>
    </row>
    <row r="14" spans="1:7" x14ac:dyDescent="0.2">
      <c r="A14" t="s">
        <v>28</v>
      </c>
      <c r="B14">
        <v>0.96</v>
      </c>
      <c r="C14">
        <v>1.01</v>
      </c>
      <c r="D14" t="s">
        <v>1950</v>
      </c>
      <c r="E14" t="s">
        <v>1600</v>
      </c>
    </row>
    <row r="15" spans="1:7" x14ac:dyDescent="0.2">
      <c r="A15" t="s">
        <v>33</v>
      </c>
      <c r="B15">
        <v>1</v>
      </c>
      <c r="C15">
        <v>1.04</v>
      </c>
      <c r="D15" t="s">
        <v>1599</v>
      </c>
      <c r="E15" t="s">
        <v>1777</v>
      </c>
    </row>
    <row r="16" spans="1:7" x14ac:dyDescent="0.2">
      <c r="A16" t="s">
        <v>19</v>
      </c>
      <c r="B16">
        <v>0.98</v>
      </c>
      <c r="C16">
        <v>1</v>
      </c>
      <c r="D16" t="s">
        <v>1774</v>
      </c>
      <c r="E16" t="s">
        <v>1930</v>
      </c>
      <c r="F16" t="s">
        <v>1931</v>
      </c>
    </row>
    <row r="17" spans="1:8" x14ac:dyDescent="0.2">
      <c r="A17" t="s">
        <v>4</v>
      </c>
      <c r="B17">
        <v>0.99</v>
      </c>
      <c r="C17">
        <v>1.02</v>
      </c>
      <c r="D17" t="s">
        <v>1927</v>
      </c>
      <c r="E17" t="s">
        <v>1441</v>
      </c>
      <c r="F17" t="s">
        <v>1932</v>
      </c>
    </row>
    <row r="18" spans="1:8" x14ac:dyDescent="0.2">
      <c r="A18" t="s">
        <v>35</v>
      </c>
      <c r="B18">
        <v>1</v>
      </c>
      <c r="C18">
        <v>1</v>
      </c>
      <c r="D18" t="s">
        <v>1439</v>
      </c>
    </row>
    <row r="19" spans="1:8" x14ac:dyDescent="0.2">
      <c r="A19" t="s">
        <v>37</v>
      </c>
      <c r="B19">
        <v>0.97</v>
      </c>
      <c r="C19">
        <v>1.01</v>
      </c>
      <c r="D19" t="s">
        <v>939</v>
      </c>
      <c r="E19" t="s">
        <v>1072</v>
      </c>
      <c r="F19" t="s">
        <v>1952</v>
      </c>
    </row>
    <row r="20" spans="1:8" x14ac:dyDescent="0.2">
      <c r="A20" t="s">
        <v>20</v>
      </c>
      <c r="B20">
        <v>0.99</v>
      </c>
      <c r="C20">
        <v>1.03</v>
      </c>
      <c r="D20" t="s">
        <v>1733</v>
      </c>
    </row>
    <row r="21" spans="1:8" x14ac:dyDescent="0.2">
      <c r="A21" t="s">
        <v>39</v>
      </c>
      <c r="B21">
        <v>1</v>
      </c>
      <c r="C21">
        <v>1</v>
      </c>
    </row>
    <row r="22" spans="1:8" x14ac:dyDescent="0.2">
      <c r="A22" t="s">
        <v>43</v>
      </c>
      <c r="B22">
        <v>0.99</v>
      </c>
      <c r="C22">
        <v>1</v>
      </c>
      <c r="D22" t="s">
        <v>1167</v>
      </c>
    </row>
    <row r="23" spans="1:8" x14ac:dyDescent="0.2">
      <c r="A23" t="s">
        <v>21</v>
      </c>
      <c r="B23">
        <v>0.98499999999999999</v>
      </c>
      <c r="C23">
        <v>1.01</v>
      </c>
      <c r="D23" t="s">
        <v>1942</v>
      </c>
      <c r="E23" t="s">
        <v>2096</v>
      </c>
    </row>
    <row r="24" spans="1:8" x14ac:dyDescent="0.2">
      <c r="A24" t="s">
        <v>13</v>
      </c>
      <c r="B24">
        <v>1</v>
      </c>
      <c r="C24">
        <v>1</v>
      </c>
      <c r="G24" t="s">
        <v>1438</v>
      </c>
    </row>
    <row r="25" spans="1:8" x14ac:dyDescent="0.2">
      <c r="A25" t="s">
        <v>40</v>
      </c>
      <c r="B25">
        <v>0.98499999999999999</v>
      </c>
      <c r="C25">
        <v>1</v>
      </c>
      <c r="D25" t="s">
        <v>1949</v>
      </c>
    </row>
    <row r="26" spans="1:8" x14ac:dyDescent="0.2">
      <c r="A26" t="s">
        <v>12</v>
      </c>
      <c r="B26">
        <v>0.94</v>
      </c>
      <c r="C26">
        <v>1.01</v>
      </c>
      <c r="D26" t="s">
        <v>1770</v>
      </c>
      <c r="E26" t="s">
        <v>1935</v>
      </c>
      <c r="F26" t="s">
        <v>1936</v>
      </c>
      <c r="G26" t="s">
        <v>1944</v>
      </c>
    </row>
    <row r="27" spans="1:8" x14ac:dyDescent="0.2">
      <c r="A27" t="s">
        <v>41</v>
      </c>
      <c r="B27">
        <v>0.94</v>
      </c>
      <c r="C27">
        <v>1.0449999999999999</v>
      </c>
      <c r="D27" t="s">
        <v>1440</v>
      </c>
      <c r="E27" t="s">
        <v>1772</v>
      </c>
      <c r="F27" t="s">
        <v>1773</v>
      </c>
      <c r="G27" t="s">
        <v>1934</v>
      </c>
      <c r="H27" t="s">
        <v>1945</v>
      </c>
    </row>
    <row r="28" spans="1:8" x14ac:dyDescent="0.2">
      <c r="A28" t="s">
        <v>18</v>
      </c>
      <c r="B28">
        <v>0.96</v>
      </c>
      <c r="C28">
        <v>1.01</v>
      </c>
      <c r="D28" t="s">
        <v>1587</v>
      </c>
      <c r="E28" t="s">
        <v>1778</v>
      </c>
      <c r="G28" t="s">
        <v>1941</v>
      </c>
    </row>
    <row r="29" spans="1:8" x14ac:dyDescent="0.2">
      <c r="A29" t="s">
        <v>15</v>
      </c>
      <c r="B29">
        <v>0.93500000000000005</v>
      </c>
      <c r="C29">
        <v>1</v>
      </c>
      <c r="D29" t="s">
        <v>1211</v>
      </c>
      <c r="E29" t="s">
        <v>1775</v>
      </c>
      <c r="F29" t="s">
        <v>2098</v>
      </c>
    </row>
    <row r="30" spans="1:8" x14ac:dyDescent="0.2">
      <c r="A30" t="s">
        <v>23</v>
      </c>
      <c r="B30">
        <v>0.94499999999999995</v>
      </c>
      <c r="C30">
        <v>1.03</v>
      </c>
      <c r="D30" t="s">
        <v>1769</v>
      </c>
      <c r="E30" t="s">
        <v>528</v>
      </c>
      <c r="F30" t="s">
        <v>1768</v>
      </c>
      <c r="G30" t="s">
        <v>1947</v>
      </c>
      <c r="H30" t="s">
        <v>2097</v>
      </c>
    </row>
    <row r="31" spans="1:8" x14ac:dyDescent="0.2">
      <c r="A31" t="s">
        <v>25</v>
      </c>
      <c r="B31">
        <v>0.97499999999999998</v>
      </c>
      <c r="C31">
        <v>1.02</v>
      </c>
      <c r="D31" t="s">
        <v>1437</v>
      </c>
      <c r="E31" t="s">
        <v>1939</v>
      </c>
      <c r="F31" t="s">
        <v>1937</v>
      </c>
      <c r="G31" t="s">
        <v>1938</v>
      </c>
    </row>
    <row r="32" spans="1:8" x14ac:dyDescent="0.2">
      <c r="A32" t="s">
        <v>16</v>
      </c>
      <c r="B32">
        <v>1</v>
      </c>
      <c r="C32">
        <v>1.02</v>
      </c>
      <c r="D32" t="s">
        <v>1928</v>
      </c>
    </row>
    <row r="33" spans="1:5" x14ac:dyDescent="0.2">
      <c r="A33" t="s">
        <v>49</v>
      </c>
      <c r="B33">
        <v>0.99</v>
      </c>
      <c r="C33">
        <v>1.01</v>
      </c>
      <c r="D33" t="s">
        <v>692</v>
      </c>
      <c r="E33" t="s">
        <v>1946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zoomScaleNormal="91" workbookViewId="0">
      <selection activeCell="D24" sqref="D24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1304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1595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1594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3.1393020197524013</v>
      </c>
      <c r="M2" s="5" cm="1">
        <f t="array" ref="M2">INDEX('2026'!AM:AM, MAX(_xlfn._xlws.FILTER(ROW('2026'!E:E), ('2026'!E:E=Goalies!C2)*('2026'!AM:AM&lt;&gt;""))))</f>
        <v>3.2790374575500643</v>
      </c>
      <c r="N2" s="5">
        <f t="shared" ref="N2:N33" si="3">J2*M2</f>
        <v>3.1806663338235621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3.1806663338235621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3.1393020197524013</v>
      </c>
      <c r="M3" s="5" cm="1">
        <f t="array" ref="M3">INDEX('2026'!AM:AM, MAX(_xlfn._xlws.FILTER(ROW('2026'!E:E), ('2026'!E:E=Goalies!C3)*('2026'!AM:AM&lt;&gt;""))))</f>
        <v>3.2790374575500643</v>
      </c>
      <c r="N3" s="5">
        <f t="shared" si="3"/>
        <v>3.3938037685643163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3.3938037685643163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1164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3.1393020197524013</v>
      </c>
      <c r="M4" s="5" cm="1">
        <f t="array" ref="M4">INDEX('2026'!AM:AM, MAX(_xlfn._xlws.FILTER(ROW('2026'!E:E), ('2026'!E:E=Goalies!C4)*('2026'!AM:AM&lt;&gt;""))))</f>
        <v>3.2790374575500643</v>
      </c>
      <c r="N4" s="5">
        <f t="shared" si="3"/>
        <v>3.4429893304275678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3.4429893304275678</v>
      </c>
      <c r="Q4" s="6">
        <v>10</v>
      </c>
      <c r="R4" t="s">
        <v>48</v>
      </c>
      <c r="S4" t="s">
        <v>1164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1176</v>
      </c>
      <c r="AT4" s="75" t="s">
        <v>48</v>
      </c>
      <c r="AU4" s="75" t="s">
        <v>1164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1164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2.9454367349391721</v>
      </c>
      <c r="M5" s="5" cm="1">
        <f t="array" ref="M5">INDEX('2026'!AM:AM, MAX(_xlfn._xlws.FILTER(ROW('2026'!E:E), ('2026'!E:E=Goalies!C5)*('2026'!AM:AM&lt;&gt;""))))</f>
        <v>3.09</v>
      </c>
      <c r="N5" s="5">
        <f t="shared" si="3"/>
        <v>3.0127499999999996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3.0127499999999996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2.9454367349391721</v>
      </c>
      <c r="M6" s="5" cm="1">
        <f t="array" ref="M6">INDEX('2026'!AM:AM, MAX(_xlfn._xlws.FILTER(ROW('2026'!E:E), ('2026'!E:E=Goalies!C6)*('2026'!AM:AM&lt;&gt;""))))</f>
        <v>3.09</v>
      </c>
      <c r="N6" s="5">
        <f t="shared" si="3"/>
        <v>3.2136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3.2136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3.18</v>
      </c>
      <c r="M7" s="5" cm="1">
        <f t="array" ref="M7">INDEX('2026'!AM:AM, MAX(_xlfn._xlws.FILTER(ROW('2026'!E:E), ('2026'!E:E=Goalies!C7)*('2026'!AM:AM&lt;&gt;""))))</f>
        <v>3.0449999999999999</v>
      </c>
      <c r="N7" s="5">
        <f t="shared" si="3"/>
        <v>3.0906749999999996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3.0906749999999996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3.18</v>
      </c>
      <c r="M8" s="5" cm="1">
        <f t="array" ref="M8">INDEX('2026'!AM:AM, MAX(_xlfn._xlws.FILTER(ROW('2026'!E:E), ('2026'!E:E=Goalies!C8)*('2026'!AM:AM&lt;&gt;""))))</f>
        <v>3.0449999999999999</v>
      </c>
      <c r="N8" s="5">
        <f t="shared" si="3"/>
        <v>3.0145499999999998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3.0145499999999998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3.18</v>
      </c>
      <c r="M9" s="5" cm="1">
        <f t="array" ref="M9">INDEX('2026'!AM:AM, MAX(_xlfn._xlws.FILTER(ROW('2026'!E:E), ('2026'!E:E=Goalies!C9)*('2026'!AM:AM&lt;&gt;""))))</f>
        <v>3.0449999999999999</v>
      </c>
      <c r="N9" s="5">
        <f t="shared" si="3"/>
        <v>3.1392342791955263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3.1392342791955263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1296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1297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3.18</v>
      </c>
      <c r="M10" s="5" cm="1">
        <f t="array" ref="M10">INDEX('2026'!AM:AM, MAX(_xlfn._xlws.FILTER(ROW('2026'!E:E), ('2026'!E:E=Goalies!C10)*('2026'!AM:AM&lt;&gt;""))))</f>
        <v>3.0449999999999999</v>
      </c>
      <c r="N10" s="5">
        <f t="shared" si="3"/>
        <v>3.1667999999999998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3.1667999999999998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919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2.6713262082318052</v>
      </c>
      <c r="M11" s="5" cm="1">
        <f t="array" ref="M11">INDEX('2026'!AM:AM, MAX(_xlfn._xlws.FILTER(ROW('2026'!E:E), ('2026'!E:E=Goalies!C11)*('2026'!AM:AM&lt;&gt;""))))</f>
        <v>3.2586402606204365</v>
      </c>
      <c r="N11" s="5">
        <f t="shared" si="3"/>
        <v>3.2097606567111301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3.2097606567111301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2.6713262082318052</v>
      </c>
      <c r="M12" s="5" cm="1">
        <f t="array" ref="M12">INDEX('2026'!AM:AM, MAX(_xlfn._xlws.FILTER(ROW('2026'!E:E), ('2026'!E:E=Goalies!C12)*('2026'!AM:AM&lt;&gt;""))))</f>
        <v>3.2586402606204365</v>
      </c>
      <c r="N12" s="5">
        <f t="shared" si="3"/>
        <v>3.3238130658328453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3.3238130658328453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2.6713262082318052</v>
      </c>
      <c r="M13" s="5" cm="1">
        <f t="array" ref="M13">INDEX('2026'!AM:AM, MAX(_xlfn._xlws.FILTER(ROW('2026'!E:E), ('2026'!E:E=Goalies!C13)*('2026'!AM:AM&lt;&gt;""))))</f>
        <v>3.2586402606204365</v>
      </c>
      <c r="N13" s="5">
        <f t="shared" si="3"/>
        <v>3.4577211768641289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3.4577211768641289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1298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1297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3.36</v>
      </c>
      <c r="M14" s="5" cm="1">
        <f t="array" ref="M14">INDEX('2026'!AM:AM, MAX(_xlfn._xlws.FILTER(ROW('2026'!E:E), ('2026'!E:E=Goalies!C14)*('2026'!AM:AM&lt;&gt;""))))</f>
        <v>2.7410858706836274</v>
      </c>
      <c r="N14" s="5">
        <f t="shared" si="3"/>
        <v>2.8644347348643904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2.8644347348643904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3.36</v>
      </c>
      <c r="M15" s="5" cm="1">
        <f t="array" ref="M15">INDEX('2026'!AM:AM, MAX(_xlfn._xlws.FILTER(ROW('2026'!E:E), ('2026'!E:E=Goalies!C15)*('2026'!AM:AM&lt;&gt;""))))</f>
        <v>2.7410858706836274</v>
      </c>
      <c r="N15" s="5">
        <f t="shared" si="3"/>
        <v>2.7684967293904639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2.7684967293904639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3.36</v>
      </c>
      <c r="M16" s="5" cm="1">
        <f t="array" ref="M16">INDEX('2026'!AM:AM, MAX(_xlfn._xlws.FILTER(ROW('2026'!E:E), ('2026'!E:E=Goalies!C16)*('2026'!AM:AM&lt;&gt;""))))</f>
        <v>2.7410858706836274</v>
      </c>
      <c r="N16" s="5">
        <f t="shared" si="3"/>
        <v>2.6725587239165365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2.6725587239165365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2.6773769988108924</v>
      </c>
      <c r="M17" s="5" cm="1">
        <f t="array" ref="M17">INDEX('2026'!AM:AM, MAX(_xlfn._xlws.FILTER(ROW('2026'!E:E), ('2026'!E:E=Goalies!C17)*('2026'!AM:AM&lt;&gt;""))))</f>
        <v>3.3255716835446623</v>
      </c>
      <c r="N17" s="5">
        <f t="shared" si="3"/>
        <v>3.1925488162028755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3.1925488162028755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2.6773769988108924</v>
      </c>
      <c r="M18" s="5" cm="1">
        <f t="array" ref="M18">INDEX('2026'!AM:AM, MAX(_xlfn._xlws.FILTER(ROW('2026'!E:E), ('2026'!E:E=Goalies!C18)*('2026'!AM:AM&lt;&gt;""))))</f>
        <v>3.3255716835446623</v>
      </c>
      <c r="N18" s="5">
        <f t="shared" si="3"/>
        <v>3.5251059845573423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3.5251059845573423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1767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2.6773769988108924</v>
      </c>
      <c r="M19" s="5" cm="1">
        <f t="array" ref="M19">INDEX('2026'!AM:AM, MAX(_xlfn._xlws.FILTER(ROW('2026'!E:E), ('2026'!E:E=Goalies!C19)*('2026'!AM:AM&lt;&gt;""))))</f>
        <v>3.3255716835446623</v>
      </c>
      <c r="N19" s="5">
        <f t="shared" si="3"/>
        <v>3.5417338429750651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3.5417338429750651</v>
      </c>
      <c r="Q19" s="6">
        <v>0</v>
      </c>
      <c r="R19" s="5" t="s">
        <v>14</v>
      </c>
      <c r="S19" t="s">
        <v>1767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1299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1297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3.58</v>
      </c>
      <c r="M20" s="5" cm="1">
        <f t="array" ref="M20">INDEX('2026'!AM:AM, MAX(_xlfn._xlws.FILTER(ROW('2026'!E:E), ('2026'!E:E=Goalies!C20)*('2026'!AM:AM&lt;&gt;""))))</f>
        <v>2.65</v>
      </c>
      <c r="N20" s="5">
        <f t="shared" si="3"/>
        <v>2.65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2.65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3.58</v>
      </c>
      <c r="M21" s="5" cm="1">
        <f t="array" ref="M21">INDEX('2026'!AM:AM, MAX(_xlfn._xlws.FILTER(ROW('2026'!E:E), ('2026'!E:E=Goalies!C21)*('2026'!AM:AM&lt;&gt;""))))</f>
        <v>2.65</v>
      </c>
      <c r="N21" s="5">
        <f t="shared" si="3"/>
        <v>2.65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2.65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3.58</v>
      </c>
      <c r="M22" s="5" cm="1">
        <f t="array" ref="M22">INDEX('2026'!AM:AM, MAX(_xlfn._xlws.FILTER(ROW('2026'!E:E), ('2026'!E:E=Goalies!C22)*('2026'!AM:AM&lt;&gt;""))))</f>
        <v>2.65</v>
      </c>
      <c r="N22" s="5">
        <f t="shared" si="3"/>
        <v>2.8090000000000002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2.8090000000000002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</v>
      </c>
      <c r="M23" s="5" cm="1">
        <f t="array" ref="M23">INDEX('2026'!AM:AM, MAX(_xlfn._xlws.FILTER(ROW('2026'!E:E), ('2026'!E:E=Goalies!C23)*('2026'!AM:AM&lt;&gt;""))))</f>
        <v>3.14</v>
      </c>
      <c r="N23" s="5">
        <f t="shared" si="3"/>
        <v>3.0615000000000001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3.0615000000000001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3.04</v>
      </c>
      <c r="M24" s="5" cm="1">
        <f t="array" ref="M24">INDEX('2026'!AM:AM, MAX(_xlfn._xlws.FILTER(ROW('2026'!E:E), ('2026'!E:E=Goalies!C24)*('2026'!AM:AM&lt;&gt;""))))</f>
        <v>3.14</v>
      </c>
      <c r="N24" s="5">
        <f t="shared" si="3"/>
        <v>3.2970000000000002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3.2970000000000002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3.0668701606580413</v>
      </c>
      <c r="M25" s="5" cm="1">
        <f t="array" ref="M25">INDEX('2026'!AM:AM, MAX(_xlfn._xlws.FILTER(ROW('2026'!E:E), ('2026'!E:E=Goalies!C25)*('2026'!AM:AM&lt;&gt;""))))</f>
        <v>2.8612905876302364</v>
      </c>
      <c r="N25" s="5">
        <f t="shared" si="3"/>
        <v>2.846984134692085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2.846984134692085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3.0668701606580413</v>
      </c>
      <c r="M26" s="5" cm="1">
        <f t="array" ref="M26">INDEX('2026'!AM:AM, MAX(_xlfn._xlws.FILTER(ROW('2026'!E:E), ('2026'!E:E=Goalies!C26)*('2026'!AM:AM&lt;&gt;""))))</f>
        <v>2.8612905876302364</v>
      </c>
      <c r="N26" s="5">
        <f t="shared" si="3"/>
        <v>2.8755970405683873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2.8755970405683873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1300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2.9858135324078821</v>
      </c>
      <c r="M27" s="5" cm="1">
        <f t="array" ref="M27">INDEX('2026'!AM:AM, MAX(_xlfn._xlws.FILTER(ROW('2026'!E:E), ('2026'!E:E=Goalies!C27)*('2026'!AM:AM&lt;&gt;""))))</f>
        <v>3.0410399361546046</v>
      </c>
      <c r="N27" s="5">
        <f t="shared" si="3"/>
        <v>2.9954243371122855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2.9954243371122855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2.9858135324078821</v>
      </c>
      <c r="M28" s="5" cm="1">
        <f t="array" ref="M28">INDEX('2026'!AM:AM, MAX(_xlfn._xlws.FILTER(ROW('2026'!E:E), ('2026'!E:E=Goalies!C28)*('2026'!AM:AM&lt;&gt;""))))</f>
        <v>3.0410399361546046</v>
      </c>
      <c r="N28" s="5">
        <f t="shared" si="3"/>
        <v>3.1018607348776968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3.1018607348776968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3.3040364298752181</v>
      </c>
      <c r="M29" s="5" cm="1">
        <f t="array" ref="M29">INDEX('2026'!AM:AM, MAX(_xlfn._xlws.FILTER(ROW('2026'!E:E), ('2026'!E:E=Goalies!C29)*('2026'!AM:AM&lt;&gt;""))))</f>
        <v>3.0394625001545164</v>
      </c>
      <c r="N29" s="5">
        <f t="shared" si="3"/>
        <v>2.9634759376506534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2.9634759376506534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3.3040364298752181</v>
      </c>
      <c r="M30" s="5" cm="1">
        <f t="array" ref="M30">INDEX('2026'!AM:AM, MAX(_xlfn._xlws.FILTER(ROW('2026'!E:E), ('2026'!E:E=Goalies!C30)*('2026'!AM:AM&lt;&gt;""))))</f>
        <v>3.0394625001545164</v>
      </c>
      <c r="N30" s="5">
        <f t="shared" si="3"/>
        <v>3.1306463751591518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3.1306463751591518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1592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3.0394625001545164</v>
      </c>
      <c r="N31" s="5">
        <f t="shared" ref="N31" si="18">J31*M31</f>
        <v>3.1610410001606972</v>
      </c>
      <c r="O31" s="5"/>
      <c r="P31" s="65">
        <f t="shared" si="13"/>
        <v>3.1610410001606972</v>
      </c>
      <c r="Q31" s="6">
        <v>10</v>
      </c>
      <c r="R31" s="5" t="s">
        <v>17</v>
      </c>
      <c r="S31" t="s">
        <v>1592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3.1262589103425462</v>
      </c>
      <c r="M32" s="5" cm="1">
        <f t="array" ref="M32">INDEX('2026'!AM:AM, MAX(_xlfn._xlws.FILTER(ROW('2026'!E:E), ('2026'!E:E=Goalies!C32)*('2026'!AM:AM&lt;&gt;""))))</f>
        <v>2.8310336521764015</v>
      </c>
      <c r="N32" s="5">
        <f t="shared" si="3"/>
        <v>2.8310336521764015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2.8310336521764015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3.1262589103425462</v>
      </c>
      <c r="M33" s="5" cm="1">
        <f t="array" ref="M33">INDEX('2026'!AM:AM, MAX(_xlfn._xlws.FILTER(ROW('2026'!E:E), ('2026'!E:E=Goalies!C33)*('2026'!AM:AM&lt;&gt;""))))</f>
        <v>2.8310336521764015</v>
      </c>
      <c r="N33" s="5">
        <f t="shared" si="3"/>
        <v>2.8310336521764015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2.8310336521764015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2.8440038891111614</v>
      </c>
      <c r="M34" s="5" cm="1">
        <f t="array" ref="M34">INDEX('2026'!AM:AM, MAX(_xlfn._xlws.FILTER(ROW('2026'!E:E), ('2026'!E:E=Goalies!C34)*('2026'!AM:AM&lt;&gt;""))))</f>
        <v>2.7960795621210934</v>
      </c>
      <c r="N34" s="5">
        <f>J34*M36</f>
        <v>2.7754917418244647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2.7261775730680662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2.8440038891111614</v>
      </c>
      <c r="M35" s="5" cm="1">
        <f t="array" ref="M35">INDEX('2026'!AM:AM, MAX(_xlfn._xlws.FILTER(ROW('2026'!E:E), ('2026'!E:E=Goalies!C35)*('2026'!AM:AM&lt;&gt;""))))</f>
        <v>2.7960795621210934</v>
      </c>
      <c r="N35" s="5">
        <f>J35*M37</f>
        <v>2.9605245246127625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2.9079227446059375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3.1322705077483977</v>
      </c>
      <c r="M36" s="5" cm="1">
        <f t="array" ref="M36">INDEX('2026'!AM:AM, MAX(_xlfn._xlws.FILTER(ROW('2026'!E:E), ('2026'!E:E=Goalies!C36)*('2026'!AM:AM&lt;&gt;""))))</f>
        <v>2.8466581967430407</v>
      </c>
      <c r="N36" s="5">
        <f>J36*M38</f>
        <v>3.056282529244287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2.8181916147756101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3.1322705077483977</v>
      </c>
      <c r="M37" s="5" cm="1">
        <f t="array" ref="M37">INDEX('2026'!AM:AM, MAX(_xlfn._xlws.FILTER(ROW('2026'!E:E), ('2026'!E:E=Goalies!C37)*('2026'!AM:AM&lt;&gt;""))))</f>
        <v>2.8466581967430407</v>
      </c>
      <c r="N37" s="5">
        <f>J37*M39</f>
        <v>3.1334613809928795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2.8893580696941861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3.1168656512915014</v>
      </c>
      <c r="M38" s="5" cm="1">
        <f t="array" ref="M38">INDEX('2026'!AM:AM, MAX(_xlfn._xlws.FILTER(ROW('2026'!E:E), ('2026'!E:E=Goalies!C38)*('2026'!AM:AM&lt;&gt;""))))</f>
        <v>3.0871540699437241</v>
      </c>
      <c r="N38" s="5">
        <f t="shared" ref="N38:N86" si="41">J38*M38</f>
        <v>3.0871540699437241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3.0871540699437241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3.1168656512915014</v>
      </c>
      <c r="M39" s="5" cm="1">
        <f t="array" ref="M39">INDEX('2026'!AM:AM, MAX(_xlfn._xlws.FILTER(ROW('2026'!E:E), ('2026'!E:E=Goalies!C39)*('2026'!AM:AM&lt;&gt;""))))</f>
        <v>3.0871540699437241</v>
      </c>
      <c r="N39" s="5">
        <f t="shared" si="41"/>
        <v>3.1488971513425987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3.1488971513425987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1305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3.1168656512915014</v>
      </c>
      <c r="M40" s="5" cm="1">
        <f t="array" ref="M40">INDEX('2026'!AM:AM, MAX(_xlfn._xlws.FILTER(ROW('2026'!E:E), ('2026'!E:E=Goalies!C40)*('2026'!AM:AM&lt;&gt;""))))</f>
        <v>3.0871540699437241</v>
      </c>
      <c r="N40" s="5">
        <f t="shared" si="41"/>
        <v>3.0408467588945682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3.0408467588945682</v>
      </c>
      <c r="Q40" s="6">
        <v>20</v>
      </c>
      <c r="R40" s="5" t="s">
        <v>19</v>
      </c>
      <c r="S40" t="s">
        <v>1305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2.875</v>
      </c>
      <c r="M41" s="5" cm="1">
        <f t="array" ref="M41">INDEX('2026'!AM:AM, MAX(_xlfn._xlws.FILTER(ROW('2026'!E:E), ('2026'!E:E=Goalies!C41)*('2026'!AM:AM&lt;&gt;""))))</f>
        <v>3.1644722684751208</v>
      </c>
      <c r="N41" s="5">
        <f t="shared" si="41"/>
        <v>3.1358060989961412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3.1358060989961412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2.875</v>
      </c>
      <c r="M42" s="5" cm="1">
        <f t="array" ref="M42">INDEX('2026'!AM:AM, MAX(_xlfn._xlws.FILTER(ROW('2026'!E:E), ('2026'!E:E=Goalies!C42)*('2026'!AM:AM&lt;&gt;""))))</f>
        <v>3.1644722684751208</v>
      </c>
      <c r="N42" s="5">
        <f t="shared" si="41"/>
        <v>3.2277617138446231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3.2277617138446231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2.9088251741966547</v>
      </c>
      <c r="M43" s="5" cm="1">
        <f t="array" ref="M43">INDEX('2026'!AM:AM, MAX(_xlfn._xlws.FILTER(ROW('2026'!E:E), ('2026'!E:E=Goalies!C43)*('2026'!AM:AM&lt;&gt;""))))</f>
        <v>2.93</v>
      </c>
      <c r="N43" s="5">
        <f t="shared" si="41"/>
        <v>2.9593000000000003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2.9593000000000003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2.9088251741966547</v>
      </c>
      <c r="M44" s="5" cm="1">
        <f t="array" ref="M44">INDEX('2026'!AM:AM, MAX(_xlfn._xlws.FILTER(ROW('2026'!E:E), ('2026'!E:E=Goalies!C44)*('2026'!AM:AM&lt;&gt;""))))</f>
        <v>2.93</v>
      </c>
      <c r="N44" s="5">
        <f t="shared" si="41"/>
        <v>2.9007000000000001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2.9007000000000001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2.9088251741966547</v>
      </c>
      <c r="M45" s="5" cm="1">
        <f t="array" ref="M45">INDEX('2026'!AM:AM, MAX(_xlfn._xlws.FILTER(ROW('2026'!E:E), ('2026'!E:E=Goalies!C45)*('2026'!AM:AM&lt;&gt;""))))</f>
        <v>2.93</v>
      </c>
      <c r="N45" s="5">
        <f t="shared" si="41"/>
        <v>3.0472000000000001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3.0472000000000001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2.91</v>
      </c>
      <c r="M46" s="5" cm="1">
        <f t="array" ref="M46">INDEX('2026'!AM:AM, MAX(_xlfn._xlws.FILTER(ROW('2026'!E:E), ('2026'!E:E=Goalies!C46)*('2026'!AM:AM&lt;&gt;""))))</f>
        <v>2.96</v>
      </c>
      <c r="N46" s="5">
        <f t="shared" si="41"/>
        <v>2.8712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2.8712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2.91</v>
      </c>
      <c r="M47" s="5" cm="1">
        <f t="array" ref="M47">INDEX('2026'!AM:AM, MAX(_xlfn._xlws.FILTER(ROW('2026'!E:E), ('2026'!E:E=Goalies!C47)*('2026'!AM:AM&lt;&gt;""))))</f>
        <v>2.96</v>
      </c>
      <c r="N47" s="5">
        <f t="shared" si="41"/>
        <v>3.1375999999999999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3.1375999999999999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2.7921235227581174</v>
      </c>
      <c r="M48" s="5" cm="1">
        <f t="array" ref="M48">INDEX('2026'!AM:AM, MAX(_xlfn._xlws.FILTER(ROW('2026'!E:E), ('2026'!E:E=Goalies!C48)*('2026'!AM:AM&lt;&gt;""))))</f>
        <v>3.0689431780822356</v>
      </c>
      <c r="N48" s="5">
        <f t="shared" si="41"/>
        <v>2.9768748827397684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2.9768748827397684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2.7921235227581174</v>
      </c>
      <c r="M49" s="5" cm="1">
        <f t="array" ref="M49">INDEX('2026'!AM:AM, MAX(_xlfn._xlws.FILTER(ROW('2026'!E:E), ('2026'!E:E=Goalies!C49)*('2026'!AM:AM&lt;&gt;""))))</f>
        <v>3.0689431780822356</v>
      </c>
      <c r="N49" s="5">
        <f t="shared" si="41"/>
        <v>3.2223903369863476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3.2223903369863476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1168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2.7921235227581174</v>
      </c>
      <c r="M50" s="5" cm="1">
        <f t="array" ref="M50">INDEX('2026'!AM:AM, MAX(_xlfn._xlws.FILTER(ROW('2026'!E:E), ('2026'!E:E=Goalies!C50)*('2026'!AM:AM&lt;&gt;""))))</f>
        <v>3.0689431780822356</v>
      </c>
      <c r="N50" s="5">
        <f t="shared" si="41"/>
        <v>3.25307976876717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3.25307976876717</v>
      </c>
      <c r="Q50" s="6">
        <v>0</v>
      </c>
      <c r="R50" t="s">
        <v>20</v>
      </c>
      <c r="S50" t="s">
        <v>1168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1301</v>
      </c>
      <c r="AT50" s="75" t="s">
        <v>20</v>
      </c>
      <c r="AU50" s="75" t="s">
        <v>1168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1297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3.08</v>
      </c>
      <c r="M51" s="5" cm="1">
        <f t="array" ref="M51">INDEX('2026'!AM:AM, MAX(_xlfn._xlws.FILTER(ROW('2026'!E:E), ('2026'!E:E=Goalies!C51)*('2026'!AM:AM&lt;&gt;""))))</f>
        <v>3.08</v>
      </c>
      <c r="N51" s="5">
        <f t="shared" si="41"/>
        <v>3.0491999999999999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3.0491999999999999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3.08</v>
      </c>
      <c r="M52" s="5" cm="1">
        <f t="array" ref="M52">INDEX('2026'!AM:AM, MAX(_xlfn._xlws.FILTER(ROW('2026'!E:E), ('2026'!E:E=Goalies!C52)*('2026'!AM:AM&lt;&gt;""))))</f>
        <v>3.08</v>
      </c>
      <c r="N52" s="5">
        <f t="shared" si="41"/>
        <v>3.1724000000000001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3.1724000000000001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1364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3.08</v>
      </c>
      <c r="M53" s="5" cm="1">
        <f t="array" ref="M53">INDEX('2026'!AM:AM, MAX(_xlfn._xlws.FILTER(ROW('2026'!E:E), ('2026'!E:E=Goalies!C53)*('2026'!AM:AM&lt;&gt;""))))</f>
        <v>3.08</v>
      </c>
      <c r="N53" s="5">
        <f t="shared" si="41"/>
        <v>3.1724000000000001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3.1724000000000001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1302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1297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1933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3.08</v>
      </c>
      <c r="M54" s="5" cm="1">
        <f t="array" ref="M54">INDEX('2026'!AM:AM, MAX(_xlfn._xlws.FILTER(ROW('2026'!E:E), ('2026'!E:E=Goalies!C54)*('2026'!AM:AM&lt;&gt;""))))</f>
        <v>3.08</v>
      </c>
      <c r="N54" s="5">
        <f t="shared" ref="N54" si="45">J54*M54</f>
        <v>3.1415999999999999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3.1415999999999999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2.83</v>
      </c>
      <c r="M55" s="5" cm="1">
        <f t="array" ref="M55">INDEX('2026'!AM:AM, MAX(_xlfn._xlws.FILTER(ROW('2026'!E:E), ('2026'!E:E=Goalies!C55)*('2026'!AM:AM&lt;&gt;""))))</f>
        <v>3.05</v>
      </c>
      <c r="N55" s="5">
        <f t="shared" si="41"/>
        <v>3.1719999999999997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3.1719999999999997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2.83</v>
      </c>
      <c r="M56" s="5" cm="1">
        <f t="array" ref="M56">INDEX('2026'!AM:AM, MAX(_xlfn._xlws.FILTER(ROW('2026'!E:E), ('2026'!E:E=Goalies!C56)*('2026'!AM:AM&lt;&gt;""))))</f>
        <v>3.05</v>
      </c>
      <c r="N56" s="5">
        <f t="shared" si="41"/>
        <v>2.9737499999999999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2.9737499999999999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2.83</v>
      </c>
      <c r="M57" s="5" cm="1">
        <f t="array" ref="M57">INDEX('2026'!AM:AM, MAX(_xlfn._xlws.FILTER(ROW('2026'!E:E), ('2026'!E:E=Goalies!C57)*('2026'!AM:AM&lt;&gt;""))))</f>
        <v>3.05</v>
      </c>
      <c r="N57" s="5">
        <f t="shared" si="41"/>
        <v>3.2330000000000001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3.2330000000000001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3.05</v>
      </c>
      <c r="M58" s="5" cm="1">
        <f t="array" ref="M58">INDEX('2026'!AM:AM, MAX(_xlfn._xlws.FILTER(ROW('2026'!E:E), ('2026'!E:E=Goalies!C58)*('2026'!AM:AM&lt;&gt;""))))</f>
        <v>3.1005289683227644</v>
      </c>
      <c r="N58" s="5">
        <f t="shared" si="41"/>
        <v>3.0230157441146952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3.0230157441146952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3.05</v>
      </c>
      <c r="M59" s="5" cm="1">
        <f t="array" ref="M59">INDEX('2026'!AM:AM, MAX(_xlfn._xlws.FILTER(ROW('2026'!E:E), ('2026'!E:E=Goalies!C59)*('2026'!AM:AM&lt;&gt;""))))</f>
        <v>3.1005289683227644</v>
      </c>
      <c r="N59" s="5">
        <f t="shared" si="41"/>
        <v>3.1935448373724475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3.1935448373724475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1294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3.05</v>
      </c>
      <c r="M60" s="5" cm="1">
        <f t="array" ref="M60">INDEX('2026'!AM:AM, MAX(_xlfn._xlws.FILTER(ROW('2026'!E:E), ('2026'!E:E=Goalies!C60)*('2026'!AM:AM&lt;&gt;""))))</f>
        <v>3.1005289683227644</v>
      </c>
      <c r="N60" s="5">
        <f t="shared" si="41"/>
        <v>3.2245501270556751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3.2245501270556751</v>
      </c>
      <c r="Q60" s="6">
        <v>5</v>
      </c>
      <c r="R60" t="s">
        <v>21</v>
      </c>
      <c r="S60" s="33" t="s">
        <v>1294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3.02</v>
      </c>
      <c r="M61" s="5" cm="1">
        <f t="array" ref="M61">INDEX('2026'!AM:AM, MAX(_xlfn._xlws.FILTER(ROW('2026'!E:E), ('2026'!E:E=Goalies!C61)*('2026'!AM:AM&lt;&gt;""))))</f>
        <v>3.33</v>
      </c>
      <c r="N61" s="5">
        <f t="shared" si="41"/>
        <v>3.4298999999999999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3.4298999999999999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3.02</v>
      </c>
      <c r="M62" s="5" cm="1">
        <f t="array" ref="M62">INDEX('2026'!AM:AM, MAX(_xlfn._xlws.FILTER(ROW('2026'!E:E), ('2026'!E:E=Goalies!C62)*('2026'!AM:AM&lt;&gt;""))))</f>
        <v>3.33</v>
      </c>
      <c r="N62" s="5">
        <f t="shared" si="41"/>
        <v>3.2633999999999999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3.2633999999999999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2.6984243131155257</v>
      </c>
      <c r="M63" s="5" cm="1">
        <f t="array" ref="M63">INDEX('2026'!AM:AM, MAX(_xlfn._xlws.FILTER(ROW('2026'!E:E), ('2026'!E:E=Goalies!C63)*('2026'!AM:AM&lt;&gt;""))))</f>
        <v>3.1748977895046302</v>
      </c>
      <c r="N63" s="5">
        <f t="shared" si="41"/>
        <v>3.1748977895046302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3.1748977895046302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2.6984243131155257</v>
      </c>
      <c r="M64" s="5" cm="1">
        <f t="array" ref="M64">INDEX('2026'!AM:AM, MAX(_xlfn._xlws.FILTER(ROW('2026'!E:E), ('2026'!E:E=Goalies!C64)*('2026'!AM:AM&lt;&gt;""))))</f>
        <v>3.1748977895046302</v>
      </c>
      <c r="N64" s="5">
        <f t="shared" si="41"/>
        <v>3.1748977895046302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3.1748977895046302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2.6984243131155257</v>
      </c>
      <c r="M65" s="5" cm="1">
        <f t="array" ref="M65">INDEX('2026'!AM:AM, MAX(_xlfn._xlws.FILTER(ROW('2026'!E:E), ('2026'!E:E=Goalies!C65)*('2026'!AM:AM&lt;&gt;""))))</f>
        <v>3.1748977895046302</v>
      </c>
      <c r="N65" s="5">
        <f t="shared" si="41"/>
        <v>3.1748977895046302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3.1748977895046302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2.7424038648120161</v>
      </c>
      <c r="M66" s="5" cm="1">
        <f t="array" ref="M66">INDEX('2026'!AM:AM, MAX(_xlfn._xlws.FILTER(ROW('2026'!E:E), ('2026'!E:E=Goalies!C66)*('2026'!AM:AM&lt;&gt;""))))</f>
        <v>3.0983947039279927</v>
      </c>
      <c r="N66" s="5">
        <f t="shared" si="41"/>
        <v>3.1603625980065524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3.1603625980065524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2.7424038648120161</v>
      </c>
      <c r="M67" s="5" cm="1">
        <f t="array" ref="M67">INDEX('2026'!AM:AM, MAX(_xlfn._xlws.FILTER(ROW('2026'!E:E), ('2026'!E:E=Goalies!C67)*('2026'!AM:AM&lt;&gt;""))))</f>
        <v>3.0983947039279927</v>
      </c>
      <c r="N67" s="5">
        <f t="shared" si="41"/>
        <v>3.0364268098494329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3.0364268098494329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3.351991458876002</v>
      </c>
      <c r="M68" s="5" cm="1">
        <f t="array" ref="M68">INDEX('2026'!AM:AM, MAX(_xlfn._xlws.FILTER(ROW('2026'!E:E), ('2026'!E:E=Goalies!C68)*('2026'!AM:AM&lt;&gt;""))))</f>
        <v>2.61</v>
      </c>
      <c r="N68" s="5">
        <f t="shared" si="41"/>
        <v>2.5186499999999996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2.5186499999999996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3.351991458876002</v>
      </c>
      <c r="M69" s="5" cm="1">
        <f t="array" ref="M69">INDEX('2026'!AM:AM, MAX(_xlfn._xlws.FILTER(ROW('2026'!E:E), ('2026'!E:E=Goalies!C69)*('2026'!AM:AM&lt;&gt;""))))</f>
        <v>2.61</v>
      </c>
      <c r="N69" s="5">
        <f t="shared" si="41"/>
        <v>2.7404999999999999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2.7404999999999999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</v>
      </c>
      <c r="M70" s="5" cm="1">
        <f t="array" ref="M70">INDEX('2026'!AM:AM, MAX(_xlfn._xlws.FILTER(ROW('2026'!E:E), ('2026'!E:E=Goalies!C70)*('2026'!AM:AM&lt;&gt;""))))</f>
        <v>3.15</v>
      </c>
      <c r="N70" s="5">
        <f t="shared" si="41"/>
        <v>3.1814999999999998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3.1814999999999998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930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</v>
      </c>
      <c r="M71" s="5" cm="1">
        <f t="array" ref="M71">INDEX('2026'!AM:AM, MAX(_xlfn._xlws.FILTER(ROW('2026'!E:E), ('2026'!E:E=Goalies!C71)*('2026'!AM:AM&lt;&gt;""))))</f>
        <v>3.15</v>
      </c>
      <c r="N71" s="5">
        <f t="shared" si="41"/>
        <v>3.0554999999999999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3.0554999999999999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</v>
      </c>
      <c r="M72" s="5" cm="1">
        <f t="array" ref="M72">INDEX('2026'!AM:AM, MAX(_xlfn._xlws.FILTER(ROW('2026'!E:E), ('2026'!E:E=Goalies!C72)*('2026'!AM:AM&lt;&gt;""))))</f>
        <v>3.15</v>
      </c>
      <c r="N72" s="5">
        <f t="shared" si="41"/>
        <v>3.2602499999999996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3.2602499999999996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3.1240105379292937</v>
      </c>
      <c r="M73" s="5" cm="1">
        <f t="array" ref="M73">INDEX('2026'!AM:AM, MAX(_xlfn._xlws.FILTER(ROW('2026'!E:E), ('2026'!E:E=Goalies!C73)*('2026'!AM:AM&lt;&gt;""))))</f>
        <v>2.9480390831203787</v>
      </c>
      <c r="N73" s="5">
        <f t="shared" si="41"/>
        <v>2.8595979106267673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2.8595979106267673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3.1240105379292937</v>
      </c>
      <c r="M74" s="5" cm="1">
        <f t="array" ref="M74">INDEX('2026'!AM:AM, MAX(_xlfn._xlws.FILTER(ROW('2026'!E:E), ('2026'!E:E=Goalies!C74)*('2026'!AM:AM&lt;&gt;""))))</f>
        <v>2.9480390831203787</v>
      </c>
      <c r="N74" s="5">
        <f t="shared" si="41"/>
        <v>3.0954410372763976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3.0954410372763976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2.7302791586467929</v>
      </c>
      <c r="M75" s="5" cm="1">
        <f t="array" ref="M75">INDEX('2026'!AM:AM, MAX(_xlfn._xlws.FILTER(ROW('2026'!E:E), ('2026'!E:E=Goalies!C75)*('2026'!AM:AM&lt;&gt;""))))</f>
        <v>3.2659410945887708</v>
      </c>
      <c r="N75" s="5">
        <f t="shared" si="41"/>
        <v>3.1842925672240514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3.1842925672240514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2.7302791586467929</v>
      </c>
      <c r="M76" s="5" cm="1">
        <f t="array" ref="M76">INDEX('2026'!AM:AM, MAX(_xlfn._xlws.FILTER(ROW('2026'!E:E), ('2026'!E:E=Goalies!C76)*('2026'!AM:AM&lt;&gt;""))))</f>
        <v>3.2659410945887708</v>
      </c>
      <c r="N76" s="5">
        <f t="shared" si="41"/>
        <v>3.3639193274264341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3.3639193274264341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958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1293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2.7302791586467929</v>
      </c>
      <c r="M77" s="5" cm="1">
        <f t="array" ref="M77">INDEX('2026'!AM:AM, MAX(_xlfn._xlws.FILTER(ROW('2026'!E:E), ('2026'!E:E=Goalies!C77)*('2026'!AM:AM&lt;&gt;""))))</f>
        <v>3.2659410945887708</v>
      </c>
      <c r="N77" s="5">
        <f t="shared" si="41"/>
        <v>3.5272163821558729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3.5272163821558729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3.2362724762348809</v>
      </c>
      <c r="M78" s="5" cm="1">
        <f t="array" ref="M78">INDEX('2026'!AM:AM, MAX(_xlfn._xlws.FILTER(ROW('2026'!E:E), ('2026'!E:E=Goalies!C78)*('2026'!AM:AM&lt;&gt;""))))</f>
        <v>2.7808043446357988</v>
      </c>
      <c r="N78" s="5">
        <f t="shared" si="41"/>
        <v>2.7808043446357988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2.7808043446357988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3.2362724762348809</v>
      </c>
      <c r="M79" s="5" cm="1">
        <f t="array" ref="M79">INDEX('2026'!AM:AM, MAX(_xlfn._xlws.FILTER(ROW('2026'!E:E), ('2026'!E:E=Goalies!C79)*('2026'!AM:AM&lt;&gt;""))))</f>
        <v>2.7808043446357988</v>
      </c>
      <c r="N79" s="5">
        <f t="shared" si="41"/>
        <v>2.7529963011894409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2.7529963011894409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3.2362724762348809</v>
      </c>
      <c r="M80" s="5" cm="1">
        <f t="array" ref="M80">INDEX('2026'!AM:AM, MAX(_xlfn._xlws.FILTER(ROW('2026'!E:E), ('2026'!E:E=Goalies!C80)*('2026'!AM:AM&lt;&gt;""))))</f>
        <v>2.7808043446357988</v>
      </c>
      <c r="N80" s="5">
        <f t="shared" si="41"/>
        <v>2.9198445618675888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2.9198445618675888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1198</v>
      </c>
      <c r="AT80" s="75" t="s">
        <v>25</v>
      </c>
      <c r="AU80" s="75" t="s">
        <v>1163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1163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1163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3.2362724762348809</v>
      </c>
      <c r="M81" s="5" cm="1">
        <f t="array" ref="M81">INDEX('2026'!AM:AM, MAX(_xlfn._xlws.FILTER(ROW('2026'!E:E), ('2026'!E:E=Goalies!C81)*('2026'!AM:AM&lt;&gt;""))))</f>
        <v>2.7808043446357988</v>
      </c>
      <c r="N81" s="5">
        <f t="shared" si="41"/>
        <v>2.8086123880821567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2.8086123880821567</v>
      </c>
      <c r="Q81" s="6">
        <v>13.940000000000001</v>
      </c>
      <c r="R81" t="s">
        <v>25</v>
      </c>
      <c r="S81" t="s">
        <v>1163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</v>
      </c>
      <c r="M82" s="5" cm="1">
        <f t="array" ref="M82">INDEX('2026'!AM:AM, MAX(_xlfn._xlws.FILTER(ROW('2026'!E:E), ('2026'!E:E=Goalies!C82)*('2026'!AM:AM&lt;&gt;""))))</f>
        <v>2.99563757445681</v>
      </c>
      <c r="N82" s="5">
        <f t="shared" si="41"/>
        <v>2.8907902593508217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2.8907902593508217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</v>
      </c>
      <c r="M83" s="5" cm="1">
        <f t="array" ref="M83">INDEX('2026'!AM:AM, MAX(_xlfn._xlws.FILTER(ROW('2026'!E:E), ('2026'!E:E=Goalies!C83)*('2026'!AM:AM&lt;&gt;""))))</f>
        <v>2.99563757445681</v>
      </c>
      <c r="N83" s="5">
        <f t="shared" si="41"/>
        <v>3.1753758289242189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3.1753758289242189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1303</v>
      </c>
      <c r="AT83" s="75" t="s">
        <v>16</v>
      </c>
      <c r="AU83" s="75" t="s">
        <v>1166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1297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1166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</v>
      </c>
      <c r="M84" s="5" cm="1">
        <f t="array" ref="M84">INDEX('2026'!AM:AM, MAX(_xlfn._xlws.FILTER(ROW('2026'!E:E), ('2026'!E:E=Goalies!C84)*('2026'!AM:AM&lt;&gt;""))))</f>
        <v>2.99563757445681</v>
      </c>
      <c r="N84" s="5">
        <f t="shared" si="41"/>
        <v>3.2952013319024913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3.2952013319024913</v>
      </c>
      <c r="Q84" s="6">
        <v>4.1000000000000005</v>
      </c>
      <c r="R84" t="s">
        <v>16</v>
      </c>
      <c r="S84" t="s">
        <v>1166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3.0713484834064788</v>
      </c>
      <c r="M85" s="5" cm="1">
        <f t="array" ref="M85">INDEX('2026'!AM:AM, MAX(_xlfn._xlws.FILTER(ROW('2026'!E:E), ('2026'!E:E=Goalies!C85)*('2026'!AM:AM&lt;&gt;""))))</f>
        <v>3.0294577790367612</v>
      </c>
      <c r="N85" s="5">
        <f t="shared" si="41"/>
        <v>2.953721334560842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2.953721334560842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3.0713484834064788</v>
      </c>
      <c r="M86" s="5" cm="1">
        <f t="array" ref="M86">INDEX('2026'!AM:AM, MAX(_xlfn._xlws.FILTER(ROW('2026'!E:E), ('2026'!E:E=Goalies!C86)*('2026'!AM:AM&lt;&gt;""))))</f>
        <v>3.0294577790367612</v>
      </c>
      <c r="N86" s="5">
        <f t="shared" si="41"/>
        <v>3.1506360901982315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3.1506360901982315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3.0152089055424192</v>
      </c>
      <c r="M88" s="7">
        <f>AVERAGE(M2:M86)</f>
        <v>3.0290217677608413</v>
      </c>
      <c r="N88" s="7">
        <f>AVERAGE(N2:N86)</f>
        <v>3.0780647460755617</v>
      </c>
      <c r="O88" s="7" t="e">
        <f>AVERAGE(O2:O86)</f>
        <v>#DIV/0!</v>
      </c>
      <c r="P88" s="7">
        <f>AVERAGE(P2:P86)</f>
        <v>3.0711928616693194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1168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2026-01-28T16:34:13Z</dcterms:modified>
</cp:coreProperties>
</file>