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0474FD32-E47E-D444-BD71-DB9B3181AF8E}" xr6:coauthVersionLast="47" xr6:coauthVersionMax="47" xr10:uidLastSave="{00000000-0000-0000-0000-000000000000}"/>
  <bookViews>
    <workbookView xWindow="0" yWindow="760" windowWidth="32440" windowHeight="1632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82" i="10" l="1"/>
  <c r="AA1682" i="10"/>
  <c r="N1700" i="10"/>
  <c r="P1700" i="10" s="1"/>
  <c r="V1700" i="10"/>
  <c r="W1700" i="10"/>
  <c r="Z1700" i="10"/>
  <c r="AA1700" i="10"/>
  <c r="AB1700" i="10"/>
  <c r="AC1700" i="10"/>
  <c r="AD1700" i="10"/>
  <c r="AE1700" i="10"/>
  <c r="AF1700" i="10"/>
  <c r="AI1700" i="10" a="1"/>
  <c r="AI1700" i="10" s="1"/>
  <c r="AJ1700" i="10" a="1"/>
  <c r="AJ1700" i="10" s="1"/>
  <c r="AO1700" i="10" s="1"/>
  <c r="N1701" i="10"/>
  <c r="O1700" i="10" s="1"/>
  <c r="O1701" i="10"/>
  <c r="Q1701" i="10"/>
  <c r="V1701" i="10"/>
  <c r="W1701" i="10"/>
  <c r="Z1701" i="10"/>
  <c r="AA1701" i="10"/>
  <c r="AB1701" i="10"/>
  <c r="AC1701" i="10"/>
  <c r="AD1701" i="10"/>
  <c r="AE1701" i="10"/>
  <c r="AF1701" i="10"/>
  <c r="AI1701" i="10" a="1"/>
  <c r="AI1701" i="10" s="1"/>
  <c r="AJ1701" i="10" a="1"/>
  <c r="AJ1701" i="10" s="1"/>
  <c r="N1702" i="10"/>
  <c r="V1702" i="10"/>
  <c r="W1702" i="10"/>
  <c r="Z1702" i="10"/>
  <c r="AA1702" i="10"/>
  <c r="AB1702" i="10"/>
  <c r="AC1702" i="10"/>
  <c r="AD1702" i="10"/>
  <c r="AE1702" i="10"/>
  <c r="AF1702" i="10"/>
  <c r="AI1702" i="10" a="1"/>
  <c r="AI1702" i="10" s="1"/>
  <c r="AJ1702" i="10" a="1"/>
  <c r="AJ1702" i="10" s="1"/>
  <c r="AO1702" i="10" s="1"/>
  <c r="N1703" i="10"/>
  <c r="O1702" i="10" s="1"/>
  <c r="V1703" i="10"/>
  <c r="W1703" i="10"/>
  <c r="Z1703" i="10"/>
  <c r="AA1703" i="10"/>
  <c r="AB1703" i="10"/>
  <c r="AC1703" i="10"/>
  <c r="AD1703" i="10"/>
  <c r="AE1703" i="10"/>
  <c r="AF1703" i="10"/>
  <c r="AI1703" i="10" a="1"/>
  <c r="AI1703" i="10" s="1"/>
  <c r="AJ1703" i="10" a="1"/>
  <c r="AJ1703" i="10" s="1"/>
  <c r="AO1703" i="10"/>
  <c r="N1704" i="10"/>
  <c r="V1704" i="10"/>
  <c r="W1704" i="10"/>
  <c r="Z1704" i="10"/>
  <c r="AA1704" i="10"/>
  <c r="AB1704" i="10"/>
  <c r="AC1704" i="10"/>
  <c r="AD1704" i="10"/>
  <c r="AE1704" i="10"/>
  <c r="AF1704" i="10"/>
  <c r="AI1704" i="10" a="1"/>
  <c r="AI1704" i="10" s="1"/>
  <c r="AJ1704" i="10" a="1"/>
  <c r="AJ1704" i="10" s="1"/>
  <c r="N1705" i="10"/>
  <c r="O1704" i="10" s="1"/>
  <c r="V1705" i="10"/>
  <c r="W1705" i="10"/>
  <c r="Z1705" i="10"/>
  <c r="AA1705" i="10"/>
  <c r="AB1705" i="10"/>
  <c r="AC1705" i="10"/>
  <c r="AD1705" i="10"/>
  <c r="AE1705" i="10"/>
  <c r="AF1705" i="10"/>
  <c r="AI1705" i="10" a="1"/>
  <c r="AI1705" i="10" s="1"/>
  <c r="AJ1705" i="10" a="1"/>
  <c r="AJ1705" i="10" s="1"/>
  <c r="AO1705" i="10" s="1"/>
  <c r="N1706" i="10"/>
  <c r="O1707" i="10" s="1"/>
  <c r="V1706" i="10"/>
  <c r="W1706" i="10"/>
  <c r="Z1706" i="10"/>
  <c r="AA1706" i="10"/>
  <c r="AB1706" i="10"/>
  <c r="AC1706" i="10"/>
  <c r="AD1706" i="10"/>
  <c r="AE1706" i="10"/>
  <c r="AF1706" i="10"/>
  <c r="AI1706" i="10" a="1"/>
  <c r="AI1706" i="10"/>
  <c r="AK1706" i="10" s="1"/>
  <c r="Y1707" i="10" s="1"/>
  <c r="AJ1706" i="10" a="1"/>
  <c r="AJ1706" i="10" s="1"/>
  <c r="AO1706" i="10"/>
  <c r="N1707" i="10"/>
  <c r="P1707" i="10" s="1"/>
  <c r="V1707" i="10"/>
  <c r="W1707" i="10"/>
  <c r="Z1707" i="10"/>
  <c r="AA1707" i="10"/>
  <c r="AB1707" i="10"/>
  <c r="AC1707" i="10"/>
  <c r="AD1707" i="10"/>
  <c r="AE1707" i="10"/>
  <c r="AF1707" i="10"/>
  <c r="AI1707" i="10" a="1"/>
  <c r="AI1707" i="10" s="1"/>
  <c r="AJ1707" i="10" a="1"/>
  <c r="AJ1707" i="10" s="1"/>
  <c r="N1708" i="10"/>
  <c r="O1709" i="10" s="1"/>
  <c r="V1708" i="10"/>
  <c r="W1708" i="10"/>
  <c r="Z1708" i="10"/>
  <c r="AA1708" i="10"/>
  <c r="AB1708" i="10"/>
  <c r="AC1708" i="10"/>
  <c r="AD1708" i="10"/>
  <c r="AE1708" i="10"/>
  <c r="AF1708" i="10"/>
  <c r="AI1708" i="10" a="1"/>
  <c r="AI1708" i="10"/>
  <c r="AJ1708" i="10" a="1"/>
  <c r="AJ1708" i="10" s="1"/>
  <c r="AO1708" i="10" s="1"/>
  <c r="N1709" i="10"/>
  <c r="V1709" i="10"/>
  <c r="W1709" i="10"/>
  <c r="Z1709" i="10"/>
  <c r="AA1709" i="10"/>
  <c r="AB1709" i="10"/>
  <c r="AC1709" i="10"/>
  <c r="AD1709" i="10"/>
  <c r="AE1709" i="10"/>
  <c r="AF1709" i="10"/>
  <c r="AI1709" i="10" a="1"/>
  <c r="AI1709" i="10" s="1"/>
  <c r="AJ1709" i="10" a="1"/>
  <c r="AJ1709" i="10" s="1"/>
  <c r="AO1709" i="10" s="1"/>
  <c r="N1710" i="10"/>
  <c r="P1710" i="10" s="1"/>
  <c r="V1710" i="10"/>
  <c r="W1710" i="10"/>
  <c r="Z1710" i="10"/>
  <c r="AA1710" i="10"/>
  <c r="AB1710" i="10"/>
  <c r="AC1710" i="10"/>
  <c r="AD1710" i="10"/>
  <c r="AE1710" i="10"/>
  <c r="AF1710" i="10"/>
  <c r="AI1710" i="10" a="1"/>
  <c r="AI1710" i="10"/>
  <c r="AJ1710" i="10" a="1"/>
  <c r="AJ1710" i="10" s="1"/>
  <c r="N1711" i="10"/>
  <c r="V1711" i="10"/>
  <c r="W1711" i="10"/>
  <c r="Z1711" i="10"/>
  <c r="AA1711" i="10"/>
  <c r="AB1711" i="10"/>
  <c r="AC1711" i="10"/>
  <c r="AD1711" i="10"/>
  <c r="AE1711" i="10"/>
  <c r="AF1711" i="10"/>
  <c r="AI1711" i="10" a="1"/>
  <c r="AI1711" i="10" s="1"/>
  <c r="AJ1711" i="10" a="1"/>
  <c r="AJ1711" i="10" s="1"/>
  <c r="AO1711" i="10" s="1"/>
  <c r="S1707" i="10" l="1"/>
  <c r="Q1706" i="10"/>
  <c r="O1706" i="10"/>
  <c r="P1702" i="10"/>
  <c r="P1704" i="10"/>
  <c r="P1706" i="10"/>
  <c r="O1708" i="10"/>
  <c r="O1710" i="10"/>
  <c r="P1709" i="10"/>
  <c r="Q1711" i="10"/>
  <c r="AM1706" i="10"/>
  <c r="O1705" i="10"/>
  <c r="P1705" i="10"/>
  <c r="P1708" i="10"/>
  <c r="P1711" i="10"/>
  <c r="O1711" i="10"/>
  <c r="O1703" i="10"/>
  <c r="P1703" i="10"/>
  <c r="P1701" i="10"/>
  <c r="Q1709" i="10" l="1"/>
  <c r="Q1708" i="10"/>
  <c r="Q1710" i="10"/>
  <c r="Q1700" i="10"/>
  <c r="Q1702" i="10"/>
  <c r="Q1703" i="10"/>
  <c r="Q1704" i="10"/>
  <c r="Q1707" i="10"/>
  <c r="U1707" i="10" s="1"/>
  <c r="Q1705" i="10"/>
  <c r="X1707" i="10"/>
  <c r="AQ1706" i="10"/>
  <c r="R1707" i="10" l="1"/>
  <c r="T1707" i="10"/>
  <c r="N1682" i="10" l="1"/>
  <c r="P1682" i="10" s="1"/>
  <c r="V1682" i="10"/>
  <c r="W1682" i="10"/>
  <c r="AC1682" i="10"/>
  <c r="AD1682" i="10"/>
  <c r="AE1682" i="10"/>
  <c r="AF1682" i="10"/>
  <c r="AI1682" i="10" a="1"/>
  <c r="AI1682" i="10" s="1"/>
  <c r="N1683" i="10"/>
  <c r="O1683" i="10"/>
  <c r="Q1683" i="10"/>
  <c r="V1683" i="10"/>
  <c r="W1683" i="10"/>
  <c r="AA1683" i="10"/>
  <c r="AB1683" i="10"/>
  <c r="AC1683" i="10"/>
  <c r="AD1683" i="10"/>
  <c r="AE1683" i="10"/>
  <c r="AF1683" i="10"/>
  <c r="AI1683" i="10" a="1"/>
  <c r="AI1683" i="10" s="1"/>
  <c r="N1684" i="10"/>
  <c r="V1684" i="10"/>
  <c r="W1684" i="10"/>
  <c r="AA1684" i="10"/>
  <c r="AB1684" i="10"/>
  <c r="AC1684" i="10"/>
  <c r="AD1684" i="10"/>
  <c r="AE1684" i="10"/>
  <c r="AF1684" i="10"/>
  <c r="AI1684" i="10" a="1"/>
  <c r="AI1684" i="10" s="1"/>
  <c r="AK1684" i="10" s="1"/>
  <c r="N1685" i="10"/>
  <c r="V1685" i="10"/>
  <c r="W1685" i="10"/>
  <c r="AA1685" i="10"/>
  <c r="AB1685" i="10"/>
  <c r="AC1685" i="10"/>
  <c r="AD1685" i="10"/>
  <c r="AE1685" i="10"/>
  <c r="AF1685" i="10"/>
  <c r="AI1685" i="10" a="1"/>
  <c r="AI1685" i="10" s="1"/>
  <c r="AK1685" i="10" s="1"/>
  <c r="N1686" i="10"/>
  <c r="V1686" i="10"/>
  <c r="W1686" i="10"/>
  <c r="AA1686" i="10"/>
  <c r="AB1686" i="10"/>
  <c r="AC1686" i="10"/>
  <c r="AD1686" i="10"/>
  <c r="AE1686" i="10"/>
  <c r="AF1686" i="10"/>
  <c r="AI1686" i="10" a="1"/>
  <c r="AI1686" i="10" s="1"/>
  <c r="N1687" i="10"/>
  <c r="V1687" i="10"/>
  <c r="W1687" i="10"/>
  <c r="AA1687" i="10"/>
  <c r="AB1687" i="10"/>
  <c r="AC1687" i="10"/>
  <c r="AD1687" i="10"/>
  <c r="AE1687" i="10"/>
  <c r="AF1687" i="10"/>
  <c r="AI1687" i="10" a="1"/>
  <c r="AI1687" i="10" s="1"/>
  <c r="AM1687" i="10" s="1"/>
  <c r="N1688" i="10"/>
  <c r="O1688" i="10"/>
  <c r="V1688" i="10"/>
  <c r="W1688" i="10"/>
  <c r="AA1688" i="10"/>
  <c r="AB1688" i="10"/>
  <c r="AC1688" i="10"/>
  <c r="AD1688" i="10"/>
  <c r="AE1688" i="10"/>
  <c r="AF1688" i="10"/>
  <c r="AI1688" i="10" a="1"/>
  <c r="AI1688" i="10" s="1"/>
  <c r="N1689" i="10"/>
  <c r="P1689" i="10"/>
  <c r="V1689" i="10"/>
  <c r="W1689" i="10"/>
  <c r="AA1689" i="10"/>
  <c r="AB1689" i="10"/>
  <c r="AC1689" i="10"/>
  <c r="AD1689" i="10"/>
  <c r="AE1689" i="10"/>
  <c r="AF1689" i="10"/>
  <c r="AI1689" i="10" a="1"/>
  <c r="AI1689" i="10" s="1"/>
  <c r="N1690" i="10"/>
  <c r="O1690" i="10"/>
  <c r="V1690" i="10"/>
  <c r="W1690" i="10"/>
  <c r="Z1690" i="10"/>
  <c r="AA1690" i="10"/>
  <c r="AB1690" i="10"/>
  <c r="AC1690" i="10"/>
  <c r="AD1690" i="10"/>
  <c r="AE1690" i="10"/>
  <c r="AF1690" i="10"/>
  <c r="AI1690" i="10" a="1"/>
  <c r="AI1690" i="10" s="1"/>
  <c r="AM1690" i="10" s="1"/>
  <c r="AK1690" i="10"/>
  <c r="N1691" i="10"/>
  <c r="V1691" i="10"/>
  <c r="W1691" i="10"/>
  <c r="AA1691" i="10"/>
  <c r="AB1691" i="10"/>
  <c r="AC1691" i="10"/>
  <c r="AD1691" i="10"/>
  <c r="AE1691" i="10"/>
  <c r="AF1691" i="10"/>
  <c r="AI1691" i="10" a="1"/>
  <c r="AI1691" i="10" s="1"/>
  <c r="N1692" i="10"/>
  <c r="O1693" i="10" s="1"/>
  <c r="O1692" i="10"/>
  <c r="V1692" i="10"/>
  <c r="W1692" i="10"/>
  <c r="Z1692" i="10"/>
  <c r="AA1692" i="10"/>
  <c r="AB1692" i="10"/>
  <c r="AC1692" i="10"/>
  <c r="AD1692" i="10"/>
  <c r="AE1692" i="10"/>
  <c r="AF1692" i="10"/>
  <c r="AI1692" i="10" a="1"/>
  <c r="AI1692" i="10"/>
  <c r="N1693" i="10"/>
  <c r="V1693" i="10"/>
  <c r="W1693" i="10"/>
  <c r="AA1693" i="10"/>
  <c r="AB1693" i="10"/>
  <c r="AC1693" i="10"/>
  <c r="AD1693" i="10"/>
  <c r="AE1693" i="10"/>
  <c r="AF1693" i="10"/>
  <c r="AI1693" i="10" a="1"/>
  <c r="AI1693" i="10" s="1"/>
  <c r="AM1693" i="10"/>
  <c r="N1694" i="10"/>
  <c r="O1695" i="10" s="1"/>
  <c r="V1694" i="10"/>
  <c r="W1694" i="10"/>
  <c r="AA1694" i="10"/>
  <c r="AB1694" i="10"/>
  <c r="AC1694" i="10"/>
  <c r="AD1694" i="10"/>
  <c r="AE1694" i="10"/>
  <c r="AF1694" i="10"/>
  <c r="AI1694" i="10" a="1"/>
  <c r="AI1694" i="10" s="1"/>
  <c r="N1695" i="10"/>
  <c r="V1695" i="10"/>
  <c r="W1695" i="10"/>
  <c r="AA1695" i="10"/>
  <c r="AB1695" i="10"/>
  <c r="AC1695" i="10"/>
  <c r="AD1695" i="10"/>
  <c r="AE1695" i="10"/>
  <c r="AF1695" i="10"/>
  <c r="AI1695" i="10" a="1"/>
  <c r="AI1695" i="10" s="1"/>
  <c r="N1696" i="10"/>
  <c r="V1696" i="10"/>
  <c r="W1696" i="10"/>
  <c r="AA1696" i="10"/>
  <c r="AB1696" i="10"/>
  <c r="AC1696" i="10"/>
  <c r="AD1696" i="10"/>
  <c r="AE1696" i="10"/>
  <c r="AF1696" i="10"/>
  <c r="AI1696" i="10" a="1"/>
  <c r="AI1696" i="10" s="1"/>
  <c r="N1697" i="10"/>
  <c r="O1697" i="10"/>
  <c r="V1697" i="10"/>
  <c r="W1697" i="10"/>
  <c r="AA1697" i="10"/>
  <c r="AB1697" i="10"/>
  <c r="AC1697" i="10"/>
  <c r="AD1697" i="10"/>
  <c r="AE1697" i="10"/>
  <c r="AF1697" i="10"/>
  <c r="AI1697" i="10" a="1"/>
  <c r="AI1697" i="10" s="1"/>
  <c r="N1698" i="10"/>
  <c r="V1698" i="10"/>
  <c r="W1698" i="10"/>
  <c r="AA1698" i="10"/>
  <c r="AB1698" i="10"/>
  <c r="AC1698" i="10"/>
  <c r="AD1698" i="10"/>
  <c r="AE1698" i="10"/>
  <c r="AF1698" i="10"/>
  <c r="AI1698" i="10" a="1"/>
  <c r="AI1698" i="10"/>
  <c r="N1699" i="10"/>
  <c r="O1698" i="10" s="1"/>
  <c r="V1699" i="10"/>
  <c r="W1699" i="10"/>
  <c r="AA1699" i="10"/>
  <c r="AB1699" i="10"/>
  <c r="AC1699" i="10"/>
  <c r="AD1699" i="10"/>
  <c r="AE1699" i="10"/>
  <c r="AF1699" i="10"/>
  <c r="AI1699" i="10" a="1"/>
  <c r="AI1699" i="10" s="1"/>
  <c r="A1550" i="9"/>
  <c r="A1551" i="9"/>
  <c r="A1552" i="9"/>
  <c r="A1553" i="9"/>
  <c r="A1554" i="9"/>
  <c r="N1666" i="10" s="1"/>
  <c r="A1555" i="9"/>
  <c r="A1556" i="9"/>
  <c r="N1670" i="10" s="1"/>
  <c r="A1557" i="9"/>
  <c r="N1680" i="10" s="1"/>
  <c r="O1681" i="10" s="1"/>
  <c r="A1558" i="9"/>
  <c r="A1559" i="9"/>
  <c r="N1675" i="10" s="1"/>
  <c r="P1675" i="10" s="1"/>
  <c r="A1560" i="9"/>
  <c r="A1561" i="9"/>
  <c r="A1562" i="9"/>
  <c r="N1667" i="10" s="1"/>
  <c r="A1563" i="9"/>
  <c r="N1665" i="10" s="1"/>
  <c r="O1664" i="10" s="1"/>
  <c r="A1564" i="9"/>
  <c r="N1674" i="10" s="1"/>
  <c r="A1565" i="9"/>
  <c r="N1681" i="10" s="1"/>
  <c r="V1666" i="10"/>
  <c r="W1666" i="10"/>
  <c r="AC1666" i="10"/>
  <c r="AD1666" i="10"/>
  <c r="AE1666" i="10"/>
  <c r="AF1666" i="10"/>
  <c r="AI1666" i="10" a="1"/>
  <c r="AI1666" i="10"/>
  <c r="V1667" i="10"/>
  <c r="W1667" i="10"/>
  <c r="AC1667" i="10"/>
  <c r="AD1667" i="10"/>
  <c r="AE1667" i="10"/>
  <c r="AF1667" i="10"/>
  <c r="AI1667" i="10" a="1"/>
  <c r="AI1667" i="10" s="1"/>
  <c r="V1668" i="10"/>
  <c r="W1668" i="10"/>
  <c r="Z1668" i="10"/>
  <c r="AC1668" i="10"/>
  <c r="AD1668" i="10"/>
  <c r="AE1668" i="10"/>
  <c r="AF1668" i="10"/>
  <c r="AI1668" i="10" a="1"/>
  <c r="AI1668" i="10" s="1"/>
  <c r="V1669" i="10"/>
  <c r="W1669" i="10"/>
  <c r="AC1669" i="10"/>
  <c r="AD1669" i="10"/>
  <c r="AE1669" i="10"/>
  <c r="AF1669" i="10"/>
  <c r="AI1669" i="10" a="1"/>
  <c r="AI1669" i="10" s="1"/>
  <c r="V1670" i="10"/>
  <c r="W1670" i="10"/>
  <c r="AC1670" i="10"/>
  <c r="AD1670" i="10"/>
  <c r="AE1670" i="10"/>
  <c r="AF1670" i="10"/>
  <c r="AI1670" i="10" a="1"/>
  <c r="AI1670" i="10"/>
  <c r="V1671" i="10"/>
  <c r="W1671" i="10"/>
  <c r="AC1671" i="10"/>
  <c r="AD1671" i="10"/>
  <c r="AE1671" i="10"/>
  <c r="AF1671" i="10"/>
  <c r="AI1671" i="10" a="1"/>
  <c r="AI1671" i="10" s="1"/>
  <c r="V1672" i="10"/>
  <c r="W1672" i="10"/>
  <c r="AC1672" i="10"/>
  <c r="AD1672" i="10"/>
  <c r="AE1672" i="10"/>
  <c r="AF1672" i="10"/>
  <c r="AI1672" i="10" a="1"/>
  <c r="AI1672" i="10" s="1"/>
  <c r="V1673" i="10"/>
  <c r="W1673" i="10"/>
  <c r="Z1673" i="10"/>
  <c r="AC1673" i="10"/>
  <c r="AD1673" i="10"/>
  <c r="AE1673" i="10"/>
  <c r="AF1673" i="10"/>
  <c r="AI1673" i="10" a="1"/>
  <c r="AI1673" i="10" s="1"/>
  <c r="V1674" i="10"/>
  <c r="W1674" i="10"/>
  <c r="AC1674" i="10"/>
  <c r="AD1674" i="10"/>
  <c r="AE1674" i="10"/>
  <c r="AF1674" i="10"/>
  <c r="AI1674" i="10" a="1"/>
  <c r="AI1674" i="10" s="1"/>
  <c r="V1675" i="10"/>
  <c r="W1675" i="10"/>
  <c r="AC1675" i="10"/>
  <c r="AD1675" i="10"/>
  <c r="AE1675" i="10"/>
  <c r="AF1675" i="10"/>
  <c r="AI1675" i="10" a="1"/>
  <c r="AI1675" i="10" s="1"/>
  <c r="V1676" i="10"/>
  <c r="W1676" i="10"/>
  <c r="Z1676" i="10"/>
  <c r="AC1676" i="10"/>
  <c r="AD1676" i="10"/>
  <c r="AE1676" i="10"/>
  <c r="AF1676" i="10"/>
  <c r="AI1676" i="10" a="1"/>
  <c r="AI1676" i="10"/>
  <c r="N1677" i="10"/>
  <c r="V1677" i="10"/>
  <c r="W1677" i="10"/>
  <c r="AC1677" i="10"/>
  <c r="AD1677" i="10"/>
  <c r="AE1677" i="10"/>
  <c r="AF1677" i="10"/>
  <c r="AI1677" i="10" a="1"/>
  <c r="AI1677" i="10" s="1"/>
  <c r="V1678" i="10"/>
  <c r="W1678" i="10"/>
  <c r="Z1678" i="10"/>
  <c r="AC1678" i="10"/>
  <c r="AD1678" i="10"/>
  <c r="AE1678" i="10"/>
  <c r="AF1678" i="10"/>
  <c r="AI1678" i="10" a="1"/>
  <c r="AI1678" i="10"/>
  <c r="V1679" i="10"/>
  <c r="W1679" i="10"/>
  <c r="Z1679" i="10"/>
  <c r="AC1679" i="10"/>
  <c r="AD1679" i="10"/>
  <c r="AE1679" i="10"/>
  <c r="AF1679" i="10"/>
  <c r="AI1679" i="10" a="1"/>
  <c r="AI1679" i="10" s="1"/>
  <c r="V1680" i="10"/>
  <c r="W1680" i="10"/>
  <c r="AC1680" i="10"/>
  <c r="AD1680" i="10"/>
  <c r="AE1680" i="10"/>
  <c r="AF1680" i="10"/>
  <c r="AI1680" i="10" a="1"/>
  <c r="AI1680" i="10"/>
  <c r="V1681" i="10"/>
  <c r="W1681" i="10"/>
  <c r="AC1681" i="10"/>
  <c r="AD1681" i="10"/>
  <c r="AE1681" i="10"/>
  <c r="AF1681" i="10"/>
  <c r="AI1681" i="10" a="1"/>
  <c r="AI1681" i="10" s="1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N1652" i="10" s="1"/>
  <c r="P1652" i="10" s="1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V1650" i="10"/>
  <c r="W1650" i="10"/>
  <c r="AC1650" i="10"/>
  <c r="AD1650" i="10"/>
  <c r="AE1650" i="10"/>
  <c r="AF1650" i="10"/>
  <c r="AI1650" i="10" a="1"/>
  <c r="AI1650" i="10" s="1"/>
  <c r="V1651" i="10"/>
  <c r="W1651" i="10"/>
  <c r="AC1651" i="10"/>
  <c r="AD1651" i="10"/>
  <c r="AE1651" i="10"/>
  <c r="AF1651" i="10"/>
  <c r="AI1651" i="10" a="1"/>
  <c r="AI1651" i="10" s="1"/>
  <c r="V1652" i="10"/>
  <c r="W1652" i="10"/>
  <c r="AC1652" i="10"/>
  <c r="AD1652" i="10"/>
  <c r="AE1652" i="10"/>
  <c r="AF1652" i="10"/>
  <c r="AI1652" i="10" a="1"/>
  <c r="AI1652" i="10" s="1"/>
  <c r="V1653" i="10"/>
  <c r="W1653" i="10"/>
  <c r="AC1653" i="10"/>
  <c r="AD1653" i="10"/>
  <c r="AE1653" i="10"/>
  <c r="AF1653" i="10"/>
  <c r="AI1653" i="10" a="1"/>
  <c r="AI1653" i="10" s="1"/>
  <c r="V1654" i="10"/>
  <c r="W1654" i="10"/>
  <c r="AC1654" i="10"/>
  <c r="AD1654" i="10"/>
  <c r="AE1654" i="10"/>
  <c r="AF1654" i="10"/>
  <c r="AI1654" i="10" a="1"/>
  <c r="AI1654" i="10" s="1"/>
  <c r="V1655" i="10"/>
  <c r="W1655" i="10"/>
  <c r="AC1655" i="10"/>
  <c r="AD1655" i="10"/>
  <c r="AE1655" i="10"/>
  <c r="AF1655" i="10"/>
  <c r="AI1655" i="10" a="1"/>
  <c r="AI1655" i="10" s="1"/>
  <c r="V1656" i="10"/>
  <c r="W1656" i="10"/>
  <c r="AC1656" i="10"/>
  <c r="AD1656" i="10"/>
  <c r="AE1656" i="10"/>
  <c r="AF1656" i="10"/>
  <c r="AI1656" i="10" a="1"/>
  <c r="AI1656" i="10" s="1"/>
  <c r="V1657" i="10"/>
  <c r="W1657" i="10"/>
  <c r="AC1657" i="10"/>
  <c r="AD1657" i="10"/>
  <c r="AE1657" i="10"/>
  <c r="AF1657" i="10"/>
  <c r="AI1657" i="10" a="1"/>
  <c r="AI1657" i="10" s="1"/>
  <c r="V1658" i="10"/>
  <c r="W1658" i="10"/>
  <c r="AC1658" i="10"/>
  <c r="AD1658" i="10"/>
  <c r="AE1658" i="10"/>
  <c r="AF1658" i="10"/>
  <c r="AI1658" i="10" a="1"/>
  <c r="AI1658" i="10" s="1"/>
  <c r="V1659" i="10"/>
  <c r="W1659" i="10"/>
  <c r="AC1659" i="10"/>
  <c r="AD1659" i="10"/>
  <c r="AE1659" i="10"/>
  <c r="AF1659" i="10"/>
  <c r="AI1659" i="10" a="1"/>
  <c r="AI1659" i="10" s="1"/>
  <c r="V1660" i="10"/>
  <c r="W1660" i="10"/>
  <c r="AC1660" i="10"/>
  <c r="AD1660" i="10"/>
  <c r="AE1660" i="10"/>
  <c r="AF1660" i="10"/>
  <c r="AI1660" i="10" a="1"/>
  <c r="AI1660" i="10" s="1"/>
  <c r="V1661" i="10"/>
  <c r="W1661" i="10"/>
  <c r="AC1661" i="10"/>
  <c r="AD1661" i="10"/>
  <c r="AE1661" i="10"/>
  <c r="AF1661" i="10"/>
  <c r="AI1661" i="10" a="1"/>
  <c r="AI1661" i="10" s="1"/>
  <c r="V1662" i="10"/>
  <c r="W1662" i="10"/>
  <c r="AC1662" i="10"/>
  <c r="AD1662" i="10"/>
  <c r="AE1662" i="10"/>
  <c r="AF1662" i="10"/>
  <c r="AI1662" i="10" a="1"/>
  <c r="AI1662" i="10" s="1"/>
  <c r="V1663" i="10"/>
  <c r="W1663" i="10"/>
  <c r="AC1663" i="10"/>
  <c r="AD1663" i="10"/>
  <c r="AE1663" i="10"/>
  <c r="AF1663" i="10"/>
  <c r="AI1663" i="10" a="1"/>
  <c r="AI1663" i="10" s="1"/>
  <c r="V1664" i="10"/>
  <c r="W1664" i="10"/>
  <c r="AC1664" i="10"/>
  <c r="AD1664" i="10"/>
  <c r="AE1664" i="10"/>
  <c r="AF1664" i="10"/>
  <c r="AI1664" i="10" a="1"/>
  <c r="AI1664" i="10" s="1"/>
  <c r="V1665" i="10"/>
  <c r="W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N1638" i="10"/>
  <c r="P1638" i="10" s="1"/>
  <c r="V1638" i="10"/>
  <c r="W1638" i="10"/>
  <c r="AC1638" i="10"/>
  <c r="AD1638" i="10"/>
  <c r="AE1638" i="10"/>
  <c r="AF1638" i="10"/>
  <c r="AI1638" i="10" a="1"/>
  <c r="AI1638" i="10" s="1"/>
  <c r="V1639" i="10"/>
  <c r="W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AC1640" i="10"/>
  <c r="AD1640" i="10"/>
  <c r="AE1640" i="10"/>
  <c r="AF1640" i="10"/>
  <c r="AI1640" i="10" a="1"/>
  <c r="AI1640" i="10" s="1"/>
  <c r="V1641" i="10"/>
  <c r="W1641" i="10"/>
  <c r="AC1641" i="10"/>
  <c r="AD1641" i="10"/>
  <c r="AE1641" i="10"/>
  <c r="AF1641" i="10"/>
  <c r="AI1641" i="10" a="1"/>
  <c r="AI1641" i="10" s="1"/>
  <c r="V1642" i="10"/>
  <c r="W1642" i="10"/>
  <c r="AC1642" i="10"/>
  <c r="AD1642" i="10"/>
  <c r="AE1642" i="10"/>
  <c r="AF1642" i="10"/>
  <c r="AI1642" i="10" a="1"/>
  <c r="AI1642" i="10" s="1"/>
  <c r="V1643" i="10"/>
  <c r="W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AC1644" i="10"/>
  <c r="AD1644" i="10"/>
  <c r="AE1644" i="10"/>
  <c r="AF1644" i="10"/>
  <c r="AI1644" i="10" a="1"/>
  <c r="AI1644" i="10" s="1"/>
  <c r="V1645" i="10"/>
  <c r="W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AC1646" i="10"/>
  <c r="AD1646" i="10"/>
  <c r="AE1646" i="10"/>
  <c r="AF1646" i="10"/>
  <c r="AI1646" i="10" a="1"/>
  <c r="AI1646" i="10" s="1"/>
  <c r="V1647" i="10"/>
  <c r="W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/>
  <c r="V1637" i="10"/>
  <c r="W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AC1602" i="10"/>
  <c r="AD1602" i="10"/>
  <c r="AE1602" i="10"/>
  <c r="AF1602" i="10"/>
  <c r="AI1602" i="10" a="1"/>
  <c r="AI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AC1609" i="10"/>
  <c r="AD1609" i="10"/>
  <c r="AE1609" i="10"/>
  <c r="AF1609" i="10"/>
  <c r="AI1609" i="10" a="1"/>
  <c r="AI1609" i="10" s="1"/>
  <c r="N1610" i="10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AC1621" i="10"/>
  <c r="AD1621" i="10"/>
  <c r="AE1621" i="10"/>
  <c r="AF1621" i="10"/>
  <c r="AI1621" i="10" a="1"/>
  <c r="AI1621" i="10" s="1"/>
  <c r="AM1699" i="10" l="1"/>
  <c r="AK1699" i="10"/>
  <c r="AM1696" i="10"/>
  <c r="AK1691" i="10"/>
  <c r="AM1691" i="10"/>
  <c r="P1698" i="10"/>
  <c r="O1699" i="10"/>
  <c r="O1694" i="10"/>
  <c r="AK1689" i="10"/>
  <c r="AM1689" i="10"/>
  <c r="P1690" i="10"/>
  <c r="O1691" i="10"/>
  <c r="X1686" i="10"/>
  <c r="O1696" i="10"/>
  <c r="P1697" i="10"/>
  <c r="X1691" i="10"/>
  <c r="R1691" i="10" s="1"/>
  <c r="AQ1690" i="10"/>
  <c r="X1692" i="10"/>
  <c r="Y1691" i="10"/>
  <c r="P1695" i="10"/>
  <c r="P1699" i="10"/>
  <c r="P1694" i="10"/>
  <c r="Q1688" i="10"/>
  <c r="P1684" i="10"/>
  <c r="P1693" i="10"/>
  <c r="AM1682" i="10"/>
  <c r="AK1682" i="10"/>
  <c r="O1686" i="10"/>
  <c r="O1682" i="10"/>
  <c r="P1683" i="10"/>
  <c r="P1692" i="10"/>
  <c r="P1686" i="10"/>
  <c r="P1691" i="10"/>
  <c r="P1696" i="10"/>
  <c r="P1687" i="10"/>
  <c r="O1687" i="10"/>
  <c r="Y1684" i="10"/>
  <c r="O1685" i="10"/>
  <c r="AM1684" i="10"/>
  <c r="P1685" i="10"/>
  <c r="P1688" i="10"/>
  <c r="O1689" i="10"/>
  <c r="AM1686" i="10"/>
  <c r="Y1685" i="10"/>
  <c r="O1684" i="10"/>
  <c r="O1666" i="10"/>
  <c r="P1667" i="10"/>
  <c r="Q1666" i="10" s="1"/>
  <c r="P1666" i="10"/>
  <c r="Q1667" i="10" s="1"/>
  <c r="O1667" i="10"/>
  <c r="N1671" i="10"/>
  <c r="P1671" i="10" s="1"/>
  <c r="N1668" i="10"/>
  <c r="O1669" i="10" s="1"/>
  <c r="N1669" i="10"/>
  <c r="N1678" i="10"/>
  <c r="O1679" i="10" s="1"/>
  <c r="N1672" i="10"/>
  <c r="O1673" i="10" s="1"/>
  <c r="N1676" i="10"/>
  <c r="P1676" i="10" s="1"/>
  <c r="N1663" i="10"/>
  <c r="N1679" i="10"/>
  <c r="P1679" i="10" s="1"/>
  <c r="N1673" i="10"/>
  <c r="P1673" i="10" s="1"/>
  <c r="Q1674" i="10"/>
  <c r="P1681" i="10"/>
  <c r="P1677" i="10"/>
  <c r="O1674" i="10"/>
  <c r="P1674" i="10"/>
  <c r="P1670" i="10"/>
  <c r="O1676" i="10"/>
  <c r="O1671" i="10"/>
  <c r="O1680" i="10"/>
  <c r="P1680" i="10"/>
  <c r="O1675" i="10"/>
  <c r="N1659" i="10"/>
  <c r="P1659" i="10" s="1"/>
  <c r="Q1658" i="10" s="1"/>
  <c r="N1653" i="10"/>
  <c r="O1652" i="10" s="1"/>
  <c r="N1647" i="10"/>
  <c r="O1646" i="10" s="1"/>
  <c r="N1641" i="10"/>
  <c r="O1640" i="10" s="1"/>
  <c r="N1660" i="10"/>
  <c r="P1660" i="10" s="1"/>
  <c r="N1654" i="10"/>
  <c r="P1654" i="10" s="1"/>
  <c r="Q1655" i="10" s="1"/>
  <c r="N1661" i="10"/>
  <c r="P1661" i="10" s="1"/>
  <c r="N1655" i="10"/>
  <c r="P1655" i="10" s="1"/>
  <c r="Q1654" i="10" s="1"/>
  <c r="N1642" i="10"/>
  <c r="P1642" i="10" s="1"/>
  <c r="N1656" i="10"/>
  <c r="P1656" i="10" s="1"/>
  <c r="N1650" i="10"/>
  <c r="P1650" i="10" s="1"/>
  <c r="Q1651" i="10" s="1"/>
  <c r="N1643" i="10"/>
  <c r="O1642" i="10" s="1"/>
  <c r="N1662" i="10"/>
  <c r="O1663" i="10" s="1"/>
  <c r="N1651" i="10"/>
  <c r="O1650" i="10" s="1"/>
  <c r="N1657" i="10"/>
  <c r="P1657" i="10" s="1"/>
  <c r="Q1656" i="10" s="1"/>
  <c r="N1645" i="10"/>
  <c r="O1644" i="10" s="1"/>
  <c r="N1639" i="10"/>
  <c r="O1638" i="10" s="1"/>
  <c r="N1664" i="10"/>
  <c r="O1665" i="10" s="1"/>
  <c r="N1658" i="10"/>
  <c r="O1659" i="10" s="1"/>
  <c r="O1653" i="10"/>
  <c r="Q1653" i="10"/>
  <c r="AM1652" i="10"/>
  <c r="P1663" i="10"/>
  <c r="Y1657" i="10"/>
  <c r="O1662" i="10"/>
  <c r="P1665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P1645" i="10"/>
  <c r="P1639" i="10"/>
  <c r="O1649" i="10"/>
  <c r="O1647" i="10"/>
  <c r="O1645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P1614" i="10" s="1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AK1612" i="10"/>
  <c r="AK1608" i="10"/>
  <c r="AM1608" i="10"/>
  <c r="O1620" i="10"/>
  <c r="P1616" i="10"/>
  <c r="O1617" i="10"/>
  <c r="P1609" i="10"/>
  <c r="P1604" i="10"/>
  <c r="P1612" i="10"/>
  <c r="AM1602" i="10"/>
  <c r="AK1602" i="10"/>
  <c r="P1608" i="10"/>
  <c r="X1607" i="10"/>
  <c r="AM1605" i="10"/>
  <c r="O1613" i="10"/>
  <c r="Y1610" i="10"/>
  <c r="Y1604" i="10"/>
  <c r="O1609" i="10"/>
  <c r="O1605" i="10"/>
  <c r="AM1604" i="10"/>
  <c r="P1605" i="10"/>
  <c r="P1618" i="10"/>
  <c r="P1606" i="10"/>
  <c r="Y1605" i="10"/>
  <c r="O1604" i="10"/>
  <c r="P1603" i="10"/>
  <c r="AL1691" i="10" l="1"/>
  <c r="Q1698" i="10"/>
  <c r="X1690" i="10"/>
  <c r="X1688" i="10"/>
  <c r="Q1694" i="10"/>
  <c r="X1687" i="10"/>
  <c r="Q1686" i="10"/>
  <c r="X1685" i="10"/>
  <c r="Q1687" i="10"/>
  <c r="Q1692" i="10"/>
  <c r="X1683" i="10"/>
  <c r="Q1696" i="10"/>
  <c r="AV1691" i="10"/>
  <c r="AW1690" i="10" s="1"/>
  <c r="Y1690" i="10"/>
  <c r="S1690" i="10" s="1"/>
  <c r="AT1691" i="10"/>
  <c r="Q1693" i="10"/>
  <c r="Y1698" i="10"/>
  <c r="X1698" i="10"/>
  <c r="Q1690" i="10"/>
  <c r="T1691" i="10"/>
  <c r="Q1699" i="10"/>
  <c r="Y1688" i="10"/>
  <c r="X1697" i="10"/>
  <c r="Q1682" i="10"/>
  <c r="Q1697" i="10"/>
  <c r="Q1685" i="10"/>
  <c r="Q1691" i="10"/>
  <c r="Q1689" i="10"/>
  <c r="Q1684" i="10"/>
  <c r="Y1683" i="10"/>
  <c r="Q1695" i="10"/>
  <c r="P1672" i="10"/>
  <c r="O1670" i="10"/>
  <c r="P1668" i="10"/>
  <c r="O1672" i="10"/>
  <c r="O1677" i="10"/>
  <c r="P1669" i="10"/>
  <c r="Q1668" i="10" s="1"/>
  <c r="O1668" i="10"/>
  <c r="O1678" i="10"/>
  <c r="P1643" i="10"/>
  <c r="O1643" i="10"/>
  <c r="P1678" i="10"/>
  <c r="P1641" i="10"/>
  <c r="P1647" i="10"/>
  <c r="Q1646" i="10" s="1"/>
  <c r="Q1681" i="10"/>
  <c r="Q1680" i="10"/>
  <c r="Q1679" i="10"/>
  <c r="Q1673" i="10"/>
  <c r="Q1677" i="10"/>
  <c r="Q1670" i="10"/>
  <c r="Q1678" i="10"/>
  <c r="Q1676" i="10"/>
  <c r="Q1671" i="10"/>
  <c r="Q1672" i="10"/>
  <c r="Q1675" i="10"/>
  <c r="Q1669" i="10"/>
  <c r="P1658" i="10"/>
  <c r="P1664" i="10"/>
  <c r="Q1665" i="10" s="1"/>
  <c r="O1658" i="10"/>
  <c r="O1657" i="10"/>
  <c r="O1651" i="10"/>
  <c r="P1662" i="10"/>
  <c r="Q1663" i="10" s="1"/>
  <c r="O1656" i="10"/>
  <c r="P1619" i="10"/>
  <c r="Q1618" i="10" s="1"/>
  <c r="P1651" i="10"/>
  <c r="O1654" i="10"/>
  <c r="O1660" i="10"/>
  <c r="P1653" i="10"/>
  <c r="Q1652" i="10" s="1"/>
  <c r="O1655" i="10"/>
  <c r="O1661" i="10"/>
  <c r="P1617" i="10"/>
  <c r="Q1616" i="10" s="1"/>
  <c r="O1615" i="10"/>
  <c r="O1610" i="10"/>
  <c r="Q1660" i="10"/>
  <c r="Q1664" i="10"/>
  <c r="Q1661" i="10"/>
  <c r="Q1659" i="10"/>
  <c r="Q1650" i="10"/>
  <c r="Q1662" i="10"/>
  <c r="X1653" i="10"/>
  <c r="Q1657" i="10"/>
  <c r="Y1639" i="10"/>
  <c r="X1641" i="10"/>
  <c r="X1647" i="10"/>
  <c r="Q1638" i="10"/>
  <c r="Y1649" i="10"/>
  <c r="X1644" i="10"/>
  <c r="Y1644" i="10"/>
  <c r="Y1647" i="10"/>
  <c r="Y1640" i="10"/>
  <c r="Q1640" i="10"/>
  <c r="Q1642" i="10"/>
  <c r="Q1644" i="10"/>
  <c r="X1643" i="10"/>
  <c r="Y1638" i="10"/>
  <c r="Q1648" i="10"/>
  <c r="P1636" i="10"/>
  <c r="Q1637" i="10" s="1"/>
  <c r="P1623" i="10"/>
  <c r="Q1622" i="10" s="1"/>
  <c r="P1631" i="10"/>
  <c r="Q1630" i="10" s="1"/>
  <c r="O1632" i="10"/>
  <c r="P1629" i="10"/>
  <c r="Q1628" i="10" s="1"/>
  <c r="O1636" i="10"/>
  <c r="O1626" i="10"/>
  <c r="P1630" i="10"/>
  <c r="Q1631" i="10" s="1"/>
  <c r="O1634" i="10"/>
  <c r="O1621" i="10"/>
  <c r="Q1633" i="10"/>
  <c r="X1629" i="10"/>
  <c r="Q1634" i="10"/>
  <c r="Q1625" i="10"/>
  <c r="Q1627" i="10"/>
  <c r="Q1629" i="10"/>
  <c r="Q1626" i="10"/>
  <c r="Q1624" i="10"/>
  <c r="Y1629" i="10"/>
  <c r="Y1609" i="10"/>
  <c r="X1617" i="10"/>
  <c r="X1618" i="10"/>
  <c r="X1603" i="10"/>
  <c r="Q1607" i="10"/>
  <c r="Q1617" i="10"/>
  <c r="Q1606" i="10"/>
  <c r="Y1619" i="10"/>
  <c r="Q1609" i="10"/>
  <c r="Q1608" i="10"/>
  <c r="Y1618" i="10"/>
  <c r="X1608" i="10"/>
  <c r="Q1619" i="10"/>
  <c r="Q1613" i="10"/>
  <c r="Q1615" i="10"/>
  <c r="X1614" i="10"/>
  <c r="Y1603" i="10"/>
  <c r="Q1621" i="10"/>
  <c r="Q1604" i="10"/>
  <c r="Q1611" i="10"/>
  <c r="X1621" i="10"/>
  <c r="X1609" i="10"/>
  <c r="X1604" i="10"/>
  <c r="Y1613" i="10"/>
  <c r="Q1602" i="10"/>
  <c r="Q1605" i="10"/>
  <c r="Y1611" i="10"/>
  <c r="X1605" i="10"/>
  <c r="U1690" i="10" l="1"/>
  <c r="AX1691" i="10"/>
  <c r="AU1690" i="10"/>
  <c r="AY1690" i="10" s="1"/>
  <c r="AN1690" i="10"/>
  <c r="AM1585" i="10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N1594" i="10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N1580" i="10" l="1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O1592" i="10" l="1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AJ1602" i="10" s="1" a="1"/>
  <c r="AJ1602" i="10" s="1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Z1667" i="10" s="1"/>
  <c r="I1668" i="10"/>
  <c r="I1669" i="10"/>
  <c r="Z1669" i="10" s="1"/>
  <c r="I1670" i="10"/>
  <c r="Z1670" i="10" s="1"/>
  <c r="I1671" i="10"/>
  <c r="Z1671" i="10" s="1"/>
  <c r="I1672" i="10"/>
  <c r="Z1672" i="10" s="1"/>
  <c r="I1673" i="10"/>
  <c r="I1674" i="10"/>
  <c r="Z1674" i="10" s="1"/>
  <c r="I1675" i="10"/>
  <c r="Z1675" i="10" s="1"/>
  <c r="I1676" i="10"/>
  <c r="I1677" i="10"/>
  <c r="Z1677" i="10" s="1"/>
  <c r="I1678" i="10"/>
  <c r="I1679" i="10"/>
  <c r="I1680" i="10"/>
  <c r="Z1680" i="10" s="1"/>
  <c r="I1681" i="10"/>
  <c r="Z1681" i="10" s="1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688" i="10" l="1" a="1"/>
  <c r="AJ1688" i="10" s="1"/>
  <c r="Z1688" i="10"/>
  <c r="Z1699" i="10"/>
  <c r="AJ1699" i="10" a="1"/>
  <c r="AJ1699" i="10" s="1"/>
  <c r="AJ1687" i="10" a="1"/>
  <c r="AJ1687" i="10" s="1"/>
  <c r="Z1687" i="10"/>
  <c r="Z1698" i="10"/>
  <c r="AJ1698" i="10" a="1"/>
  <c r="AJ1698" i="10" s="1"/>
  <c r="Z1686" i="10"/>
  <c r="AJ1686" i="10" a="1"/>
  <c r="AJ1686" i="10" s="1"/>
  <c r="AJ1689" i="10" a="1"/>
  <c r="AJ1689" i="10" s="1"/>
  <c r="Z1689" i="10"/>
  <c r="Z1697" i="10"/>
  <c r="AJ1697" i="10" a="1"/>
  <c r="AJ1697" i="10" s="1"/>
  <c r="AJ1685" i="10" a="1"/>
  <c r="AJ1685" i="10" s="1"/>
  <c r="Z1685" i="10"/>
  <c r="Z1696" i="10"/>
  <c r="AJ1696" i="10" a="1"/>
  <c r="AJ1696" i="10" s="1"/>
  <c r="AJ1684" i="10" a="1"/>
  <c r="AJ1684" i="10" s="1"/>
  <c r="Z1684" i="10"/>
  <c r="AJ1695" i="10" a="1"/>
  <c r="AJ1695" i="10" s="1"/>
  <c r="Z1695" i="10"/>
  <c r="AJ1683" i="10" a="1"/>
  <c r="AJ1683" i="10" s="1"/>
  <c r="Z1683" i="10"/>
  <c r="AJ1694" i="10" a="1"/>
  <c r="AJ1694" i="10" s="1"/>
  <c r="Z1694" i="10"/>
  <c r="AJ1682" i="10" a="1"/>
  <c r="AJ1682" i="10" s="1"/>
  <c r="Z1682" i="10"/>
  <c r="AJ1692" i="10" a="1"/>
  <c r="AJ1692" i="10" s="1"/>
  <c r="Z1693" i="10"/>
  <c r="AJ1693" i="10" a="1"/>
  <c r="AJ1693" i="10" s="1"/>
  <c r="Z1691" i="10"/>
  <c r="AJ1691" i="10" a="1"/>
  <c r="AJ1691" i="10" s="1"/>
  <c r="AJ1690" i="10" a="1"/>
  <c r="AJ1690" i="10" s="1"/>
  <c r="AO1690" i="10" s="1"/>
  <c r="AP1690" i="10" s="1"/>
  <c r="AJ1666" i="10" a="1"/>
  <c r="AJ1666" i="10" s="1"/>
  <c r="Z1666" i="10"/>
  <c r="AJ1680" i="10" a="1"/>
  <c r="AJ1680" i="10" s="1"/>
  <c r="AJ1677" i="10" a="1"/>
  <c r="AJ1677" i="10" s="1"/>
  <c r="AJ1681" i="10" a="1"/>
  <c r="AJ1681" i="10" s="1"/>
  <c r="AJ1678" i="10" a="1"/>
  <c r="AJ1678" i="10" s="1"/>
  <c r="AJ1667" i="10" a="1"/>
  <c r="AJ1667" i="10" s="1"/>
  <c r="AJ1672" i="10" a="1"/>
  <c r="AJ1672" i="10" s="1"/>
  <c r="AO1672" i="10" s="1"/>
  <c r="AJ1671" i="10" a="1"/>
  <c r="AJ1671" i="10" s="1"/>
  <c r="AJ1679" i="10" a="1"/>
  <c r="AJ1679" i="10" s="1"/>
  <c r="AJ1668" i="10" a="1"/>
  <c r="AJ1668" i="10" s="1"/>
  <c r="AJ1674" i="10" a="1"/>
  <c r="AJ1674" i="10" s="1"/>
  <c r="AJ1669" i="10" a="1"/>
  <c r="AJ1669" i="10" s="1"/>
  <c r="AJ1670" i="10" a="1"/>
  <c r="AJ1670" i="10" s="1"/>
  <c r="AJ1673" i="10" a="1"/>
  <c r="AJ1673" i="10" s="1"/>
  <c r="AO1673" i="10" s="1"/>
  <c r="AJ1675" i="10" a="1"/>
  <c r="AJ1675" i="10" s="1"/>
  <c r="AJ1676" i="10" a="1"/>
  <c r="AJ1676" i="10" s="1"/>
  <c r="AJ1665" i="10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AT1605" i="10" s="1"/>
  <c r="Z1580" i="10"/>
  <c r="Z1591" i="10"/>
  <c r="Z1603" i="10"/>
  <c r="S1603" i="10" s="1"/>
  <c r="Z1626" i="10"/>
  <c r="Z1578" i="10"/>
  <c r="U1578" i="10" s="1"/>
  <c r="Z1605" i="10"/>
  <c r="AQ1605" i="10" s="1"/>
  <c r="Z1625" i="10"/>
  <c r="AQ1625" i="10" s="1"/>
  <c r="Z1601" i="10"/>
  <c r="U1601" i="10" s="1"/>
  <c r="Z1589" i="10"/>
  <c r="Z1636" i="10"/>
  <c r="Z1624" i="10"/>
  <c r="Z1612" i="10"/>
  <c r="Z1600" i="10"/>
  <c r="R1601" i="10" s="1"/>
  <c r="Z1588" i="10"/>
  <c r="Z1576" i="10"/>
  <c r="Z1599" i="10"/>
  <c r="T1598" i="10" s="1"/>
  <c r="Z1634" i="10"/>
  <c r="Z1598" i="10"/>
  <c r="U1598" i="10" s="1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S1573" i="10" s="1"/>
  <c r="Z1620" i="10"/>
  <c r="T1621" i="10" s="1"/>
  <c r="Z1572" i="10"/>
  <c r="R1573" i="10" s="1"/>
  <c r="Z1607" i="10"/>
  <c r="S1607" i="10" s="1"/>
  <c r="Z1597" i="10"/>
  <c r="U1597" i="10" s="1"/>
  <c r="Z1608" i="10"/>
  <c r="AQ1608" i="10" s="1"/>
  <c r="Z1619" i="10"/>
  <c r="U1619" i="10" s="1"/>
  <c r="Z1595" i="10"/>
  <c r="Z1630" i="10"/>
  <c r="AQ1623" i="10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U1607" i="10"/>
  <c r="S1605" i="10"/>
  <c r="AN1605" i="10" s="1"/>
  <c r="AM1641" i="10" s="1"/>
  <c r="AQ1604" i="10"/>
  <c r="S1604" i="10"/>
  <c r="AN1604" i="10" s="1"/>
  <c r="AM1648" i="10" s="1"/>
  <c r="AQ1620" i="10"/>
  <c r="R1621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AQ1599" i="10"/>
  <c r="R1598" i="10"/>
  <c r="AV1596" i="10"/>
  <c r="AW1597" i="10" s="1"/>
  <c r="S1597" i="10"/>
  <c r="AM1629" i="10" s="1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V1605" i="10" l="1"/>
  <c r="AO1699" i="10"/>
  <c r="R1605" i="10"/>
  <c r="S1578" i="10"/>
  <c r="T1605" i="10"/>
  <c r="U1604" i="10"/>
  <c r="S1698" i="10"/>
  <c r="U1698" i="10"/>
  <c r="AQ1684" i="10"/>
  <c r="T1685" i="10"/>
  <c r="S1684" i="10"/>
  <c r="AT1685" i="10"/>
  <c r="R1685" i="10"/>
  <c r="AL1685" i="10" s="1"/>
  <c r="U1684" i="10"/>
  <c r="AV1685" i="10"/>
  <c r="AW1684" i="10" s="1"/>
  <c r="AQ1687" i="10"/>
  <c r="R1686" i="10"/>
  <c r="T1686" i="10"/>
  <c r="T1697" i="10"/>
  <c r="AQ1696" i="10"/>
  <c r="R1697" i="10"/>
  <c r="AQ1682" i="10"/>
  <c r="T1683" i="10"/>
  <c r="R1683" i="10"/>
  <c r="AQ1693" i="10"/>
  <c r="R1692" i="10"/>
  <c r="T1692" i="10"/>
  <c r="S1685" i="10"/>
  <c r="U1685" i="10"/>
  <c r="T1698" i="10"/>
  <c r="AQ1699" i="10"/>
  <c r="R1698" i="10"/>
  <c r="S1683" i="10"/>
  <c r="U1683" i="10"/>
  <c r="U1688" i="10"/>
  <c r="S1688" i="10"/>
  <c r="AQ1689" i="10"/>
  <c r="T1688" i="10"/>
  <c r="R1688" i="10"/>
  <c r="AQ1686" i="10"/>
  <c r="T1687" i="10"/>
  <c r="R1687" i="10"/>
  <c r="S1691" i="10"/>
  <c r="AQ1691" i="10"/>
  <c r="U1691" i="10"/>
  <c r="T1690" i="10"/>
  <c r="AT1690" i="10"/>
  <c r="AV1690" i="10"/>
  <c r="R1690" i="10"/>
  <c r="AL1690" i="10" s="1"/>
  <c r="T1601" i="10"/>
  <c r="AQ1600" i="10"/>
  <c r="AT1596" i="10"/>
  <c r="AQ1597" i="10"/>
  <c r="R1624" i="10"/>
  <c r="AV1618" i="10"/>
  <c r="AW1619" i="10" s="1"/>
  <c r="S1598" i="10"/>
  <c r="AP1598" i="10" s="1"/>
  <c r="T1618" i="10"/>
  <c r="U1603" i="10"/>
  <c r="R1604" i="10"/>
  <c r="S1601" i="10"/>
  <c r="AP1601" i="10" s="1"/>
  <c r="R1596" i="10"/>
  <c r="T1609" i="10"/>
  <c r="T1604" i="10"/>
  <c r="AT1618" i="10"/>
  <c r="AU1619" i="10" s="1"/>
  <c r="AY1619" i="10" s="1"/>
  <c r="R1618" i="10"/>
  <c r="AL1618" i="10" s="1"/>
  <c r="AK1644" i="10" s="1"/>
  <c r="S1619" i="10"/>
  <c r="AN1619" i="10" s="1"/>
  <c r="AM1649" i="10" s="1"/>
  <c r="X1648" i="10" s="1"/>
  <c r="AQ1619" i="10"/>
  <c r="AV1604" i="10"/>
  <c r="AW1605" i="10" s="1"/>
  <c r="T1596" i="10"/>
  <c r="T1573" i="10"/>
  <c r="R1609" i="10"/>
  <c r="U1605" i="10"/>
  <c r="AT1604" i="10"/>
  <c r="BH1605" i="10" s="1"/>
  <c r="T1624" i="10"/>
  <c r="AQ1652" i="10"/>
  <c r="R1653" i="10"/>
  <c r="T1653" i="10"/>
  <c r="S1657" i="10"/>
  <c r="U1657" i="10"/>
  <c r="S1647" i="10"/>
  <c r="U1647" i="10"/>
  <c r="U1610" i="10"/>
  <c r="S1610" i="10"/>
  <c r="AQ1615" i="10"/>
  <c r="T1614" i="10"/>
  <c r="R1614" i="10"/>
  <c r="S1649" i="10"/>
  <c r="AM1679" i="10" s="1"/>
  <c r="U1649" i="10"/>
  <c r="AQ1628" i="10"/>
  <c r="T1629" i="10"/>
  <c r="R1629" i="10"/>
  <c r="S1638" i="10"/>
  <c r="U1638" i="10"/>
  <c r="S1639" i="10"/>
  <c r="U1639" i="10"/>
  <c r="U1629" i="10"/>
  <c r="S1629" i="10"/>
  <c r="AN1629" i="10" s="1"/>
  <c r="AM1654" i="10" s="1"/>
  <c r="AQ1642" i="10"/>
  <c r="R1643" i="10"/>
  <c r="T1643" i="10"/>
  <c r="AQ1640" i="10"/>
  <c r="U1640" i="10"/>
  <c r="S1640" i="10"/>
  <c r="T1641" i="10"/>
  <c r="R1641" i="10"/>
  <c r="AK1673" i="10" s="1"/>
  <c r="AT1641" i="10"/>
  <c r="AV1641" i="10"/>
  <c r="AW1640" i="10" s="1"/>
  <c r="AQ1602" i="10"/>
  <c r="R1603" i="10"/>
  <c r="T1603" i="10"/>
  <c r="AQ1585" i="10"/>
  <c r="T1584" i="10"/>
  <c r="R1584" i="10"/>
  <c r="S1644" i="10"/>
  <c r="U1644" i="10"/>
  <c r="AQ1646" i="10"/>
  <c r="T1647" i="10"/>
  <c r="R1647" i="10"/>
  <c r="AQ1609" i="10"/>
  <c r="R1608" i="10"/>
  <c r="S1609" i="10"/>
  <c r="AN1609" i="10" s="1"/>
  <c r="AM1658" i="10" s="1"/>
  <c r="AT1608" i="10"/>
  <c r="T1608" i="10"/>
  <c r="AK1626" i="10" s="1"/>
  <c r="Y1627" i="10" s="1"/>
  <c r="U1609" i="10"/>
  <c r="AV1608" i="10"/>
  <c r="AW1609" i="10" s="1"/>
  <c r="U1613" i="10"/>
  <c r="S1613" i="10"/>
  <c r="AP1613" i="10" s="1"/>
  <c r="S1611" i="10"/>
  <c r="AP1611" i="10" s="1"/>
  <c r="AO1639" i="10" s="1"/>
  <c r="U1611" i="10"/>
  <c r="AQ1606" i="10"/>
  <c r="R1607" i="10"/>
  <c r="T1607" i="10"/>
  <c r="AQ1645" i="10"/>
  <c r="T1644" i="10"/>
  <c r="R1644" i="10"/>
  <c r="AQ1618" i="10"/>
  <c r="AV1619" i="10"/>
  <c r="AW1618" i="10" s="1"/>
  <c r="R1619" i="10"/>
  <c r="T1619" i="10"/>
  <c r="AT1619" i="10"/>
  <c r="U1618" i="10"/>
  <c r="S1618" i="10"/>
  <c r="AN1618" i="10" s="1"/>
  <c r="AM1644" i="10" s="1"/>
  <c r="S1624" i="10"/>
  <c r="U1624" i="10"/>
  <c r="AP1605" i="10"/>
  <c r="AO1641" i="10" s="1"/>
  <c r="AQ1641" i="10"/>
  <c r="X1640" i="10"/>
  <c r="X1649" i="10"/>
  <c r="AQ1648" i="10"/>
  <c r="AW1604" i="10"/>
  <c r="BN1604" i="10"/>
  <c r="AX1605" i="10"/>
  <c r="AU1604" i="10"/>
  <c r="AY1604" i="10" s="1"/>
  <c r="AQ1616" i="10"/>
  <c r="T1617" i="10"/>
  <c r="Y1626" i="10"/>
  <c r="X1628" i="10"/>
  <c r="R1628" i="10" s="1"/>
  <c r="AQ1629" i="10"/>
  <c r="AP1603" i="10"/>
  <c r="AO1686" i="10" s="1"/>
  <c r="AP1619" i="10"/>
  <c r="AO1649" i="10" s="1"/>
  <c r="AP1597" i="10"/>
  <c r="AO1629" i="10" s="1"/>
  <c r="AU1597" i="10"/>
  <c r="AY1597" i="10" s="1"/>
  <c r="AX1596" i="10"/>
  <c r="U1596" i="10"/>
  <c r="S1596" i="10"/>
  <c r="S1584" i="10"/>
  <c r="U1584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BO1605" i="10" l="1"/>
  <c r="BQ1605" i="10"/>
  <c r="BP1605" i="10"/>
  <c r="AX1685" i="10"/>
  <c r="AU1684" i="10"/>
  <c r="AY1684" i="10" s="1"/>
  <c r="AN1691" i="10"/>
  <c r="AN1684" i="10"/>
  <c r="BN1690" i="10"/>
  <c r="BP1691" i="10"/>
  <c r="AW1691" i="10"/>
  <c r="BO1691" i="10"/>
  <c r="BQ1691" i="10"/>
  <c r="BH1691" i="10"/>
  <c r="AX1690" i="10"/>
  <c r="BI1691" i="10"/>
  <c r="BG1691" i="10"/>
  <c r="AU1691" i="10"/>
  <c r="AY1691" i="10" s="1"/>
  <c r="BF1690" i="10"/>
  <c r="BH1619" i="10"/>
  <c r="BD1619" i="10" s="1"/>
  <c r="BP1619" i="10"/>
  <c r="BP1618" i="10" s="1"/>
  <c r="BL1618" i="10" s="1"/>
  <c r="BN1618" i="10"/>
  <c r="BN1619" i="10" s="1"/>
  <c r="BJ1619" i="10" s="1"/>
  <c r="AU1605" i="10"/>
  <c r="AY1605" i="10" s="1"/>
  <c r="BA1605" i="10" s="1"/>
  <c r="AX1604" i="10"/>
  <c r="AZ1604" i="10" s="1"/>
  <c r="AQ1649" i="10"/>
  <c r="AX1618" i="10"/>
  <c r="BI1605" i="10"/>
  <c r="BI1604" i="10" s="1"/>
  <c r="BE1604" i="10" s="1"/>
  <c r="BF1604" i="10"/>
  <c r="BB1604" i="10" s="1"/>
  <c r="BG1605" i="10"/>
  <c r="BG1604" i="10" s="1"/>
  <c r="BC1604" i="10" s="1"/>
  <c r="Y1672" i="10"/>
  <c r="X1677" i="10"/>
  <c r="AQ1676" i="10"/>
  <c r="X1678" i="10"/>
  <c r="AQ1679" i="10"/>
  <c r="BF1618" i="10"/>
  <c r="BF1619" i="10" s="1"/>
  <c r="BB1619" i="10" s="1"/>
  <c r="BI1619" i="10"/>
  <c r="BI1618" i="10" s="1"/>
  <c r="BE1618" i="10" s="1"/>
  <c r="AP1649" i="10"/>
  <c r="AO1679" i="10" s="1"/>
  <c r="AP1639" i="10"/>
  <c r="AO1669" i="10" s="1"/>
  <c r="AP1629" i="10"/>
  <c r="AL1619" i="10"/>
  <c r="AK1649" i="10" s="1"/>
  <c r="Y1648" i="10" s="1"/>
  <c r="U1648" i="10" s="1"/>
  <c r="X1655" i="10"/>
  <c r="AQ1654" i="10"/>
  <c r="X1659" i="10"/>
  <c r="AQ1658" i="10"/>
  <c r="BG1619" i="10"/>
  <c r="BG1618" i="10" s="1"/>
  <c r="BC1618" i="10" s="1"/>
  <c r="BQ1619" i="10"/>
  <c r="BQ1618" i="10" s="1"/>
  <c r="BM1618" i="10" s="1"/>
  <c r="BO1619" i="10"/>
  <c r="BK1619" i="10" s="1"/>
  <c r="S1627" i="10"/>
  <c r="U1627" i="10"/>
  <c r="AU1609" i="10"/>
  <c r="AY1609" i="10" s="1"/>
  <c r="AX1608" i="10"/>
  <c r="X1645" i="10"/>
  <c r="AQ1644" i="10"/>
  <c r="AX1619" i="10"/>
  <c r="BA1619" i="10" s="1"/>
  <c r="AU1618" i="10"/>
  <c r="AY1618" i="10" s="1"/>
  <c r="AX1641" i="10"/>
  <c r="AU1640" i="10"/>
  <c r="AY1640" i="10" s="1"/>
  <c r="AP1609" i="10"/>
  <c r="AO1696" i="10" s="1"/>
  <c r="AN1644" i="10"/>
  <c r="AM1683" i="10" s="1"/>
  <c r="AN1683" i="10" s="1"/>
  <c r="AP1618" i="10"/>
  <c r="AO1644" i="10" s="1"/>
  <c r="AP1644" i="10" s="1"/>
  <c r="AO1683" i="10" s="1"/>
  <c r="AP1683" i="10" s="1"/>
  <c r="R1649" i="10"/>
  <c r="T1649" i="10"/>
  <c r="R1640" i="10"/>
  <c r="T1640" i="10"/>
  <c r="AT1644" i="10"/>
  <c r="Y1645" i="10"/>
  <c r="AV1644" i="10"/>
  <c r="AL1644" i="10"/>
  <c r="AK1683" i="10" s="1"/>
  <c r="AT1648" i="10"/>
  <c r="AV1648" i="10"/>
  <c r="R1648" i="10"/>
  <c r="T1648" i="10"/>
  <c r="BM1605" i="10"/>
  <c r="BQ1604" i="10"/>
  <c r="BM1604" i="10" s="1"/>
  <c r="BP1604" i="10"/>
  <c r="BL1604" i="10" s="1"/>
  <c r="BL1605" i="10"/>
  <c r="BH1604" i="10"/>
  <c r="BD1604" i="10" s="1"/>
  <c r="BD1605" i="10"/>
  <c r="BJ1604" i="10"/>
  <c r="BN1605" i="10"/>
  <c r="BJ1605" i="10" s="1"/>
  <c r="BO1604" i="10"/>
  <c r="BK1604" i="10" s="1"/>
  <c r="BK1605" i="10"/>
  <c r="AT1628" i="10"/>
  <c r="T1628" i="10"/>
  <c r="AL1628" i="10" s="1"/>
  <c r="AK1657" i="10" s="1"/>
  <c r="AV1628" i="10"/>
  <c r="S1626" i="10"/>
  <c r="U1626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AZ1605" i="10" l="1"/>
  <c r="Y1682" i="10"/>
  <c r="AT1683" i="10"/>
  <c r="AV1683" i="10"/>
  <c r="AW1682" i="10" s="1"/>
  <c r="BA1604" i="10"/>
  <c r="X1682" i="10"/>
  <c r="AQ1683" i="10"/>
  <c r="AL1683" i="10"/>
  <c r="BP1690" i="10"/>
  <c r="BL1690" i="10" s="1"/>
  <c r="BL1691" i="10"/>
  <c r="AZ1690" i="10"/>
  <c r="BA1690" i="10"/>
  <c r="BQ1690" i="10"/>
  <c r="BM1690" i="10" s="1"/>
  <c r="BM1691" i="10"/>
  <c r="BK1691" i="10"/>
  <c r="BO1690" i="10"/>
  <c r="BK1690" i="10" s="1"/>
  <c r="BB1690" i="10"/>
  <c r="BF1691" i="10"/>
  <c r="BB1691" i="10" s="1"/>
  <c r="BJ1690" i="10"/>
  <c r="BN1691" i="10"/>
  <c r="BJ1691" i="10" s="1"/>
  <c r="BG1690" i="10"/>
  <c r="BC1690" i="10" s="1"/>
  <c r="BC1691" i="10"/>
  <c r="AZ1691" i="10"/>
  <c r="BA1691" i="10"/>
  <c r="BE1691" i="10"/>
  <c r="BI1690" i="10"/>
  <c r="BE1690" i="10" s="1"/>
  <c r="BD1691" i="10"/>
  <c r="BH1690" i="10"/>
  <c r="BD1690" i="10" s="1"/>
  <c r="BJ1618" i="10"/>
  <c r="BH1618" i="10"/>
  <c r="BD1618" i="10" s="1"/>
  <c r="AZ1618" i="10"/>
  <c r="BE1605" i="10"/>
  <c r="BL1619" i="10"/>
  <c r="BF1605" i="10"/>
  <c r="BB1605" i="10" s="1"/>
  <c r="BC1605" i="10"/>
  <c r="AO1654" i="10"/>
  <c r="AO1671" i="10"/>
  <c r="AL1648" i="10"/>
  <c r="AK1674" i="10" s="1"/>
  <c r="T1677" i="10"/>
  <c r="R1677" i="10"/>
  <c r="R1678" i="10"/>
  <c r="T1678" i="10"/>
  <c r="S1672" i="10"/>
  <c r="U1672" i="10"/>
  <c r="AZ1619" i="10"/>
  <c r="S1648" i="10"/>
  <c r="AN1648" i="10" s="1"/>
  <c r="AM1674" i="10" s="1"/>
  <c r="BA1618" i="10"/>
  <c r="BE1619" i="10"/>
  <c r="BB1618" i="10"/>
  <c r="AT1649" i="10"/>
  <c r="BG1649" i="10" s="1"/>
  <c r="AV1649" i="10"/>
  <c r="AW1648" i="10" s="1"/>
  <c r="AL1649" i="10"/>
  <c r="AK1679" i="10" s="1"/>
  <c r="BO1618" i="10"/>
  <c r="BK1618" i="10" s="1"/>
  <c r="BC1619" i="10"/>
  <c r="BM1619" i="10"/>
  <c r="T1659" i="10"/>
  <c r="R1659" i="10"/>
  <c r="T1655" i="10"/>
  <c r="R1655" i="10"/>
  <c r="Y1656" i="10"/>
  <c r="R1645" i="10"/>
  <c r="AT1645" i="10"/>
  <c r="BH1645" i="10" s="1"/>
  <c r="AV1645" i="10"/>
  <c r="AW1644" i="10" s="1"/>
  <c r="T1645" i="10"/>
  <c r="AW1649" i="10"/>
  <c r="AW1645" i="10"/>
  <c r="U1645" i="10"/>
  <c r="S1645" i="10"/>
  <c r="AU1649" i="10"/>
  <c r="AY1649" i="10" s="1"/>
  <c r="AX1648" i="10"/>
  <c r="AU1645" i="10"/>
  <c r="AY1645" i="10" s="1"/>
  <c r="AX1644" i="10"/>
  <c r="AW1629" i="10"/>
  <c r="AU1629" i="10"/>
  <c r="AY1629" i="10" s="1"/>
  <c r="AX1628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AX1683" i="10" l="1"/>
  <c r="AU1682" i="10"/>
  <c r="AY1682" i="10" s="1"/>
  <c r="S1682" i="10"/>
  <c r="U1682" i="10"/>
  <c r="T1682" i="10"/>
  <c r="R1682" i="10"/>
  <c r="AL1682" i="10" s="1"/>
  <c r="AV1682" i="10"/>
  <c r="AT1682" i="10"/>
  <c r="X1675" i="10"/>
  <c r="AQ1674" i="10"/>
  <c r="Y1675" i="10"/>
  <c r="AP1672" i="10"/>
  <c r="Y1678" i="10"/>
  <c r="AL1645" i="10"/>
  <c r="AK1677" i="10" s="1"/>
  <c r="AL1677" i="10" s="1"/>
  <c r="AK1703" i="10" s="1"/>
  <c r="BN1648" i="10"/>
  <c r="BN1649" i="10" s="1"/>
  <c r="BJ1649" i="10" s="1"/>
  <c r="AX1649" i="10"/>
  <c r="AZ1649" i="10" s="1"/>
  <c r="AU1648" i="10"/>
  <c r="AY1648" i="10" s="1"/>
  <c r="AZ1648" i="10" s="1"/>
  <c r="BI1649" i="10"/>
  <c r="BI1648" i="10" s="1"/>
  <c r="BE1648" i="10" s="1"/>
  <c r="BF1648" i="10"/>
  <c r="BB1648" i="10" s="1"/>
  <c r="BH1649" i="10"/>
  <c r="BD1649" i="10" s="1"/>
  <c r="BQ1649" i="10"/>
  <c r="BM1649" i="10" s="1"/>
  <c r="BP1649" i="10"/>
  <c r="BP1648" i="10" s="1"/>
  <c r="BL1648" i="10" s="1"/>
  <c r="BO1649" i="10"/>
  <c r="BK1649" i="10" s="1"/>
  <c r="BO1645" i="10"/>
  <c r="BO1644" i="10" s="1"/>
  <c r="BK1644" i="10" s="1"/>
  <c r="BN1644" i="10"/>
  <c r="BJ1644" i="10" s="1"/>
  <c r="BP1645" i="10"/>
  <c r="BL1645" i="10" s="1"/>
  <c r="BQ1645" i="10"/>
  <c r="BQ1644" i="10" s="1"/>
  <c r="BM1644" i="10" s="1"/>
  <c r="BI1645" i="10"/>
  <c r="BE1645" i="10" s="1"/>
  <c r="BF1644" i="10"/>
  <c r="BB1644" i="10" s="1"/>
  <c r="U1656" i="10"/>
  <c r="S1656" i="10"/>
  <c r="BG1645" i="10"/>
  <c r="BC1645" i="10" s="1"/>
  <c r="H54" i="14"/>
  <c r="AU1644" i="10"/>
  <c r="AY1644" i="10" s="1"/>
  <c r="AZ1644" i="10" s="1"/>
  <c r="AX1645" i="10"/>
  <c r="BA1645" i="10" s="1"/>
  <c r="AN1645" i="10"/>
  <c r="AM1677" i="10" s="1"/>
  <c r="BH1644" i="10"/>
  <c r="BD1644" i="10" s="1"/>
  <c r="BD1645" i="10"/>
  <c r="BG1648" i="10"/>
  <c r="BC1648" i="10" s="1"/>
  <c r="BC1649" i="10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Y1702" i="10" l="1"/>
  <c r="BN1682" i="10"/>
  <c r="AW1683" i="10"/>
  <c r="BP1683" i="10"/>
  <c r="BQ1683" i="10"/>
  <c r="BO1683" i="10"/>
  <c r="AN1682" i="10"/>
  <c r="BH1683" i="10"/>
  <c r="BI1683" i="10"/>
  <c r="AX1682" i="10"/>
  <c r="AU1683" i="10"/>
  <c r="AY1683" i="10" s="1"/>
  <c r="BA1683" i="10" s="1"/>
  <c r="BF1682" i="10"/>
  <c r="BG1683" i="10"/>
  <c r="BA1649" i="10"/>
  <c r="BA1648" i="10"/>
  <c r="Y1676" i="10"/>
  <c r="AV1677" i="10"/>
  <c r="AW1676" i="10" s="1"/>
  <c r="AT1677" i="10"/>
  <c r="S1678" i="10"/>
  <c r="U1678" i="10"/>
  <c r="X1676" i="10"/>
  <c r="AQ1677" i="10"/>
  <c r="S1675" i="10"/>
  <c r="U1675" i="10"/>
  <c r="T1675" i="10"/>
  <c r="R1675" i="10"/>
  <c r="BJ1648" i="10"/>
  <c r="BF1649" i="10"/>
  <c r="BB1649" i="10" s="1"/>
  <c r="BE1649" i="10"/>
  <c r="BH1648" i="10"/>
  <c r="BD1648" i="10" s="1"/>
  <c r="BL1649" i="10"/>
  <c r="BQ1648" i="10"/>
  <c r="BM1648" i="10" s="1"/>
  <c r="BO1648" i="10"/>
  <c r="BK1648" i="10" s="1"/>
  <c r="BN1645" i="10"/>
  <c r="BJ1645" i="10" s="1"/>
  <c r="BK1645" i="10"/>
  <c r="BM1645" i="10"/>
  <c r="BP1644" i="10"/>
  <c r="BL1644" i="10" s="1"/>
  <c r="BG1644" i="10"/>
  <c r="BC1644" i="10" s="1"/>
  <c r="BI1644" i="10"/>
  <c r="BE1644" i="10" s="1"/>
  <c r="AZ1645" i="10"/>
  <c r="BF1645" i="10"/>
  <c r="BB1645" i="10" s="1"/>
  <c r="BA1644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S1702" i="10" l="1"/>
  <c r="U1702" i="10"/>
  <c r="AZ1683" i="10"/>
  <c r="BD1683" i="10"/>
  <c r="BH1682" i="10"/>
  <c r="BD1682" i="10" s="1"/>
  <c r="BO1682" i="10"/>
  <c r="BK1682" i="10" s="1"/>
  <c r="BK1683" i="10"/>
  <c r="BB1682" i="10"/>
  <c r="BF1683" i="10"/>
  <c r="BB1683" i="10" s="1"/>
  <c r="BA1682" i="10"/>
  <c r="AZ1682" i="10"/>
  <c r="BP1682" i="10"/>
  <c r="BL1682" i="10" s="1"/>
  <c r="BL1683" i="10"/>
  <c r="BC1683" i="10"/>
  <c r="BG1682" i="10"/>
  <c r="BC1682" i="10" s="1"/>
  <c r="BQ1682" i="10"/>
  <c r="BM1682" i="10" s="1"/>
  <c r="BM1683" i="10"/>
  <c r="BI1682" i="10"/>
  <c r="BE1682" i="10" s="1"/>
  <c r="BE1683" i="10"/>
  <c r="BJ1682" i="10"/>
  <c r="BN1683" i="10"/>
  <c r="BJ1683" i="10" s="1"/>
  <c r="AU1676" i="10"/>
  <c r="AY1676" i="10" s="1"/>
  <c r="AX1677" i="10"/>
  <c r="R1676" i="10"/>
  <c r="T1676" i="10"/>
  <c r="S1676" i="10"/>
  <c r="U1676" i="10"/>
  <c r="H35" i="3"/>
  <c r="I35" i="3"/>
  <c r="G35" i="3" s="1"/>
  <c r="AK81" i="14"/>
  <c r="AK4" i="14"/>
  <c r="AV57" i="10"/>
  <c r="AV2" i="10"/>
  <c r="AV1" i="10"/>
  <c r="AP1702" i="10" l="1"/>
  <c r="AN1676" i="10"/>
  <c r="AM1710" i="10" s="1"/>
  <c r="AK2" i="14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AQ1710" i="10" l="1"/>
  <c r="X1711" i="10"/>
  <c r="BJ1" i="10"/>
  <c r="X1" i="16" s="1"/>
  <c r="BL2" i="10"/>
  <c r="Z2" i="16" s="1"/>
  <c r="BK1" i="10"/>
  <c r="Y1" i="16" s="1"/>
  <c r="BK2" i="10"/>
  <c r="Y2" i="16" s="1"/>
  <c r="R1711" i="10" l="1"/>
  <c r="T1711" i="10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O1666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AM1666" i="10" s="1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X1667" i="10" l="1"/>
  <c r="AQ1666" i="10"/>
  <c r="Y1642" i="10"/>
  <c r="AV1643" i="10"/>
  <c r="AW1642" i="10" s="1"/>
  <c r="AT1643" i="10"/>
  <c r="AK1629" i="10"/>
  <c r="Y1628" i="10" s="1"/>
  <c r="AT1626" i="10"/>
  <c r="R1626" i="10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R1667" i="10" l="1"/>
  <c r="T1667" i="10"/>
  <c r="AL1626" i="10"/>
  <c r="AK1681" i="10" s="1"/>
  <c r="AV1653" i="10"/>
  <c r="AW1652" i="10" s="1"/>
  <c r="Y1652" i="10"/>
  <c r="AT1653" i="10"/>
  <c r="AL1653" i="10"/>
  <c r="AK1686" i="10" s="1"/>
  <c r="AX1643" i="10"/>
  <c r="AU1642" i="10"/>
  <c r="AY1642" i="10" s="1"/>
  <c r="AO1604" i="10"/>
  <c r="AP1604" i="10" s="1"/>
  <c r="AO1698" i="10" s="1"/>
  <c r="AP1698" i="10" s="1"/>
  <c r="AO1648" i="10"/>
  <c r="AP1648" i="10" s="1"/>
  <c r="AO1674" i="10" s="1"/>
  <c r="S1642" i="10"/>
  <c r="AM167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Y1687" i="10" l="1"/>
  <c r="AV1686" i="10"/>
  <c r="AT1686" i="10"/>
  <c r="AL1686" i="10"/>
  <c r="Y1680" i="10"/>
  <c r="X1673" i="10"/>
  <c r="AQ1672" i="10"/>
  <c r="AN1672" i="10"/>
  <c r="AX1653" i="10"/>
  <c r="AU1652" i="10"/>
  <c r="AY1652" i="10" s="1"/>
  <c r="S1652" i="10"/>
  <c r="U1652" i="10"/>
  <c r="Y1655" i="10"/>
  <c r="AO1607" i="10"/>
  <c r="AP1607" i="10" s="1"/>
  <c r="AO1677" i="10" s="1"/>
  <c r="AO1645" i="10"/>
  <c r="AP1645" i="10" s="1"/>
  <c r="BN1628" i="10"/>
  <c r="BN1629" i="10" s="1"/>
  <c r="BJ1629" i="10" s="1"/>
  <c r="AQ1639" i="10"/>
  <c r="X1638" i="10"/>
  <c r="AN1639" i="10"/>
  <c r="AM1669" i="10" s="1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AO1667" i="10" s="1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AO1657" i="10" l="1"/>
  <c r="AP1657" i="10" s="1"/>
  <c r="AO1691" i="10"/>
  <c r="AP1691" i="10" s="1"/>
  <c r="AX1686" i="10"/>
  <c r="AU1687" i="10"/>
  <c r="AY1687" i="10" s="1"/>
  <c r="AW1687" i="10"/>
  <c r="S1687" i="10"/>
  <c r="U1687" i="10"/>
  <c r="S1680" i="10"/>
  <c r="U1680" i="10"/>
  <c r="X1668" i="10"/>
  <c r="AQ1669" i="10"/>
  <c r="T1673" i="10"/>
  <c r="R1673" i="10"/>
  <c r="AL1673" i="10" s="1"/>
  <c r="AK1700" i="10" s="1"/>
  <c r="AT1673" i="10"/>
  <c r="AV1673" i="10"/>
  <c r="AW1672" i="10" s="1"/>
  <c r="Y1659" i="10"/>
  <c r="X1652" i="10"/>
  <c r="AQ1653" i="10"/>
  <c r="S1655" i="10"/>
  <c r="U1655" i="10"/>
  <c r="X1656" i="10"/>
  <c r="AQ1657" i="10"/>
  <c r="AN1652" i="10"/>
  <c r="AM1667" i="10" s="1"/>
  <c r="BJ1628" i="10"/>
  <c r="X1642" i="10"/>
  <c r="AQ1643" i="10"/>
  <c r="AV1638" i="10"/>
  <c r="AT1638" i="10"/>
  <c r="T1638" i="10"/>
  <c r="R1638" i="10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AO1680" i="10" s="1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AO1676" i="10" s="1"/>
  <c r="AP1676" i="10" s="1"/>
  <c r="AO1710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O1624" i="10" s="1"/>
  <c r="AP1624" i="10" s="1"/>
  <c r="AO1660" i="10" s="1"/>
  <c r="AM1598" i="10"/>
  <c r="AX1579" i="10"/>
  <c r="AU1578" i="10"/>
  <c r="AY1578" i="10" s="1"/>
  <c r="T1595" i="10"/>
  <c r="R1595" i="10"/>
  <c r="T1589" i="10"/>
  <c r="R1589" i="10"/>
  <c r="AK1594" i="10"/>
  <c r="AL1594" i="10" s="1"/>
  <c r="AK1631" i="10" s="1"/>
  <c r="AK1583" i="10"/>
  <c r="Y1701" i="10" l="1"/>
  <c r="AP1680" i="10"/>
  <c r="AN1687" i="10"/>
  <c r="AM1705" i="10" s="1"/>
  <c r="AL1638" i="10"/>
  <c r="AK1664" i="10" s="1"/>
  <c r="Y1665" i="10" s="1"/>
  <c r="X1666" i="10"/>
  <c r="AQ1667" i="10"/>
  <c r="AX1673" i="10"/>
  <c r="AU1672" i="10"/>
  <c r="AY1672" i="10" s="1"/>
  <c r="R1668" i="10"/>
  <c r="T1668" i="10"/>
  <c r="AT1656" i="10"/>
  <c r="AV1656" i="10"/>
  <c r="R1656" i="10"/>
  <c r="T1656" i="10"/>
  <c r="AP1655" i="10"/>
  <c r="AO1693" i="10" s="1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20" i="10"/>
  <c r="AK1636" i="10" s="1"/>
  <c r="AL1636" i="10" s="1"/>
  <c r="AK1680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AO1681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O1574" i="10"/>
  <c r="AM1574" i="10"/>
  <c r="AQ1705" i="10" l="1"/>
  <c r="X1704" i="10"/>
  <c r="S1701" i="10"/>
  <c r="U1701" i="10"/>
  <c r="AL1656" i="10"/>
  <c r="AK1668" i="10" s="1"/>
  <c r="AL1668" i="10" s="1"/>
  <c r="AK1704" i="10" s="1"/>
  <c r="Y1681" i="10"/>
  <c r="Y1677" i="10"/>
  <c r="AT1676" i="10"/>
  <c r="AV1676" i="10"/>
  <c r="AL1676" i="10"/>
  <c r="AK1710" i="10" s="1"/>
  <c r="T1666" i="10"/>
  <c r="R1666" i="10"/>
  <c r="AL1631" i="10"/>
  <c r="AK1661" i="10" s="1"/>
  <c r="Y1660" i="10" s="1"/>
  <c r="AK1667" i="10"/>
  <c r="Y1653" i="10"/>
  <c r="AT1652" i="10"/>
  <c r="AV1652" i="10"/>
  <c r="Y1664" i="10"/>
  <c r="AW1657" i="10"/>
  <c r="AX1656" i="10"/>
  <c r="AU1657" i="10"/>
  <c r="AY1657" i="10" s="1"/>
  <c r="S1665" i="10"/>
  <c r="U1665" i="10"/>
  <c r="AL1630" i="10"/>
  <c r="AK1650" i="10" s="1"/>
  <c r="Y1631" i="10"/>
  <c r="S1631" i="10" s="1"/>
  <c r="AT1630" i="10"/>
  <c r="S1623" i="10"/>
  <c r="AN1623" i="10" s="1"/>
  <c r="AM1651" i="10" s="1"/>
  <c r="Y1637" i="10"/>
  <c r="U1637" i="10" s="1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M1681" i="10" s="1"/>
  <c r="AP1633" i="10"/>
  <c r="BQ1631" i="10"/>
  <c r="AW1631" i="10"/>
  <c r="BP1631" i="10"/>
  <c r="BO1631" i="10"/>
  <c r="BN1630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M1680" i="10" s="1"/>
  <c r="AN1680" i="10" s="1"/>
  <c r="AP1620" i="10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AO1695" i="10" s="1"/>
  <c r="BA1601" i="10"/>
  <c r="AZ1601" i="10"/>
  <c r="R1599" i="10"/>
  <c r="T1599" i="10"/>
  <c r="AT1599" i="10"/>
  <c r="AV1599" i="10"/>
  <c r="AW1598" i="10" s="1"/>
  <c r="D39" i="16"/>
  <c r="G39" i="16" s="1"/>
  <c r="AP1574" i="10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Y1711" i="10" l="1"/>
  <c r="Y1705" i="10"/>
  <c r="AT1704" i="10"/>
  <c r="AV1704" i="10"/>
  <c r="T1704" i="10"/>
  <c r="R1704" i="10"/>
  <c r="AL1704" i="10" s="1"/>
  <c r="AT1668" i="10"/>
  <c r="AX1668" i="10" s="1"/>
  <c r="AV1668" i="10"/>
  <c r="AW1669" i="10" s="1"/>
  <c r="Y1669" i="10"/>
  <c r="U1669" i="10" s="1"/>
  <c r="S1637" i="10"/>
  <c r="AP1623" i="10"/>
  <c r="U1631" i="10"/>
  <c r="AQ1680" i="10"/>
  <c r="X1681" i="10"/>
  <c r="AV1681" i="10" s="1"/>
  <c r="AW1680" i="10" s="1"/>
  <c r="X1680" i="10"/>
  <c r="AQ1681" i="10"/>
  <c r="S1681" i="10"/>
  <c r="U1681" i="10"/>
  <c r="Y1666" i="10"/>
  <c r="AT1667" i="10"/>
  <c r="AV1667" i="10"/>
  <c r="AW1666" i="10" s="1"/>
  <c r="AL1667" i="10"/>
  <c r="AK1709" i="10" s="1"/>
  <c r="AU1669" i="10"/>
  <c r="AY1669" i="10" s="1"/>
  <c r="S1669" i="10"/>
  <c r="AW1677" i="10"/>
  <c r="BO1677" i="10"/>
  <c r="BQ1677" i="10"/>
  <c r="BN1676" i="10"/>
  <c r="BP1677" i="10"/>
  <c r="AU1677" i="10"/>
  <c r="AY1677" i="10" s="1"/>
  <c r="AX1676" i="10"/>
  <c r="BF1676" i="10"/>
  <c r="BH1677" i="10"/>
  <c r="BG1677" i="10"/>
  <c r="BI1677" i="10"/>
  <c r="S1677" i="10"/>
  <c r="U1677" i="10"/>
  <c r="S1660" i="10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T1650" i="10" s="1"/>
  <c r="AQ1651" i="10"/>
  <c r="Y1651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O1675" i="10" s="1"/>
  <c r="AP1675" i="10" s="1"/>
  <c r="AX1636" i="10"/>
  <c r="AM1673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X1633" i="10"/>
  <c r="AQ1632" i="10"/>
  <c r="X1637" i="10"/>
  <c r="AQ1636" i="10"/>
  <c r="AP1630" i="10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O1694" i="10" s="1"/>
  <c r="AN1637" i="10"/>
  <c r="AM1694" i="10" s="1"/>
  <c r="AV1627" i="10"/>
  <c r="T1627" i="10"/>
  <c r="R1627" i="10"/>
  <c r="AT1627" i="10"/>
  <c r="S1632" i="10"/>
  <c r="U1632" i="10"/>
  <c r="T1625" i="10"/>
  <c r="AV1625" i="10"/>
  <c r="AW1624" i="10" s="1"/>
  <c r="AT1625" i="10"/>
  <c r="R1625" i="10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Q1617" i="10"/>
  <c r="X1616" i="10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AU1598" i="10"/>
  <c r="AY1598" i="10" s="1"/>
  <c r="AX1599" i="10"/>
  <c r="A39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Y1570" i="10"/>
  <c r="AT1571" i="10"/>
  <c r="AV1571" i="10"/>
  <c r="AZ1583" i="10"/>
  <c r="BA1583" i="10"/>
  <c r="AP1582" i="10"/>
  <c r="AO1658" i="10" s="1"/>
  <c r="AN1595" i="10"/>
  <c r="AM1613" i="10" s="1"/>
  <c r="AP1595" i="10"/>
  <c r="AO1656" i="10" s="1"/>
  <c r="AP1656" i="10" s="1"/>
  <c r="AO1668" i="10" s="1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AW1705" i="10" l="1"/>
  <c r="AU1705" i="10"/>
  <c r="AY1705" i="10" s="1"/>
  <c r="AX1704" i="10"/>
  <c r="S1705" i="10"/>
  <c r="U1705" i="10"/>
  <c r="Y1708" i="10"/>
  <c r="S1711" i="10"/>
  <c r="U1711" i="10"/>
  <c r="AO1650" i="10"/>
  <c r="AO1682" i="10"/>
  <c r="AP1682" i="10" s="1"/>
  <c r="X1695" i="10"/>
  <c r="AQ1694" i="10"/>
  <c r="AL1625" i="10"/>
  <c r="AK1655" i="10" s="1"/>
  <c r="BA1630" i="10"/>
  <c r="AV1680" i="10"/>
  <c r="AT1680" i="10"/>
  <c r="AN1681" i="10"/>
  <c r="AP1681" i="10"/>
  <c r="R1680" i="10"/>
  <c r="AL1680" i="10" s="1"/>
  <c r="T1680" i="10"/>
  <c r="AT1681" i="10"/>
  <c r="R1681" i="10"/>
  <c r="AL1681" i="10" s="1"/>
  <c r="T1681" i="10"/>
  <c r="X1672" i="10"/>
  <c r="AQ1673" i="10"/>
  <c r="AP1677" i="10"/>
  <c r="AN1677" i="10"/>
  <c r="AM1703" i="10" s="1"/>
  <c r="BE1677" i="10"/>
  <c r="BI1676" i="10"/>
  <c r="BE1676" i="10" s="1"/>
  <c r="BG1676" i="10"/>
  <c r="BC1676" i="10" s="1"/>
  <c r="BC1677" i="10"/>
  <c r="BD1677" i="10"/>
  <c r="BH1676" i="10"/>
  <c r="BD1676" i="10" s="1"/>
  <c r="BB1676" i="10"/>
  <c r="BF1677" i="10"/>
  <c r="BB1677" i="10" s="1"/>
  <c r="AZ1676" i="10"/>
  <c r="BA1676" i="10"/>
  <c r="BA1677" i="10"/>
  <c r="AZ1677" i="10"/>
  <c r="BP1676" i="10"/>
  <c r="BL1676" i="10" s="1"/>
  <c r="BL1677" i="10"/>
  <c r="BN1677" i="10"/>
  <c r="BJ1677" i="10" s="1"/>
  <c r="BJ1676" i="10"/>
  <c r="BQ1676" i="10"/>
  <c r="BM1676" i="10" s="1"/>
  <c r="BM1677" i="10"/>
  <c r="BO1676" i="10"/>
  <c r="BK1676" i="10" s="1"/>
  <c r="BK1677" i="10"/>
  <c r="AP1669" i="10"/>
  <c r="AO1701" i="10" s="1"/>
  <c r="AP1701" i="10" s="1"/>
  <c r="AN1669" i="10"/>
  <c r="AM1701" i="10" s="1"/>
  <c r="AX1667" i="10"/>
  <c r="AU1666" i="10"/>
  <c r="AY1666" i="10" s="1"/>
  <c r="S1666" i="10"/>
  <c r="U1666" i="10"/>
  <c r="AL1627" i="10"/>
  <c r="AK1666" i="10" s="1"/>
  <c r="AV1650" i="10"/>
  <c r="AW1651" i="10" s="1"/>
  <c r="X1651" i="10"/>
  <c r="AQ1650" i="10"/>
  <c r="R1661" i="10"/>
  <c r="T1661" i="10"/>
  <c r="AV1661" i="10"/>
  <c r="AW1660" i="10" s="1"/>
  <c r="AT1661" i="10"/>
  <c r="BA1652" i="10"/>
  <c r="AZ1652" i="10"/>
  <c r="BB1652" i="10"/>
  <c r="BF1653" i="10"/>
  <c r="BB1653" i="10" s="1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BQ1652" i="10"/>
  <c r="BM1652" i="10" s="1"/>
  <c r="BM1653" i="10"/>
  <c r="BP1652" i="10"/>
  <c r="BL1652" i="10" s="1"/>
  <c r="BL1653" i="10"/>
  <c r="BO1652" i="10"/>
  <c r="BK1652" i="10" s="1"/>
  <c r="BK1653" i="10"/>
  <c r="AP1653" i="10"/>
  <c r="BB1630" i="10"/>
  <c r="AP1664" i="10"/>
  <c r="AV1655" i="10"/>
  <c r="AW1654" i="10" s="1"/>
  <c r="Y1654" i="10"/>
  <c r="AT1655" i="10"/>
  <c r="AL1655" i="10"/>
  <c r="AK1693" i="10" s="1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P1660" i="10"/>
  <c r="AO1687" i="10" s="1"/>
  <c r="AP1687" i="10" s="1"/>
  <c r="BA1631" i="10"/>
  <c r="BE1631" i="10"/>
  <c r="AQ1647" i="10"/>
  <c r="X1646" i="10"/>
  <c r="AN1647" i="10"/>
  <c r="AM1675" i="10" s="1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O1670" i="10" s="1"/>
  <c r="AN1632" i="10"/>
  <c r="AM1670" i="10" s="1"/>
  <c r="BI1627" i="10"/>
  <c r="AX1627" i="10"/>
  <c r="AU1626" i="10"/>
  <c r="AY1626" i="10" s="1"/>
  <c r="T1637" i="10"/>
  <c r="R1637" i="10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N1614" i="10"/>
  <c r="AM1633" i="10" s="1"/>
  <c r="AN1633" i="10" s="1"/>
  <c r="AM1659" i="10" s="1"/>
  <c r="AP1614" i="10"/>
  <c r="AO1659" i="10" s="1"/>
  <c r="AP1659" i="10" s="1"/>
  <c r="AO1689" i="10" s="1"/>
  <c r="AP1612" i="10"/>
  <c r="AO1642" i="10" s="1"/>
  <c r="AP1642" i="10" s="1"/>
  <c r="AV1616" i="10"/>
  <c r="R1616" i="10"/>
  <c r="T1616" i="10"/>
  <c r="AT1616" i="10"/>
  <c r="BQ1585" i="10"/>
  <c r="BQ1584" i="10" s="1"/>
  <c r="BM1584" i="10" s="1"/>
  <c r="AL1575" i="10"/>
  <c r="AK1617" i="10" s="1"/>
  <c r="BN1584" i="10"/>
  <c r="BJ1584" i="10" s="1"/>
  <c r="BO1585" i="10"/>
  <c r="BO1584" i="10" s="1"/>
  <c r="BK1584" i="10" s="1"/>
  <c r="Y1599" i="10"/>
  <c r="AT1598" i="10"/>
  <c r="AV1598" i="10"/>
  <c r="AL1598" i="10"/>
  <c r="AK1624" i="10" s="1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AP1705" i="10" l="1"/>
  <c r="AN1705" i="10"/>
  <c r="X1700" i="10"/>
  <c r="AQ1701" i="10"/>
  <c r="AN1701" i="10"/>
  <c r="AP1711" i="10"/>
  <c r="X1702" i="10"/>
  <c r="AQ1703" i="10"/>
  <c r="S1708" i="10"/>
  <c r="U1708" i="10"/>
  <c r="T1695" i="10"/>
  <c r="R1695" i="10"/>
  <c r="Y1692" i="10"/>
  <c r="Y1667" i="10"/>
  <c r="U1667" i="10" s="1"/>
  <c r="AT1666" i="10"/>
  <c r="D5" i="16" s="1"/>
  <c r="AV1666" i="10"/>
  <c r="AL1666" i="10"/>
  <c r="AK1692" i="10" s="1"/>
  <c r="AX1680" i="10"/>
  <c r="BG1681" i="10"/>
  <c r="AU1681" i="10"/>
  <c r="AY1681" i="10" s="1"/>
  <c r="BH1681" i="10"/>
  <c r="BF1680" i="10"/>
  <c r="BI1681" i="10"/>
  <c r="BN1680" i="10"/>
  <c r="BP1681" i="10"/>
  <c r="BO1681" i="10"/>
  <c r="AW1681" i="10"/>
  <c r="BQ1681" i="10"/>
  <c r="AQ1670" i="10"/>
  <c r="X1671" i="10"/>
  <c r="AX1681" i="10"/>
  <c r="AU1680" i="10"/>
  <c r="AY1680" i="10" s="1"/>
  <c r="X1674" i="10"/>
  <c r="AQ1675" i="10"/>
  <c r="AN1675" i="10"/>
  <c r="AM1711" i="10" s="1"/>
  <c r="AN1711" i="10" s="1"/>
  <c r="AN1666" i="10"/>
  <c r="AM1692" i="10" s="1"/>
  <c r="AP1666" i="10"/>
  <c r="AO1692" i="10" s="1"/>
  <c r="R1672" i="10"/>
  <c r="T1672" i="10"/>
  <c r="AL1637" i="10"/>
  <c r="AK1694" i="10" s="1"/>
  <c r="Y1695" i="10" s="1"/>
  <c r="AL1633" i="10"/>
  <c r="AK1659" i="10" s="1"/>
  <c r="AV1659" i="10" s="1"/>
  <c r="AW1658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R1660" i="10"/>
  <c r="T1660" i="10"/>
  <c r="X1657" i="10"/>
  <c r="AQ1656" i="10"/>
  <c r="AM1668" i="10"/>
  <c r="R1651" i="10"/>
  <c r="T1651" i="10"/>
  <c r="AP1651" i="10"/>
  <c r="AT1646" i="10"/>
  <c r="AV1646" i="10"/>
  <c r="R1646" i="10"/>
  <c r="T1646" i="10"/>
  <c r="AL1616" i="10"/>
  <c r="AK1634" i="10" s="1"/>
  <c r="AL1634" i="10" s="1"/>
  <c r="AK1678" i="10" s="1"/>
  <c r="AZ1626" i="10"/>
  <c r="BA1626" i="10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AQ1633" i="10"/>
  <c r="X1632" i="10"/>
  <c r="AZ1627" i="10"/>
  <c r="BA1627" i="10"/>
  <c r="BE1627" i="10"/>
  <c r="BI1626" i="10"/>
  <c r="BE1626" i="10" s="1"/>
  <c r="Y1616" i="10"/>
  <c r="AV1617" i="10"/>
  <c r="AW1616" i="10" s="1"/>
  <c r="AT1617" i="10"/>
  <c r="BI1617" i="10" s="1"/>
  <c r="AL1617" i="10"/>
  <c r="AX1616" i="10"/>
  <c r="AU1617" i="10"/>
  <c r="AY1617" i="10" s="1"/>
  <c r="AW1617" i="10"/>
  <c r="R1612" i="10"/>
  <c r="AV1612" i="10"/>
  <c r="T1612" i="10"/>
  <c r="AT1612" i="10"/>
  <c r="BM1585" i="10"/>
  <c r="BN1585" i="10"/>
  <c r="BJ1585" i="10" s="1"/>
  <c r="BK1585" i="10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BG1584" i="10"/>
  <c r="BC1584" i="10" s="1"/>
  <c r="AZ1584" i="10"/>
  <c r="BE1585" i="10"/>
  <c r="BP1584" i="10"/>
  <c r="BL1584" i="10" s="1"/>
  <c r="AZ1585" i="10"/>
  <c r="BB1584" i="10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T1702" i="10" l="1"/>
  <c r="R1702" i="10"/>
  <c r="X1710" i="10"/>
  <c r="AQ1711" i="10"/>
  <c r="T1700" i="10"/>
  <c r="R1700" i="10"/>
  <c r="AL1700" i="10" s="1"/>
  <c r="AT1700" i="10"/>
  <c r="AV1700" i="10"/>
  <c r="AP1708" i="10"/>
  <c r="S1695" i="10"/>
  <c r="AP1695" i="10" s="1"/>
  <c r="U1695" i="10"/>
  <c r="S1667" i="10"/>
  <c r="AP1667" i="10" s="1"/>
  <c r="X1693" i="10"/>
  <c r="AQ1692" i="10"/>
  <c r="Y1693" i="10"/>
  <c r="AT1692" i="10"/>
  <c r="AV1692" i="10"/>
  <c r="AL1692" i="10"/>
  <c r="S1692" i="10"/>
  <c r="U1692" i="10"/>
  <c r="G5" i="16"/>
  <c r="A5" i="16"/>
  <c r="AT1634" i="10"/>
  <c r="AX1634" i="10" s="1"/>
  <c r="Y1635" i="10"/>
  <c r="U1635" i="10" s="1"/>
  <c r="BM1681" i="10"/>
  <c r="BQ1680" i="10"/>
  <c r="BM1680" i="10" s="1"/>
  <c r="BP1680" i="10"/>
  <c r="BL1680" i="10" s="1"/>
  <c r="BL1681" i="10"/>
  <c r="BK1681" i="10"/>
  <c r="BO1680" i="10"/>
  <c r="BK1680" i="10" s="1"/>
  <c r="BJ1680" i="10"/>
  <c r="BN1681" i="10"/>
  <c r="BJ1681" i="10" s="1"/>
  <c r="BI1680" i="10"/>
  <c r="BE1680" i="10" s="1"/>
  <c r="BE1681" i="10"/>
  <c r="BB1680" i="10"/>
  <c r="BF1681" i="10"/>
  <c r="BB1681" i="10" s="1"/>
  <c r="BD1681" i="10"/>
  <c r="BH1680" i="10"/>
  <c r="BD1680" i="10" s="1"/>
  <c r="BG1680" i="10"/>
  <c r="BC1680" i="10" s="1"/>
  <c r="BC1681" i="10"/>
  <c r="AZ1680" i="10"/>
  <c r="BA1680" i="10"/>
  <c r="BQ1667" i="10"/>
  <c r="AW1667" i="10"/>
  <c r="BN1666" i="10"/>
  <c r="BP1667" i="10"/>
  <c r="BO1667" i="10"/>
  <c r="AX1666" i="10"/>
  <c r="BI1667" i="10"/>
  <c r="BF1666" i="10"/>
  <c r="AU1667" i="10"/>
  <c r="AY1667" i="10" s="1"/>
  <c r="BG1667" i="10"/>
  <c r="BH1667" i="10"/>
  <c r="Y1679" i="10"/>
  <c r="AV1678" i="10"/>
  <c r="AT1678" i="10"/>
  <c r="AL1678" i="10"/>
  <c r="AK1702" i="10" s="1"/>
  <c r="AZ1681" i="10"/>
  <c r="BA1681" i="10"/>
  <c r="T1671" i="10"/>
  <c r="R1671" i="10"/>
  <c r="Y1658" i="10"/>
  <c r="U1658" i="10" s="1"/>
  <c r="X1669" i="10"/>
  <c r="AQ1668" i="10"/>
  <c r="R1674" i="10"/>
  <c r="AL1674" i="10" s="1"/>
  <c r="AK1698" i="10" s="1"/>
  <c r="T1674" i="10"/>
  <c r="AT1674" i="10"/>
  <c r="AV1674" i="10"/>
  <c r="AL1646" i="10"/>
  <c r="AK1662" i="10" s="1"/>
  <c r="Y1663" i="10" s="1"/>
  <c r="AT1659" i="10"/>
  <c r="AX1659" i="10" s="1"/>
  <c r="AL1660" i="10"/>
  <c r="AK1687" i="10" s="1"/>
  <c r="AV1634" i="10"/>
  <c r="AW1635" i="10" s="1"/>
  <c r="R1658" i="10"/>
  <c r="T1658" i="10"/>
  <c r="AT1658" i="10"/>
  <c r="AV1658" i="10"/>
  <c r="Y1661" i="10"/>
  <c r="AV1660" i="10"/>
  <c r="AT1660" i="10"/>
  <c r="AM1671" i="10"/>
  <c r="AP1654" i="10"/>
  <c r="T1657" i="10"/>
  <c r="R1657" i="10"/>
  <c r="AT1657" i="10"/>
  <c r="AV1657" i="10"/>
  <c r="Y1646" i="10"/>
  <c r="AK1675" i="10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AV1632" i="10"/>
  <c r="BO1636" i="10"/>
  <c r="BK1636" i="10" s="1"/>
  <c r="BK1637" i="10"/>
  <c r="BM1637" i="10"/>
  <c r="BQ1636" i="10"/>
  <c r="BM1636" i="10" s="1"/>
  <c r="BC1637" i="10"/>
  <c r="BG1636" i="10"/>
  <c r="BC1636" i="10" s="1"/>
  <c r="R1632" i="10"/>
  <c r="T1632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AZ1599" i="10"/>
  <c r="BA1599" i="10"/>
  <c r="AN1599" i="10"/>
  <c r="AM1638" i="10" s="1"/>
  <c r="AP1599" i="10"/>
  <c r="AO1638" i="10" s="1"/>
  <c r="AP1638" i="10" s="1"/>
  <c r="AO1688" i="10" s="1"/>
  <c r="AP168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AN1667" i="10" l="1"/>
  <c r="AM1709" i="10" s="1"/>
  <c r="X1708" i="10" s="1"/>
  <c r="AW1701" i="10"/>
  <c r="Y1703" i="10"/>
  <c r="AV1702" i="10"/>
  <c r="AT1702" i="10"/>
  <c r="AX1700" i="10"/>
  <c r="AU1701" i="10"/>
  <c r="AY1701" i="10" s="1"/>
  <c r="T1710" i="10"/>
  <c r="R1710" i="10"/>
  <c r="AL1710" i="10" s="1"/>
  <c r="AV1710" i="10"/>
  <c r="AT1710" i="10"/>
  <c r="AL1702" i="10"/>
  <c r="S1635" i="10"/>
  <c r="AU1635" i="10"/>
  <c r="AY1635" i="10" s="1"/>
  <c r="D13" i="16"/>
  <c r="G13" i="16" s="1"/>
  <c r="AV1693" i="10"/>
  <c r="AW1692" i="10" s="1"/>
  <c r="AT1693" i="10"/>
  <c r="AV1687" i="10"/>
  <c r="Y1686" i="10"/>
  <c r="AT1687" i="10"/>
  <c r="AL1687" i="10"/>
  <c r="AK1705" i="10" s="1"/>
  <c r="Y1699" i="10"/>
  <c r="AT1698" i="10"/>
  <c r="D37" i="16" s="1"/>
  <c r="A37" i="16" s="1"/>
  <c r="AV1698" i="10"/>
  <c r="AL1698" i="10"/>
  <c r="AN1692" i="10"/>
  <c r="AP1692" i="10"/>
  <c r="BN1692" i="10"/>
  <c r="AW1693" i="10"/>
  <c r="AX1692" i="10"/>
  <c r="AU1693" i="10"/>
  <c r="AY1693" i="10" s="1"/>
  <c r="S1693" i="10"/>
  <c r="U1693" i="10"/>
  <c r="R1693" i="10"/>
  <c r="AL1693" i="10" s="1"/>
  <c r="T1693" i="10"/>
  <c r="AL1658" i="10"/>
  <c r="AK1696" i="10" s="1"/>
  <c r="N5" i="16"/>
  <c r="L5" i="16"/>
  <c r="M5" i="16"/>
  <c r="O5" i="16"/>
  <c r="BC1667" i="10"/>
  <c r="BG1666" i="10"/>
  <c r="BC1666" i="10" s="1"/>
  <c r="BA1667" i="10"/>
  <c r="AZ1667" i="10"/>
  <c r="BB1666" i="10"/>
  <c r="BF1667" i="10"/>
  <c r="BB1667" i="10" s="1"/>
  <c r="AL1632" i="10"/>
  <c r="AK1670" i="10" s="1"/>
  <c r="Y1671" i="10" s="1"/>
  <c r="S1671" i="10" s="1"/>
  <c r="BE1667" i="10"/>
  <c r="BI1666" i="10"/>
  <c r="BE1666" i="10" s="1"/>
  <c r="AZ1666" i="10"/>
  <c r="BA1666" i="10"/>
  <c r="BO1666" i="10"/>
  <c r="BK1666" i="10" s="1"/>
  <c r="BK1667" i="10"/>
  <c r="BP1666" i="10"/>
  <c r="BL1666" i="10" s="1"/>
  <c r="BL1667" i="10"/>
  <c r="BJ1666" i="10"/>
  <c r="BN1667" i="10"/>
  <c r="BJ1667" i="10" s="1"/>
  <c r="BM1667" i="10"/>
  <c r="BQ1666" i="10"/>
  <c r="BM1666" i="10" s="1"/>
  <c r="BD1667" i="10"/>
  <c r="BH1666" i="10"/>
  <c r="BD1666" i="10" s="1"/>
  <c r="AX1678" i="10"/>
  <c r="AU1679" i="10"/>
  <c r="AY1679" i="10" s="1"/>
  <c r="AW1679" i="10"/>
  <c r="S1679" i="10"/>
  <c r="U1679" i="10"/>
  <c r="S1658" i="10"/>
  <c r="AP1658" i="10" s="1"/>
  <c r="AU1658" i="10"/>
  <c r="AY1658" i="10" s="1"/>
  <c r="Y1674" i="10"/>
  <c r="AV1675" i="10"/>
  <c r="AW1674" i="10" s="1"/>
  <c r="AT1675" i="10"/>
  <c r="BG1675" i="10" s="1"/>
  <c r="AL1675" i="10"/>
  <c r="AK1711" i="10" s="1"/>
  <c r="AQ1671" i="10"/>
  <c r="X1670" i="10"/>
  <c r="AW1675" i="10"/>
  <c r="AX1674" i="10"/>
  <c r="AU1675" i="10"/>
  <c r="AY1675" i="10" s="1"/>
  <c r="R1669" i="10"/>
  <c r="T1669" i="10"/>
  <c r="D15" i="16"/>
  <c r="A15" i="16" s="1"/>
  <c r="X1664" i="10"/>
  <c r="AQ1665" i="10"/>
  <c r="AN1665" i="10"/>
  <c r="AM1697" i="10" s="1"/>
  <c r="BH1661" i="10"/>
  <c r="BI1661" i="10"/>
  <c r="AX1660" i="10"/>
  <c r="AU1661" i="10"/>
  <c r="AY1661" i="10" s="1"/>
  <c r="BF1660" i="10"/>
  <c r="BG1661" i="10"/>
  <c r="AP1665" i="10"/>
  <c r="AO1697" i="10" s="1"/>
  <c r="BN1660" i="10"/>
  <c r="AW1661" i="10"/>
  <c r="BO1661" i="10"/>
  <c r="BP1661" i="10"/>
  <c r="BQ1661" i="10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AQ1638" i="10"/>
  <c r="X1639" i="10"/>
  <c r="AN1638" i="10"/>
  <c r="AM1664" i="10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BF1646" i="10"/>
  <c r="BF1647" i="10" s="1"/>
  <c r="BB1647" i="10" s="1"/>
  <c r="Y1643" i="10"/>
  <c r="AV1642" i="10"/>
  <c r="AT1642" i="10"/>
  <c r="AL1642" i="10"/>
  <c r="AK1672" i="10" s="1"/>
  <c r="AL1672" i="10" s="1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AZ1625" i="10"/>
  <c r="BA1625" i="10"/>
  <c r="BH1633" i="10"/>
  <c r="BI1633" i="10"/>
  <c r="AX1632" i="10"/>
  <c r="AU1633" i="10"/>
  <c r="AY1633" i="10" s="1"/>
  <c r="BF1632" i="10"/>
  <c r="BG1633" i="10"/>
  <c r="N40" i="16"/>
  <c r="M40" i="16"/>
  <c r="L40" i="16"/>
  <c r="O40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AP1635" i="10"/>
  <c r="AO1663" i="10" s="1"/>
  <c r="AN1635" i="10"/>
  <c r="AM1663" i="10" s="1"/>
  <c r="BQ1616" i="10"/>
  <c r="BM1616" i="10" s="1"/>
  <c r="BO1616" i="10"/>
  <c r="BK1616" i="10" s="1"/>
  <c r="BL1617" i="10"/>
  <c r="BN1617" i="10"/>
  <c r="BJ1617" i="10" s="1"/>
  <c r="BA1616" i="10"/>
  <c r="BA1613" i="10"/>
  <c r="AZ1613" i="10"/>
  <c r="AN1616" i="10"/>
  <c r="AM1634" i="10" s="1"/>
  <c r="AN1634" i="10" s="1"/>
  <c r="AM1678" i="10" s="1"/>
  <c r="AP1616" i="10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AQ1709" i="10" l="1"/>
  <c r="AX1702" i="10"/>
  <c r="AU1703" i="10"/>
  <c r="AY1703" i="10" s="1"/>
  <c r="Y1710" i="10"/>
  <c r="AT1711" i="10"/>
  <c r="BH1711" i="10" s="1"/>
  <c r="AV1711" i="10"/>
  <c r="AW1710" i="10" s="1"/>
  <c r="AL1711" i="10"/>
  <c r="AX1710" i="10"/>
  <c r="AU1711" i="10"/>
  <c r="AY1711" i="10" s="1"/>
  <c r="AW1703" i="10"/>
  <c r="AW1711" i="10"/>
  <c r="BO1711" i="10"/>
  <c r="S1703" i="10"/>
  <c r="U1703" i="10"/>
  <c r="Y1704" i="10"/>
  <c r="BH1693" i="10"/>
  <c r="D16" i="16"/>
  <c r="T1708" i="10"/>
  <c r="R1708" i="10"/>
  <c r="BQ1693" i="10"/>
  <c r="BQ1692" i="10" s="1"/>
  <c r="BM1692" i="10" s="1"/>
  <c r="BP1693" i="10"/>
  <c r="BL1693" i="10" s="1"/>
  <c r="BO1693" i="10"/>
  <c r="BK1693" i="10" s="1"/>
  <c r="BI1693" i="10"/>
  <c r="BI1692" i="10" s="1"/>
  <c r="BE1692" i="10" s="1"/>
  <c r="A13" i="16"/>
  <c r="BG1693" i="10"/>
  <c r="BG1692" i="10" s="1"/>
  <c r="BC1692" i="10" s="1"/>
  <c r="BF1692" i="10"/>
  <c r="BF1693" i="10" s="1"/>
  <c r="BB1693" i="10" s="1"/>
  <c r="G37" i="16"/>
  <c r="O37" i="16" s="1"/>
  <c r="BH1687" i="10"/>
  <c r="BF1686" i="10"/>
  <c r="BI1687" i="10"/>
  <c r="BG1687" i="10"/>
  <c r="AW1686" i="10"/>
  <c r="BO1687" i="10"/>
  <c r="BN1686" i="10"/>
  <c r="BQ1687" i="10"/>
  <c r="BP1687" i="10"/>
  <c r="AX1693" i="10"/>
  <c r="AU1692" i="10"/>
  <c r="AY1692" i="10" s="1"/>
  <c r="AZ1692" i="10" s="1"/>
  <c r="X1696" i="10"/>
  <c r="AT1696" i="10" s="1"/>
  <c r="D35" i="16" s="1"/>
  <c r="AQ1697" i="10"/>
  <c r="Y1697" i="10"/>
  <c r="AP1693" i="10"/>
  <c r="AN1693" i="10"/>
  <c r="BD1693" i="10"/>
  <c r="BH1692" i="10"/>
  <c r="BD1692" i="10" s="1"/>
  <c r="BJ1692" i="10"/>
  <c r="BN1693" i="10"/>
  <c r="BJ1693" i="10" s="1"/>
  <c r="AW1699" i="10"/>
  <c r="AX1698" i="10"/>
  <c r="AU1699" i="10"/>
  <c r="AY1699" i="10" s="1"/>
  <c r="S1699" i="10"/>
  <c r="U1699" i="10"/>
  <c r="AX1687" i="10"/>
  <c r="AU1686" i="10"/>
  <c r="AY1686" i="10" s="1"/>
  <c r="S1686" i="10"/>
  <c r="U1686" i="10"/>
  <c r="T5" i="16"/>
  <c r="AV3" i="10" s="1"/>
  <c r="U1671" i="10"/>
  <c r="AP1671" i="10"/>
  <c r="AN1671" i="10"/>
  <c r="AO1634" i="10"/>
  <c r="O54" i="14" s="1" a="1"/>
  <c r="O54" i="14" s="1"/>
  <c r="AO1678" i="10"/>
  <c r="AP1678" i="10" s="1"/>
  <c r="X1679" i="10"/>
  <c r="AQ1678" i="10"/>
  <c r="AN1678" i="10"/>
  <c r="AM1702" i="10" s="1"/>
  <c r="AN1679" i="10"/>
  <c r="AM1707" i="10" s="1"/>
  <c r="AP1679" i="10"/>
  <c r="AO1707" i="10" s="1"/>
  <c r="AP1707" i="10" s="1"/>
  <c r="BO1675" i="10"/>
  <c r="BO1674" i="10" s="1"/>
  <c r="BK1674" i="10" s="1"/>
  <c r="BN1674" i="10"/>
  <c r="BJ1674" i="10" s="1"/>
  <c r="BI1675" i="10"/>
  <c r="BI1674" i="10" s="1"/>
  <c r="BE1674" i="10" s="1"/>
  <c r="BH1675" i="10"/>
  <c r="BD1675" i="10" s="1"/>
  <c r="BQ1675" i="10"/>
  <c r="BM1675" i="10" s="1"/>
  <c r="BP1675" i="10"/>
  <c r="BP1674" i="10" s="1"/>
  <c r="BL1674" i="10" s="1"/>
  <c r="Y1673" i="10"/>
  <c r="AV1672" i="10"/>
  <c r="AT1672" i="10"/>
  <c r="BC1675" i="10"/>
  <c r="BG1674" i="10"/>
  <c r="BC1674" i="10" s="1"/>
  <c r="T1670" i="10"/>
  <c r="AT1670" i="10"/>
  <c r="D25" i="16" s="1"/>
  <c r="A25" i="16" s="1"/>
  <c r="R1670" i="10"/>
  <c r="AL1670" i="10" s="1"/>
  <c r="AK1695" i="10" s="1"/>
  <c r="AV1670" i="10"/>
  <c r="BF1674" i="10"/>
  <c r="AX1675" i="10"/>
  <c r="AU1674" i="10"/>
  <c r="AY1674" i="10" s="1"/>
  <c r="BA1674" i="10" s="1"/>
  <c r="S1674" i="10"/>
  <c r="U1674" i="10"/>
  <c r="G15" i="16"/>
  <c r="L15" i="16" s="1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P1663" i="10"/>
  <c r="BC1661" i="10"/>
  <c r="BG1660" i="10"/>
  <c r="BC1660" i="10" s="1"/>
  <c r="X1662" i="10"/>
  <c r="AQ1663" i="10"/>
  <c r="X1654" i="10"/>
  <c r="AQ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L13" i="16"/>
  <c r="N13" i="16"/>
  <c r="O13" i="16"/>
  <c r="M13" i="16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BI1658" i="10"/>
  <c r="BE1658" i="10" s="1"/>
  <c r="BE1659" i="10"/>
  <c r="BN1661" i="10"/>
  <c r="BJ1661" i="10" s="1"/>
  <c r="BJ1660" i="10"/>
  <c r="BH1658" i="10"/>
  <c r="BD1658" i="10" s="1"/>
  <c r="BD1659" i="10"/>
  <c r="AN1661" i="10"/>
  <c r="AM1685" i="10" s="1"/>
  <c r="AP1661" i="10"/>
  <c r="AO1685" i="10" s="1"/>
  <c r="AP1685" i="10" s="1"/>
  <c r="BI1656" i="10"/>
  <c r="BE1656" i="10" s="1"/>
  <c r="BE1657" i="10"/>
  <c r="BQ1656" i="10"/>
  <c r="BM1656" i="10" s="1"/>
  <c r="BM1657" i="10"/>
  <c r="R1664" i="10"/>
  <c r="T1664" i="10"/>
  <c r="AV1664" i="10"/>
  <c r="AT1664" i="10"/>
  <c r="D19" i="16" s="1"/>
  <c r="AP1634" i="10"/>
  <c r="O25" i="14" a="1"/>
  <c r="O25" i="14" s="1"/>
  <c r="O38" i="14" a="1"/>
  <c r="O38" i="14" s="1"/>
  <c r="O10" i="14" a="1"/>
  <c r="O10" i="14" s="1"/>
  <c r="O28" i="14" a="1"/>
  <c r="O28" i="14" s="1"/>
  <c r="O20" i="14" a="1"/>
  <c r="O20" i="14" s="1"/>
  <c r="O60" i="14" a="1"/>
  <c r="O60" i="14" s="1"/>
  <c r="O27" i="14" a="1"/>
  <c r="O27" i="14" s="1"/>
  <c r="O69" i="14" a="1"/>
  <c r="O69" i="14" s="1"/>
  <c r="O32" i="14" a="1"/>
  <c r="O32" i="14" s="1"/>
  <c r="O40" i="14" a="1"/>
  <c r="O40" i="14" s="1"/>
  <c r="O75" i="14" a="1"/>
  <c r="O75" i="14" s="1"/>
  <c r="O81" i="14" a="1"/>
  <c r="O81" i="14" s="1"/>
  <c r="O50" i="14" a="1"/>
  <c r="O50" i="14" s="1"/>
  <c r="O44" i="14" a="1"/>
  <c r="O44" i="14" s="1"/>
  <c r="O74" i="14" a="1"/>
  <c r="O74" i="14" s="1"/>
  <c r="O34" i="14" a="1"/>
  <c r="O34" i="14" s="1"/>
  <c r="O26" i="14" a="1"/>
  <c r="O26" i="14" s="1"/>
  <c r="O49" i="14" a="1"/>
  <c r="O49" i="14" s="1"/>
  <c r="O51" i="14" a="1"/>
  <c r="O51" i="14" s="1"/>
  <c r="O8" i="14" a="1"/>
  <c r="O8" i="14" s="1"/>
  <c r="O86" i="14" a="1"/>
  <c r="O86" i="14" s="1"/>
  <c r="O66" i="14" a="1"/>
  <c r="O66" i="14" s="1"/>
  <c r="O78" i="14" a="1"/>
  <c r="O78" i="14" s="1"/>
  <c r="O2" i="14" a="1"/>
  <c r="O2" i="14" s="1"/>
  <c r="O17" i="14" a="1"/>
  <c r="O17" i="14" s="1"/>
  <c r="O14" i="14" a="1"/>
  <c r="O14" i="14" s="1"/>
  <c r="O30" i="14" a="1"/>
  <c r="O30" i="14" s="1"/>
  <c r="O82" i="14" a="1"/>
  <c r="O82" i="14" s="1"/>
  <c r="O29" i="14" a="1"/>
  <c r="O29" i="14" s="1"/>
  <c r="O19" i="14" a="1"/>
  <c r="O19" i="14" s="1"/>
  <c r="O67" i="14" a="1"/>
  <c r="O67" i="14" s="1"/>
  <c r="O77" i="14" a="1"/>
  <c r="O77" i="14" s="1"/>
  <c r="O37" i="14" a="1"/>
  <c r="O37" i="14" s="1"/>
  <c r="O79" i="14" a="1"/>
  <c r="O79" i="14" s="1"/>
  <c r="O15" i="14" a="1"/>
  <c r="O15" i="14" s="1"/>
  <c r="O58" i="14" a="1"/>
  <c r="O58" i="14" s="1"/>
  <c r="O64" i="14" a="1"/>
  <c r="O64" i="14" s="1"/>
  <c r="O39" i="14" a="1"/>
  <c r="O39" i="14" s="1"/>
  <c r="O73" i="14" a="1"/>
  <c r="O73" i="14" s="1"/>
  <c r="O16" i="14" a="1"/>
  <c r="O16" i="14" s="1"/>
  <c r="O72" i="14" a="1"/>
  <c r="O72" i="14" s="1"/>
  <c r="O9" i="14" a="1"/>
  <c r="O9" i="14" s="1"/>
  <c r="O48" i="14" a="1"/>
  <c r="O48" i="14" s="1"/>
  <c r="O53" i="14" a="1"/>
  <c r="O53" i="14" s="1"/>
  <c r="O83" i="14" a="1"/>
  <c r="O83" i="14" s="1"/>
  <c r="O84" i="14" a="1"/>
  <c r="O84" i="14" s="1"/>
  <c r="O6" i="14" a="1"/>
  <c r="O6" i="14" s="1"/>
  <c r="O57" i="14" a="1"/>
  <c r="O57" i="14" s="1"/>
  <c r="O33" i="14" a="1"/>
  <c r="O33" i="14" s="1"/>
  <c r="O62" i="14" a="1"/>
  <c r="O62" i="14" s="1"/>
  <c r="O55" i="14" a="1"/>
  <c r="O55" i="14" s="1"/>
  <c r="O7" i="14" a="1"/>
  <c r="O7" i="14" s="1"/>
  <c r="O65" i="14" a="1"/>
  <c r="O65" i="14" s="1"/>
  <c r="O76" i="14" a="1"/>
  <c r="O76" i="14" s="1"/>
  <c r="O3" i="14" a="1"/>
  <c r="O3" i="14" s="1"/>
  <c r="O80" i="14" a="1"/>
  <c r="O80" i="14" s="1"/>
  <c r="O70" i="14" a="1"/>
  <c r="O70" i="14" s="1"/>
  <c r="O36" i="14" a="1"/>
  <c r="O36" i="14" s="1"/>
  <c r="O11" i="14" a="1"/>
  <c r="O11" i="14" s="1"/>
  <c r="O68" i="14" a="1"/>
  <c r="O68" i="14" s="1"/>
  <c r="O45" i="14" a="1"/>
  <c r="O45" i="14" s="1"/>
  <c r="O63" i="14" a="1"/>
  <c r="O63" i="14" s="1"/>
  <c r="O21" i="14" a="1"/>
  <c r="O21" i="14" s="1"/>
  <c r="O24" i="14" a="1"/>
  <c r="O24" i="14" s="1"/>
  <c r="O18" i="14" a="1"/>
  <c r="O18" i="14" s="1"/>
  <c r="O23" i="14" a="1"/>
  <c r="O23" i="14" s="1"/>
  <c r="O41" i="14" a="1"/>
  <c r="O41" i="14" s="1"/>
  <c r="O5" i="14" a="1"/>
  <c r="O5" i="14" s="1"/>
  <c r="O52" i="14" a="1"/>
  <c r="O52" i="14" s="1"/>
  <c r="O47" i="14" a="1"/>
  <c r="O47" i="14" s="1"/>
  <c r="O22" i="14" a="1"/>
  <c r="O22" i="14" s="1"/>
  <c r="O35" i="14" a="1"/>
  <c r="O35" i="14" s="1"/>
  <c r="O46" i="14" a="1"/>
  <c r="O46" i="14" s="1"/>
  <c r="O59" i="14" a="1"/>
  <c r="O59" i="14" s="1"/>
  <c r="O61" i="14" a="1"/>
  <c r="O61" i="14" s="1"/>
  <c r="O42" i="14" a="1"/>
  <c r="O42" i="14" s="1"/>
  <c r="O85" i="14" a="1"/>
  <c r="O85" i="14" s="1"/>
  <c r="O13" i="14" a="1"/>
  <c r="O13" i="14" s="1"/>
  <c r="O4" i="14" a="1"/>
  <c r="O4" i="14" s="1"/>
  <c r="O12" i="14" a="1"/>
  <c r="O12" i="14" s="1"/>
  <c r="O71" i="14" a="1"/>
  <c r="O71" i="14" s="1"/>
  <c r="O43" i="14" a="1"/>
  <c r="O43" i="14" s="1"/>
  <c r="O56" i="14" a="1"/>
  <c r="O56" i="14" s="1"/>
  <c r="R1639" i="10"/>
  <c r="AV1639" i="10"/>
  <c r="T1639" i="10"/>
  <c r="AT1639" i="10"/>
  <c r="BM1647" i="10"/>
  <c r="BE1647" i="10"/>
  <c r="BB1646" i="10"/>
  <c r="BD1647" i="10"/>
  <c r="BA1646" i="10"/>
  <c r="AP1646" i="10"/>
  <c r="AN1646" i="10"/>
  <c r="AM1662" i="10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BD1633" i="10"/>
  <c r="BH1632" i="10"/>
  <c r="BD1632" i="10" s="1"/>
  <c r="BJ1632" i="10"/>
  <c r="BN1633" i="10"/>
  <c r="BJ1633" i="10" s="1"/>
  <c r="AT1623" i="10"/>
  <c r="AV1623" i="10"/>
  <c r="BQ1632" i="10"/>
  <c r="BM1632" i="10" s="1"/>
  <c r="BM1633" i="10"/>
  <c r="BK1633" i="10"/>
  <c r="BO1632" i="10"/>
  <c r="BK1632" i="10" s="1"/>
  <c r="BG1632" i="10"/>
  <c r="BC1632" i="10" s="1"/>
  <c r="BC1633" i="10"/>
  <c r="BP1632" i="10"/>
  <c r="BL1632" i="10" s="1"/>
  <c r="BL1633" i="10"/>
  <c r="BF1633" i="10"/>
  <c r="BB1633" i="10" s="1"/>
  <c r="BB1632" i="10"/>
  <c r="AZ1633" i="10"/>
  <c r="BA1633" i="10"/>
  <c r="AZ1632" i="10"/>
  <c r="BA1632" i="10"/>
  <c r="BI1632" i="10"/>
  <c r="BE1632" i="10" s="1"/>
  <c r="BE1633" i="10"/>
  <c r="AQ1634" i="10"/>
  <c r="X1635" i="10"/>
  <c r="T1623" i="10"/>
  <c r="R1623" i="10"/>
  <c r="D14" i="16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BD1711" i="10" l="1"/>
  <c r="BH1710" i="10"/>
  <c r="BD1710" i="10" s="1"/>
  <c r="BK1711" i="10"/>
  <c r="BO1710" i="10"/>
  <c r="BK1710" i="10" s="1"/>
  <c r="AN1707" i="10"/>
  <c r="X1706" i="10"/>
  <c r="AQ1707" i="10"/>
  <c r="X1703" i="10"/>
  <c r="AQ1702" i="10"/>
  <c r="AN1702" i="10"/>
  <c r="A16" i="16"/>
  <c r="G16" i="16"/>
  <c r="AX1711" i="10"/>
  <c r="AU1710" i="10"/>
  <c r="AY1710" i="10" s="1"/>
  <c r="AZ1710" i="10" s="1"/>
  <c r="S1710" i="10"/>
  <c r="U1710" i="10"/>
  <c r="S1704" i="10"/>
  <c r="U1704" i="10"/>
  <c r="AN1703" i="10"/>
  <c r="AP1703" i="10"/>
  <c r="BG1711" i="10"/>
  <c r="BQ1711" i="10"/>
  <c r="BI1711" i="10"/>
  <c r="BP1711" i="10"/>
  <c r="BF1710" i="10"/>
  <c r="BN1710" i="10"/>
  <c r="BP1692" i="10"/>
  <c r="BL1692" i="10" s="1"/>
  <c r="BM1693" i="10"/>
  <c r="BB1692" i="10"/>
  <c r="BO1692" i="10"/>
  <c r="BK1692" i="10" s="1"/>
  <c r="BC1693" i="10"/>
  <c r="N37" i="16"/>
  <c r="L37" i="16"/>
  <c r="M37" i="16"/>
  <c r="BE1693" i="10"/>
  <c r="G35" i="16"/>
  <c r="M35" i="16" s="1"/>
  <c r="A35" i="16"/>
  <c r="AZ1693" i="10"/>
  <c r="BA1693" i="10"/>
  <c r="BL1687" i="10"/>
  <c r="BP1686" i="10"/>
  <c r="BL1686" i="10" s="1"/>
  <c r="BQ1686" i="10"/>
  <c r="BM1686" i="10" s="1"/>
  <c r="BM1687" i="10"/>
  <c r="BJ1686" i="10"/>
  <c r="BN1687" i="10"/>
  <c r="BJ1687" i="10" s="1"/>
  <c r="BK1687" i="10"/>
  <c r="BO1686" i="10"/>
  <c r="BK1686" i="10" s="1"/>
  <c r="AV1696" i="10"/>
  <c r="AW1697" i="10" s="1"/>
  <c r="BC1687" i="10"/>
  <c r="BG1686" i="10"/>
  <c r="BC1686" i="10" s="1"/>
  <c r="AZ1686" i="10"/>
  <c r="BA1686" i="10"/>
  <c r="BE1687" i="10"/>
  <c r="BI1686" i="10"/>
  <c r="BE1686" i="10" s="1"/>
  <c r="BA1692" i="10"/>
  <c r="BB1686" i="10"/>
  <c r="BF1687" i="10"/>
  <c r="BB1687" i="10" s="1"/>
  <c r="BH1686" i="10"/>
  <c r="BD1686" i="10" s="1"/>
  <c r="BD1687" i="10"/>
  <c r="X1684" i="10"/>
  <c r="AQ1685" i="10"/>
  <c r="AN1685" i="10"/>
  <c r="X1689" i="10"/>
  <c r="AQ1688" i="10"/>
  <c r="AN1688" i="10"/>
  <c r="AV1695" i="10"/>
  <c r="AW1694" i="10" s="1"/>
  <c r="AT1695" i="10"/>
  <c r="D34" i="16" s="1"/>
  <c r="Y1694" i="10"/>
  <c r="AL1695" i="10"/>
  <c r="AN1686" i="10"/>
  <c r="AP1686" i="10"/>
  <c r="BA1687" i="10"/>
  <c r="AZ1687" i="10"/>
  <c r="AP1699" i="10"/>
  <c r="AN1699" i="10"/>
  <c r="AX1696" i="10"/>
  <c r="AU1697" i="10"/>
  <c r="AY1697" i="10" s="1"/>
  <c r="S1697" i="10"/>
  <c r="U1697" i="10"/>
  <c r="R1696" i="10"/>
  <c r="AL1696" i="10" s="1"/>
  <c r="AK1708" i="10" s="1"/>
  <c r="AL1708" i="10" s="1"/>
  <c r="T1696" i="10"/>
  <c r="AL1664" i="10"/>
  <c r="T1679" i="10"/>
  <c r="R1679" i="10"/>
  <c r="AL1679" i="10" s="1"/>
  <c r="AK1707" i="10" s="1"/>
  <c r="AT1679" i="10"/>
  <c r="AV1679" i="10"/>
  <c r="BK1675" i="10"/>
  <c r="BN1675" i="10"/>
  <c r="BJ1675" i="10" s="1"/>
  <c r="M15" i="16"/>
  <c r="T15" i="16" s="1"/>
  <c r="AV13" i="10" s="1"/>
  <c r="N15" i="16"/>
  <c r="O15" i="16"/>
  <c r="BE1675" i="10"/>
  <c r="BL1675" i="10"/>
  <c r="BH1674" i="10"/>
  <c r="BD1674" i="10" s="1"/>
  <c r="BQ1674" i="10"/>
  <c r="BM1674" i="10" s="1"/>
  <c r="AZ1674" i="10"/>
  <c r="AL1639" i="10"/>
  <c r="AK1669" i="10" s="1"/>
  <c r="AL1669" i="10" s="1"/>
  <c r="AK1701" i="10" s="1"/>
  <c r="AN1674" i="10"/>
  <c r="AM1698" i="10" s="1"/>
  <c r="AP1674" i="10"/>
  <c r="AZ1675" i="10"/>
  <c r="BA1675" i="10"/>
  <c r="BB1674" i="10"/>
  <c r="BF1675" i="10"/>
  <c r="BB1675" i="10" s="1"/>
  <c r="AW1671" i="10"/>
  <c r="AX1670" i="10"/>
  <c r="AU1671" i="10"/>
  <c r="AY1671" i="10" s="1"/>
  <c r="BH1673" i="10"/>
  <c r="AX1672" i="10"/>
  <c r="BI1673" i="10"/>
  <c r="AU1673" i="10"/>
  <c r="AY1673" i="10" s="1"/>
  <c r="BF1672" i="10"/>
  <c r="BG1673" i="10"/>
  <c r="BN1672" i="10"/>
  <c r="AW1673" i="10"/>
  <c r="BQ1673" i="10"/>
  <c r="BO1673" i="10"/>
  <c r="BP1673" i="10"/>
  <c r="S1673" i="10"/>
  <c r="U1673" i="10"/>
  <c r="G19" i="16"/>
  <c r="A19" i="16"/>
  <c r="AL1623" i="10"/>
  <c r="AK1651" i="10" s="1"/>
  <c r="AV1651" i="10" s="1"/>
  <c r="G25" i="16"/>
  <c r="M25" i="16" s="1"/>
  <c r="T13" i="16"/>
  <c r="AV11" i="10" s="1"/>
  <c r="AW1665" i="10"/>
  <c r="T1654" i="10"/>
  <c r="R1654" i="10"/>
  <c r="AK1671" i="10" s="1"/>
  <c r="AT1654" i="10"/>
  <c r="D9" i="16" s="1"/>
  <c r="A9" i="16" s="1"/>
  <c r="AV1654" i="10"/>
  <c r="R1662" i="10"/>
  <c r="T1662" i="10"/>
  <c r="AV1662" i="10"/>
  <c r="AT1662" i="10"/>
  <c r="X1663" i="10"/>
  <c r="AQ1662" i="10"/>
  <c r="R1665" i="10"/>
  <c r="T1665" i="10"/>
  <c r="AT1665" i="10"/>
  <c r="AV1665" i="10"/>
  <c r="AW1664" i="10" s="1"/>
  <c r="AX1664" i="10"/>
  <c r="AU1665" i="10"/>
  <c r="AY1665" i="10" s="1"/>
  <c r="O88" i="14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AP1643" i="10"/>
  <c r="AO1684" i="10" s="1"/>
  <c r="AP1684" i="10" s="1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T1635" i="10"/>
  <c r="AV1635" i="10"/>
  <c r="AW1622" i="10"/>
  <c r="BN1622" i="10"/>
  <c r="BO1623" i="10"/>
  <c r="BP1623" i="10"/>
  <c r="BQ1623" i="10"/>
  <c r="BF1622" i="10"/>
  <c r="AX1623" i="10"/>
  <c r="AU1622" i="10"/>
  <c r="AY1622" i="10" s="1"/>
  <c r="BG1623" i="10"/>
  <c r="BI1623" i="10"/>
  <c r="BH1623" i="10"/>
  <c r="R1635" i="10"/>
  <c r="T1635" i="10"/>
  <c r="A14" i="16"/>
  <c r="G14" i="16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BA1710" i="10" l="1"/>
  <c r="BC1711" i="10"/>
  <c r="BG1710" i="10"/>
  <c r="BC1710" i="10" s="1"/>
  <c r="T1703" i="10"/>
  <c r="R1703" i="10"/>
  <c r="AL1703" i="10" s="1"/>
  <c r="AV1703" i="10"/>
  <c r="AT1703" i="10"/>
  <c r="Y1700" i="10"/>
  <c r="Y1706" i="10"/>
  <c r="AV1707" i="10"/>
  <c r="AW1706" i="10" s="1"/>
  <c r="AT1707" i="10"/>
  <c r="AL1707" i="10"/>
  <c r="T1706" i="10"/>
  <c r="AT1706" i="10"/>
  <c r="R1706" i="10"/>
  <c r="AL1706" i="10" s="1"/>
  <c r="AV1706" i="10"/>
  <c r="BQ1710" i="10"/>
  <c r="BM1710" i="10" s="1"/>
  <c r="BM1711" i="10"/>
  <c r="BN1711" i="10"/>
  <c r="BJ1711" i="10" s="1"/>
  <c r="BJ1710" i="10"/>
  <c r="BB1710" i="10"/>
  <c r="BF1711" i="10"/>
  <c r="BB1711" i="10" s="1"/>
  <c r="BP1710" i="10"/>
  <c r="BL1710" i="10" s="1"/>
  <c r="BL1711" i="10"/>
  <c r="AP1710" i="10"/>
  <c r="AN1710" i="10"/>
  <c r="Y1709" i="10"/>
  <c r="AV1708" i="10"/>
  <c r="AT1708" i="10"/>
  <c r="AZ1711" i="10"/>
  <c r="BA1711" i="10"/>
  <c r="BE1711" i="10"/>
  <c r="BI1710" i="10"/>
  <c r="BE1710" i="10" s="1"/>
  <c r="L16" i="16"/>
  <c r="M16" i="16"/>
  <c r="N16" i="16"/>
  <c r="O16" i="16"/>
  <c r="T37" i="16"/>
  <c r="AV35" i="10" s="1"/>
  <c r="N35" i="16"/>
  <c r="O35" i="16"/>
  <c r="L35" i="16"/>
  <c r="A34" i="16"/>
  <c r="G34" i="16"/>
  <c r="X1699" i="10"/>
  <c r="AQ1698" i="10"/>
  <c r="AN1698" i="10"/>
  <c r="Y1689" i="10"/>
  <c r="AV1688" i="10"/>
  <c r="AT1688" i="10"/>
  <c r="AL1688" i="10"/>
  <c r="AP1697" i="10"/>
  <c r="AN1697" i="10"/>
  <c r="S1694" i="10"/>
  <c r="U1694" i="10"/>
  <c r="AX1695" i="10"/>
  <c r="AU1694" i="10"/>
  <c r="AY1694" i="10" s="1"/>
  <c r="R1689" i="10"/>
  <c r="AL1689" i="10" s="1"/>
  <c r="T1689" i="10"/>
  <c r="AV1689" i="10"/>
  <c r="AW1688" i="10" s="1"/>
  <c r="AT1689" i="10"/>
  <c r="AT1684" i="10"/>
  <c r="R1684" i="10"/>
  <c r="AL1684" i="10" s="1"/>
  <c r="AV1684" i="10"/>
  <c r="T1684" i="10"/>
  <c r="AL1665" i="10"/>
  <c r="AK1697" i="10" s="1"/>
  <c r="AW1678" i="10"/>
  <c r="BO1679" i="10"/>
  <c r="BQ1679" i="10"/>
  <c r="BP1679" i="10"/>
  <c r="BN1678" i="10"/>
  <c r="BG1679" i="10"/>
  <c r="BF1678" i="10"/>
  <c r="BI1679" i="10"/>
  <c r="BH1679" i="10"/>
  <c r="AU1678" i="10"/>
  <c r="AY1678" i="10" s="1"/>
  <c r="AX1679" i="10"/>
  <c r="Y1668" i="10"/>
  <c r="U1668" i="10" s="1"/>
  <c r="AV1669" i="10"/>
  <c r="AW1668" i="10" s="1"/>
  <c r="AT1669" i="10"/>
  <c r="BA1673" i="10"/>
  <c r="AZ1673" i="10"/>
  <c r="Y1670" i="10"/>
  <c r="AV1671" i="10"/>
  <c r="AT1671" i="10"/>
  <c r="D10" i="16" s="1"/>
  <c r="AL1671" i="10"/>
  <c r="AP1673" i="10"/>
  <c r="AN1673" i="10"/>
  <c r="AM1700" i="10" s="1"/>
  <c r="BL1673" i="10"/>
  <c r="BP1672" i="10"/>
  <c r="BL1672" i="10" s="1"/>
  <c r="BO1672" i="10"/>
  <c r="BK1672" i="10" s="1"/>
  <c r="BK1673" i="10"/>
  <c r="BQ1672" i="10"/>
  <c r="BM1672" i="10" s="1"/>
  <c r="BM1673" i="10"/>
  <c r="BN1673" i="10"/>
  <c r="BJ1673" i="10" s="1"/>
  <c r="BJ1672" i="10"/>
  <c r="BG1672" i="10"/>
  <c r="BC1672" i="10" s="1"/>
  <c r="BC1673" i="10"/>
  <c r="BF1673" i="10"/>
  <c r="BB1673" i="10" s="1"/>
  <c r="BB1672" i="10"/>
  <c r="BI1672" i="10"/>
  <c r="BE1672" i="10" s="1"/>
  <c r="BE1673" i="10"/>
  <c r="AZ1672" i="10"/>
  <c r="BA1672" i="10"/>
  <c r="BD1673" i="10"/>
  <c r="BH1672" i="10"/>
  <c r="BD1672" i="10" s="1"/>
  <c r="G9" i="16"/>
  <c r="N9" i="16" s="1"/>
  <c r="BH1665" i="10"/>
  <c r="BD1665" i="10" s="1"/>
  <c r="M19" i="16"/>
  <c r="N19" i="16"/>
  <c r="L19" i="16"/>
  <c r="O19" i="16"/>
  <c r="N25" i="16"/>
  <c r="Y1650" i="10"/>
  <c r="S1650" i="10" s="1"/>
  <c r="AT1651" i="10"/>
  <c r="D6" i="16" s="1"/>
  <c r="G6" i="16" s="1"/>
  <c r="M6" i="16" s="1"/>
  <c r="L25" i="16"/>
  <c r="T25" i="16" s="1"/>
  <c r="AV23" i="10" s="1"/>
  <c r="O25" i="16"/>
  <c r="AL1635" i="10"/>
  <c r="AK1663" i="10" s="1"/>
  <c r="L76" i="14" s="1" a="1"/>
  <c r="L76" i="14" s="1"/>
  <c r="L60" i="14" a="1"/>
  <c r="L60" i="14" s="1"/>
  <c r="L12" i="14" a="1"/>
  <c r="L12" i="14" s="1"/>
  <c r="L56" i="14" a="1"/>
  <c r="L56" i="14" s="1"/>
  <c r="L5" i="14" a="1"/>
  <c r="L5" i="14" s="1"/>
  <c r="L26" i="14" a="1"/>
  <c r="L26" i="14" s="1"/>
  <c r="L27" i="14" a="1"/>
  <c r="L27" i="14" s="1"/>
  <c r="L79" i="14" a="1"/>
  <c r="L79" i="14" s="1"/>
  <c r="L67" i="14" a="1"/>
  <c r="L67" i="14" s="1"/>
  <c r="L33" i="14" a="1"/>
  <c r="L33" i="14" s="1"/>
  <c r="L65" i="14" a="1"/>
  <c r="L65" i="14" s="1"/>
  <c r="L7" i="14" a="1"/>
  <c r="L7" i="14" s="1"/>
  <c r="L62" i="14" a="1"/>
  <c r="L62" i="14" s="1"/>
  <c r="L55" i="14" a="1"/>
  <c r="L55" i="14" s="1"/>
  <c r="L63" i="14" a="1"/>
  <c r="L63" i="14" s="1"/>
  <c r="BN1654" i="10"/>
  <c r="AW1655" i="10"/>
  <c r="BO1655" i="10"/>
  <c r="BP1655" i="10"/>
  <c r="BQ1655" i="10"/>
  <c r="L8" i="14" a="1"/>
  <c r="L8" i="14" s="1"/>
  <c r="L43" i="14" a="1"/>
  <c r="L43" i="14" s="1"/>
  <c r="L72" i="14" a="1"/>
  <c r="L72" i="14" s="1"/>
  <c r="L6" i="14" a="1"/>
  <c r="L6" i="14" s="1"/>
  <c r="L73" i="14" a="1"/>
  <c r="L73" i="14" s="1"/>
  <c r="L3" i="14" a="1"/>
  <c r="L3" i="14" s="1"/>
  <c r="BH1655" i="10"/>
  <c r="BI1655" i="10"/>
  <c r="BF1654" i="10"/>
  <c r="AX1654" i="10"/>
  <c r="AU1655" i="10"/>
  <c r="AY1655" i="10" s="1"/>
  <c r="BG1655" i="10"/>
  <c r="D21" i="16"/>
  <c r="L13" i="14" a="1"/>
  <c r="L13" i="14" s="1"/>
  <c r="R1663" i="10"/>
  <c r="T1663" i="10"/>
  <c r="L83" i="14" a="1"/>
  <c r="L83" i="14" s="1"/>
  <c r="L57" i="14" a="1"/>
  <c r="L57" i="14" s="1"/>
  <c r="L78" i="14" a="1"/>
  <c r="L78" i="14" s="1"/>
  <c r="L47" i="14" a="1"/>
  <c r="L47" i="14" s="1"/>
  <c r="L20" i="14" a="1"/>
  <c r="L20" i="14" s="1"/>
  <c r="L21" i="14" a="1"/>
  <c r="L21" i="14" s="1"/>
  <c r="L17" i="14" a="1"/>
  <c r="L17" i="14" s="1"/>
  <c r="L15" i="14" a="1"/>
  <c r="L15" i="14" s="1"/>
  <c r="L50" i="14" a="1"/>
  <c r="L50" i="14" s="1"/>
  <c r="L49" i="14" a="1"/>
  <c r="L49" i="14" s="1"/>
  <c r="L35" i="14" a="1"/>
  <c r="L35" i="14" s="1"/>
  <c r="L86" i="14" a="1"/>
  <c r="L86" i="14" s="1"/>
  <c r="L75" i="14" a="1"/>
  <c r="L75" i="14" s="1"/>
  <c r="L25" i="14" a="1"/>
  <c r="L25" i="14" s="1"/>
  <c r="L2" i="14" a="1"/>
  <c r="L2" i="14" s="1"/>
  <c r="L9" i="14" a="1"/>
  <c r="L9" i="14" s="1"/>
  <c r="L84" i="14" a="1"/>
  <c r="L84" i="14" s="1"/>
  <c r="L4" i="14" a="1"/>
  <c r="L4" i="14" s="1"/>
  <c r="L32" i="14" a="1"/>
  <c r="L32" i="14" s="1"/>
  <c r="L77" i="14" a="1"/>
  <c r="L77" i="14" s="1"/>
  <c r="BO1665" i="10"/>
  <c r="L42" i="14" a="1"/>
  <c r="L42" i="14" s="1"/>
  <c r="L38" i="14" a="1"/>
  <c r="L38" i="14" s="1"/>
  <c r="L69" i="14" a="1"/>
  <c r="L69" i="14" s="1"/>
  <c r="L40" i="14" a="1"/>
  <c r="L40" i="14" s="1"/>
  <c r="L41" i="14" a="1"/>
  <c r="L41" i="14" s="1"/>
  <c r="L74" i="14" a="1"/>
  <c r="L74" i="14" s="1"/>
  <c r="AW1650" i="10"/>
  <c r="BN1650" i="10"/>
  <c r="BO1651" i="10"/>
  <c r="BP1651" i="10"/>
  <c r="BQ1651" i="10"/>
  <c r="BQ1665" i="10"/>
  <c r="AX1665" i="10"/>
  <c r="AU1664" i="10"/>
  <c r="AY1664" i="10" s="1"/>
  <c r="AZ1664" i="10" s="1"/>
  <c r="L54" i="14" a="1"/>
  <c r="L54" i="14" s="1"/>
  <c r="BF1664" i="10"/>
  <c r="BG1665" i="10"/>
  <c r="BI1665" i="10"/>
  <c r="L81" i="14" a="1"/>
  <c r="L81" i="14" s="1"/>
  <c r="L28" i="14" a="1"/>
  <c r="L28" i="14" s="1"/>
  <c r="L36" i="14" a="1"/>
  <c r="L36" i="14" s="1"/>
  <c r="L29" i="14" a="1"/>
  <c r="L29" i="14" s="1"/>
  <c r="L30" i="14" a="1"/>
  <c r="L30" i="14" s="1"/>
  <c r="L19" i="14" a="1"/>
  <c r="L19" i="14" s="1"/>
  <c r="L53" i="14" a="1"/>
  <c r="L53" i="14" s="1"/>
  <c r="BP1665" i="10"/>
  <c r="L16" i="14" a="1"/>
  <c r="L16" i="14" s="1"/>
  <c r="L11" i="14" a="1"/>
  <c r="L11" i="14" s="1"/>
  <c r="L51" i="14" a="1"/>
  <c r="L51" i="14" s="1"/>
  <c r="L68" i="14" a="1"/>
  <c r="L68" i="14" s="1"/>
  <c r="L52" i="14" a="1"/>
  <c r="L52" i="14" s="1"/>
  <c r="L10" i="14" a="1"/>
  <c r="L10" i="14" s="1"/>
  <c r="L37" i="14" a="1"/>
  <c r="L37" i="14" s="1"/>
  <c r="L61" i="14" a="1"/>
  <c r="L61" i="14" s="1"/>
  <c r="L80" i="14" a="1"/>
  <c r="L80" i="14" s="1"/>
  <c r="L85" i="14" a="1"/>
  <c r="L85" i="14" s="1"/>
  <c r="L64" i="14" a="1"/>
  <c r="L64" i="14" s="1"/>
  <c r="L48" i="14" a="1"/>
  <c r="L48" i="14" s="1"/>
  <c r="L24" i="14" a="1"/>
  <c r="L24" i="14" s="1"/>
  <c r="L18" i="14" a="1"/>
  <c r="L18" i="14" s="1"/>
  <c r="AX1662" i="10"/>
  <c r="AU1663" i="10"/>
  <c r="AY1663" i="10" s="1"/>
  <c r="D29" i="16"/>
  <c r="BN1664" i="10"/>
  <c r="L34" i="14" a="1"/>
  <c r="L34" i="14" s="1"/>
  <c r="L23" i="14" a="1"/>
  <c r="L23" i="14" s="1"/>
  <c r="L70" i="14" a="1"/>
  <c r="L70" i="14" s="1"/>
  <c r="L39" i="14" a="1"/>
  <c r="L39" i="14" s="1"/>
  <c r="L82" i="14" a="1"/>
  <c r="L82" i="14" s="1"/>
  <c r="L66" i="14" a="1"/>
  <c r="L66" i="14" s="1"/>
  <c r="L22" i="14" a="1"/>
  <c r="L22" i="14" s="1"/>
  <c r="AW1663" i="10"/>
  <c r="L46" i="14" a="1"/>
  <c r="L46" i="14" s="1"/>
  <c r="L14" i="14" a="1"/>
  <c r="L14" i="14" s="1"/>
  <c r="L59" i="14" a="1"/>
  <c r="L59" i="14" s="1"/>
  <c r="L44" i="14" a="1"/>
  <c r="L44" i="14" s="1"/>
  <c r="L45" i="14" a="1"/>
  <c r="L45" i="14" s="1"/>
  <c r="L71" i="14" a="1"/>
  <c r="L71" i="14" s="1"/>
  <c r="L58" i="14" a="1"/>
  <c r="L58" i="14" s="1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BO37" i="10"/>
  <c r="BK37" i="10" s="1"/>
  <c r="Y39" i="16" s="1"/>
  <c r="BL38" i="10"/>
  <c r="Z40" i="16" s="1"/>
  <c r="T35" i="16"/>
  <c r="AV33" i="10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AX1635" i="10"/>
  <c r="AU1634" i="10"/>
  <c r="AY1634" i="10" s="1"/>
  <c r="BG1635" i="10"/>
  <c r="BF1634" i="10"/>
  <c r="BH1635" i="10"/>
  <c r="BI1635" i="10"/>
  <c r="BL1623" i="10"/>
  <c r="BP1622" i="10"/>
  <c r="BL1622" i="10" s="1"/>
  <c r="BK1623" i="10"/>
  <c r="BO1622" i="10"/>
  <c r="BK1622" i="10" s="1"/>
  <c r="BN1623" i="10"/>
  <c r="BJ1623" i="10" s="1"/>
  <c r="BJ1622" i="10"/>
  <c r="O14" i="16"/>
  <c r="L14" i="16"/>
  <c r="M14" i="16"/>
  <c r="N14" i="16"/>
  <c r="T16" i="16" l="1"/>
  <c r="AV14" i="10" s="1"/>
  <c r="BO14" i="10" s="1"/>
  <c r="BO13" i="10" s="1"/>
  <c r="BK13" i="10" s="1"/>
  <c r="Y15" i="16" s="1"/>
  <c r="BQ14" i="10"/>
  <c r="BQ13" i="10" s="1"/>
  <c r="BM13" i="10" s="1"/>
  <c r="AA15" i="16" s="1"/>
  <c r="BP14" i="10"/>
  <c r="BL14" i="10" s="1"/>
  <c r="Z16" i="16" s="1"/>
  <c r="U1706" i="10"/>
  <c r="S1706" i="10"/>
  <c r="AX1708" i="10"/>
  <c r="AU1709" i="10"/>
  <c r="AY1709" i="10" s="1"/>
  <c r="D31" i="16"/>
  <c r="AW1709" i="10"/>
  <c r="S1700" i="10"/>
  <c r="U1700" i="10"/>
  <c r="S1709" i="10"/>
  <c r="U1709" i="10"/>
  <c r="AX1703" i="10"/>
  <c r="AU1702" i="10"/>
  <c r="AY1702" i="10" s="1"/>
  <c r="BH1703" i="10"/>
  <c r="BG1703" i="10"/>
  <c r="BI1703" i="10"/>
  <c r="BF1702" i="10"/>
  <c r="D23" i="16"/>
  <c r="A23" i="16" s="1"/>
  <c r="D7" i="16"/>
  <c r="D27" i="16"/>
  <c r="G27" i="16" s="1"/>
  <c r="D11" i="16"/>
  <c r="BN1706" i="10"/>
  <c r="BP1707" i="10"/>
  <c r="BQ1707" i="10"/>
  <c r="BO1707" i="10"/>
  <c r="AW1707" i="10"/>
  <c r="AW1702" i="10"/>
  <c r="BN1702" i="10"/>
  <c r="BP1703" i="10"/>
  <c r="BQ1703" i="10"/>
  <c r="BO1703" i="10"/>
  <c r="D12" i="16"/>
  <c r="BH1707" i="10"/>
  <c r="AX1706" i="10"/>
  <c r="BI1707" i="10"/>
  <c r="BF1706" i="10"/>
  <c r="AU1707" i="10"/>
  <c r="AY1707" i="10" s="1"/>
  <c r="BG1707" i="10"/>
  <c r="AQ1700" i="10"/>
  <c r="X1701" i="10"/>
  <c r="BN13" i="10"/>
  <c r="AX1707" i="10"/>
  <c r="AU1706" i="10"/>
  <c r="AY1706" i="10" s="1"/>
  <c r="O34" i="16"/>
  <c r="M34" i="16"/>
  <c r="L34" i="16"/>
  <c r="N34" i="16"/>
  <c r="AV1697" i="10"/>
  <c r="Y1696" i="10"/>
  <c r="AT1697" i="10"/>
  <c r="D20" i="16" s="1"/>
  <c r="A20" i="16" s="1"/>
  <c r="AL1697" i="10"/>
  <c r="BN1684" i="10"/>
  <c r="BP1685" i="10"/>
  <c r="BQ1685" i="10"/>
  <c r="BO1685" i="10"/>
  <c r="AW1685" i="10"/>
  <c r="BH1685" i="10"/>
  <c r="AX1684" i="10"/>
  <c r="BG1685" i="10"/>
  <c r="BI1685" i="10"/>
  <c r="BF1684" i="10"/>
  <c r="AU1685" i="10"/>
  <c r="AY1685" i="10" s="1"/>
  <c r="AX1689" i="10"/>
  <c r="AU1688" i="10"/>
  <c r="AY1688" i="10" s="1"/>
  <c r="AN1694" i="10"/>
  <c r="AP1694" i="10"/>
  <c r="BH1689" i="10"/>
  <c r="AX1688" i="10"/>
  <c r="BF1688" i="10"/>
  <c r="BG1689" i="10"/>
  <c r="AU1689" i="10"/>
  <c r="AY1689" i="10" s="1"/>
  <c r="BI1689" i="10"/>
  <c r="BN1688" i="10"/>
  <c r="BP1689" i="10"/>
  <c r="BQ1689" i="10"/>
  <c r="AW1689" i="10"/>
  <c r="BO1689" i="10"/>
  <c r="S1689" i="10"/>
  <c r="U1689" i="10"/>
  <c r="R1699" i="10"/>
  <c r="AL1699" i="10" s="1"/>
  <c r="AV1699" i="10"/>
  <c r="T1699" i="10"/>
  <c r="AT1699" i="10"/>
  <c r="D22" i="16" s="1"/>
  <c r="G10" i="16"/>
  <c r="A10" i="16"/>
  <c r="BH1669" i="10"/>
  <c r="BH1668" i="10" s="1"/>
  <c r="BD1668" i="10" s="1"/>
  <c r="D8" i="16"/>
  <c r="BA1678" i="10"/>
  <c r="AZ1678" i="10"/>
  <c r="BH1678" i="10"/>
  <c r="BD1678" i="10" s="1"/>
  <c r="BD1679" i="10"/>
  <c r="BI1678" i="10"/>
  <c r="BE1678" i="10" s="1"/>
  <c r="BE1679" i="10"/>
  <c r="BF1679" i="10"/>
  <c r="BB1679" i="10" s="1"/>
  <c r="BB1678" i="10"/>
  <c r="BC1679" i="10"/>
  <c r="BG1678" i="10"/>
  <c r="BC1678" i="10" s="1"/>
  <c r="BJ1678" i="10"/>
  <c r="BN1679" i="10"/>
  <c r="BJ1679" i="10" s="1"/>
  <c r="BL1679" i="10"/>
  <c r="BP1678" i="10"/>
  <c r="BL1678" i="10" s="1"/>
  <c r="BM1679" i="10"/>
  <c r="BQ1678" i="10"/>
  <c r="BM1678" i="10" s="1"/>
  <c r="BO1678" i="10"/>
  <c r="BK1678" i="10" s="1"/>
  <c r="BK1679" i="10"/>
  <c r="AZ1679" i="10"/>
  <c r="BA1679" i="10"/>
  <c r="AX1669" i="10"/>
  <c r="AZ1669" i="10" s="1"/>
  <c r="AU1668" i="10"/>
  <c r="AY1668" i="10" s="1"/>
  <c r="AZ1668" i="10" s="1"/>
  <c r="S1668" i="10"/>
  <c r="AN1668" i="10" s="1"/>
  <c r="AM1704" i="10" s="1"/>
  <c r="BI1651" i="10"/>
  <c r="BI1650" i="10" s="1"/>
  <c r="BE1650" i="10" s="1"/>
  <c r="BH1664" i="10"/>
  <c r="BD1664" i="10" s="1"/>
  <c r="BH1651" i="10"/>
  <c r="BH1650" i="10" s="1"/>
  <c r="BD1650" i="10" s="1"/>
  <c r="BF1650" i="10"/>
  <c r="BB1650" i="10" s="1"/>
  <c r="BG1669" i="10"/>
  <c r="BG1668" i="10" s="1"/>
  <c r="BC1668" i="10" s="1"/>
  <c r="AU1650" i="10"/>
  <c r="AY1650" i="10" s="1"/>
  <c r="BA1650" i="10" s="1"/>
  <c r="BI1669" i="10"/>
  <c r="BE1669" i="10" s="1"/>
  <c r="AX1651" i="10"/>
  <c r="AZ1651" i="10" s="1"/>
  <c r="BF1668" i="10"/>
  <c r="BF1669" i="10" s="1"/>
  <c r="BB1669" i="10" s="1"/>
  <c r="BG1651" i="10"/>
  <c r="BG1650" i="10" s="1"/>
  <c r="BC1650" i="10" s="1"/>
  <c r="BP1669" i="10"/>
  <c r="BL1669" i="10" s="1"/>
  <c r="BN1668" i="10"/>
  <c r="BJ1668" i="10" s="1"/>
  <c r="BO1669" i="10"/>
  <c r="BK1669" i="10" s="1"/>
  <c r="BQ1669" i="10"/>
  <c r="BQ1668" i="10" s="1"/>
  <c r="BM1668" i="10" s="1"/>
  <c r="O9" i="16"/>
  <c r="L9" i="16"/>
  <c r="M9" i="16"/>
  <c r="D26" i="16"/>
  <c r="BF1670" i="10"/>
  <c r="BI1671" i="10"/>
  <c r="BG1671" i="10"/>
  <c r="BH1671" i="10"/>
  <c r="AW1670" i="10"/>
  <c r="BQ1671" i="10"/>
  <c r="BO1671" i="10"/>
  <c r="BN1670" i="10"/>
  <c r="BP1671" i="10"/>
  <c r="AX1671" i="10"/>
  <c r="AU1670" i="10"/>
  <c r="AY1670" i="10" s="1"/>
  <c r="S1670" i="10"/>
  <c r="U1670" i="10"/>
  <c r="O6" i="16"/>
  <c r="N6" i="16"/>
  <c r="L6" i="16"/>
  <c r="A6" i="16"/>
  <c r="T19" i="16"/>
  <c r="AV17" i="10" s="1"/>
  <c r="U1650" i="10"/>
  <c r="Y1662" i="10"/>
  <c r="S1662" i="10" s="1"/>
  <c r="AV1663" i="10"/>
  <c r="AW1662" i="10" s="1"/>
  <c r="AT1663" i="10"/>
  <c r="BI1663" i="10" s="1"/>
  <c r="BA1664" i="10"/>
  <c r="BN1665" i="10"/>
  <c r="BJ1665" i="10" s="1"/>
  <c r="BJ1664" i="10"/>
  <c r="G29" i="16"/>
  <c r="A29" i="16"/>
  <c r="A21" i="16"/>
  <c r="G21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Z1655" i="10"/>
  <c r="BA1655" i="10"/>
  <c r="AZ1654" i="10"/>
  <c r="BA1654" i="10"/>
  <c r="BQ1654" i="10"/>
  <c r="BM1654" i="10" s="1"/>
  <c r="BM1655" i="10"/>
  <c r="BQ1664" i="10"/>
  <c r="BM1664" i="10" s="1"/>
  <c r="BM1665" i="10"/>
  <c r="BO1664" i="10"/>
  <c r="BK1664" i="10" s="1"/>
  <c r="BK1665" i="10"/>
  <c r="L88" i="14"/>
  <c r="BB1654" i="10"/>
  <c r="BF1655" i="10"/>
  <c r="BB1655" i="10" s="1"/>
  <c r="BL1655" i="10"/>
  <c r="BP1654" i="10"/>
  <c r="BL1654" i="10" s="1"/>
  <c r="BQ1650" i="10"/>
  <c r="BM1650" i="10" s="1"/>
  <c r="BM1651" i="10"/>
  <c r="BI1654" i="10"/>
  <c r="BE1654" i="10" s="1"/>
  <c r="BE1655" i="10"/>
  <c r="BO1654" i="10"/>
  <c r="BK1654" i="10" s="1"/>
  <c r="BK1655" i="10"/>
  <c r="BP1650" i="10"/>
  <c r="BL1650" i="10" s="1"/>
  <c r="BL1651" i="10"/>
  <c r="BH1654" i="10"/>
  <c r="BD1654" i="10" s="1"/>
  <c r="BD1655" i="10"/>
  <c r="BO1650" i="10"/>
  <c r="BK1650" i="10" s="1"/>
  <c r="BK1651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D30" i="16"/>
  <c r="BN1651" i="10"/>
  <c r="BJ1651" i="10" s="1"/>
  <c r="BJ1650" i="10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T14" i="16"/>
  <c r="AV12" i="10" s="1"/>
  <c r="BK14" i="10" l="1"/>
  <c r="Y16" i="16" s="1"/>
  <c r="BP13" i="10"/>
  <c r="BL13" i="10" s="1"/>
  <c r="Z15" i="16" s="1"/>
  <c r="BM14" i="10"/>
  <c r="AA16" i="16" s="1"/>
  <c r="A27" i="16"/>
  <c r="G23" i="16"/>
  <c r="L23" i="16" s="1"/>
  <c r="T1701" i="10"/>
  <c r="R1701" i="10"/>
  <c r="AL1701" i="10" s="1"/>
  <c r="AT1701" i="10"/>
  <c r="AV1701" i="10"/>
  <c r="BL1703" i="10"/>
  <c r="BP1702" i="10"/>
  <c r="BL1702" i="10" s="1"/>
  <c r="BF1703" i="10"/>
  <c r="BB1703" i="10" s="1"/>
  <c r="BB1702" i="10"/>
  <c r="AQ1704" i="10"/>
  <c r="X1705" i="10"/>
  <c r="AN1704" i="10"/>
  <c r="BN1703" i="10"/>
  <c r="BJ1703" i="10" s="1"/>
  <c r="BJ1702" i="10"/>
  <c r="BI1702" i="10"/>
  <c r="BE1702" i="10" s="1"/>
  <c r="BE1703" i="10"/>
  <c r="BG1706" i="10"/>
  <c r="BC1706" i="10" s="1"/>
  <c r="BC1707" i="10"/>
  <c r="BG1702" i="10"/>
  <c r="BC1702" i="10" s="1"/>
  <c r="BC1703" i="10"/>
  <c r="G12" i="16"/>
  <c r="A12" i="16"/>
  <c r="G20" i="16"/>
  <c r="O20" i="16" s="1"/>
  <c r="BH1702" i="10"/>
  <c r="BD1702" i="10" s="1"/>
  <c r="BD1703" i="10"/>
  <c r="G31" i="16"/>
  <c r="A31" i="16"/>
  <c r="BB1706" i="10"/>
  <c r="BF1707" i="10"/>
  <c r="BB1707" i="10" s="1"/>
  <c r="BK1707" i="10"/>
  <c r="BO1706" i="10"/>
  <c r="BK1706" i="10" s="1"/>
  <c r="BA1702" i="10"/>
  <c r="AZ1702" i="10"/>
  <c r="BE1707" i="10"/>
  <c r="BI1706" i="10"/>
  <c r="BE1706" i="10" s="1"/>
  <c r="BQ1706" i="10"/>
  <c r="BM1706" i="10" s="1"/>
  <c r="BM1707" i="10"/>
  <c r="BA1703" i="10"/>
  <c r="AZ1703" i="10"/>
  <c r="AZ1706" i="10"/>
  <c r="BA1706" i="10"/>
  <c r="BP1706" i="10"/>
  <c r="BL1706" i="10" s="1"/>
  <c r="BL1707" i="10"/>
  <c r="BD1707" i="10"/>
  <c r="BH1706" i="10"/>
  <c r="BD1706" i="10" s="1"/>
  <c r="BJ1706" i="10"/>
  <c r="BN1707" i="10"/>
  <c r="BJ1707" i="10" s="1"/>
  <c r="AP1709" i="10"/>
  <c r="AN1709" i="10"/>
  <c r="A11" i="16"/>
  <c r="G11" i="16"/>
  <c r="AN1700" i="10"/>
  <c r="AP1700" i="10"/>
  <c r="AZ1707" i="10"/>
  <c r="BA1707" i="10"/>
  <c r="BK1703" i="10"/>
  <c r="BO1702" i="10"/>
  <c r="BK1702" i="10" s="1"/>
  <c r="A7" i="16"/>
  <c r="G7" i="16"/>
  <c r="AP1706" i="10"/>
  <c r="AN1706" i="10"/>
  <c r="A22" i="16"/>
  <c r="G22" i="16"/>
  <c r="BJ13" i="10"/>
  <c r="X15" i="16" s="1"/>
  <c r="BN14" i="10"/>
  <c r="BJ14" i="10" s="1"/>
  <c r="X16" i="16" s="1"/>
  <c r="BQ1702" i="10"/>
  <c r="BM1702" i="10" s="1"/>
  <c r="BM1703" i="10"/>
  <c r="BA1668" i="10"/>
  <c r="AW1696" i="10"/>
  <c r="BP1697" i="10"/>
  <c r="BO1697" i="10"/>
  <c r="BQ1697" i="10"/>
  <c r="BN1696" i="10"/>
  <c r="AW1698" i="10"/>
  <c r="BN1698" i="10"/>
  <c r="BP1699" i="10"/>
  <c r="BQ1699" i="10"/>
  <c r="BO1699" i="10"/>
  <c r="T34" i="16"/>
  <c r="AV32" i="10" s="1"/>
  <c r="AP1668" i="10"/>
  <c r="AO1704" i="10" s="1"/>
  <c r="AP1704" i="10" s="1"/>
  <c r="N23" i="16"/>
  <c r="M23" i="16"/>
  <c r="O23" i="16"/>
  <c r="M27" i="16"/>
  <c r="L27" i="16"/>
  <c r="O27" i="16"/>
  <c r="N27" i="16"/>
  <c r="D36" i="16"/>
  <c r="BH1697" i="10"/>
  <c r="BG1697" i="10"/>
  <c r="BF1696" i="10"/>
  <c r="BI1697" i="10"/>
  <c r="BG1699" i="10"/>
  <c r="BH1699" i="10"/>
  <c r="BI1699" i="10"/>
  <c r="BF1698" i="10"/>
  <c r="D38" i="16"/>
  <c r="AX1699" i="10"/>
  <c r="AU1698" i="10"/>
  <c r="AY1698" i="10" s="1"/>
  <c r="AP1689" i="10"/>
  <c r="AN1689" i="10"/>
  <c r="BK1689" i="10"/>
  <c r="BO1688" i="10"/>
  <c r="BK1688" i="10" s="1"/>
  <c r="BQ1688" i="10"/>
  <c r="BM1688" i="10" s="1"/>
  <c r="BM1689" i="10"/>
  <c r="BP1688" i="10"/>
  <c r="BL1688" i="10" s="1"/>
  <c r="BL1689" i="10"/>
  <c r="BJ1688" i="10"/>
  <c r="BN1689" i="10"/>
  <c r="BJ1689" i="10" s="1"/>
  <c r="BE1689" i="10"/>
  <c r="BI1688" i="10"/>
  <c r="BE1688" i="10" s="1"/>
  <c r="BC1689" i="10"/>
  <c r="BG1688" i="10"/>
  <c r="BC1688" i="10" s="1"/>
  <c r="BB1688" i="10"/>
  <c r="BF1689" i="10"/>
  <c r="BB1689" i="10" s="1"/>
  <c r="BA1688" i="10"/>
  <c r="AZ1688" i="10"/>
  <c r="BD1689" i="10"/>
  <c r="BH1688" i="10"/>
  <c r="BD1688" i="10" s="1"/>
  <c r="AZ1689" i="10"/>
  <c r="BA1689" i="10"/>
  <c r="BA1685" i="10"/>
  <c r="AZ1685" i="10"/>
  <c r="BB1684" i="10"/>
  <c r="BF1685" i="10"/>
  <c r="BB1685" i="10" s="1"/>
  <c r="BE1685" i="10"/>
  <c r="BI1684" i="10"/>
  <c r="BE1684" i="10" s="1"/>
  <c r="BC1685" i="10"/>
  <c r="BG1684" i="10"/>
  <c r="BC1684" i="10" s="1"/>
  <c r="BA1684" i="10"/>
  <c r="AZ1684" i="10"/>
  <c r="BH1684" i="10"/>
  <c r="BD1684" i="10" s="1"/>
  <c r="BD1685" i="10"/>
  <c r="BO1684" i="10"/>
  <c r="BK1684" i="10" s="1"/>
  <c r="BK1685" i="10"/>
  <c r="BQ1684" i="10"/>
  <c r="BM1684" i="10" s="1"/>
  <c r="BM1685" i="10"/>
  <c r="BP1684" i="10"/>
  <c r="BL1684" i="10" s="1"/>
  <c r="BL1685" i="10"/>
  <c r="BN1685" i="10"/>
  <c r="BJ1685" i="10" s="1"/>
  <c r="BJ1684" i="10"/>
  <c r="AX1697" i="10"/>
  <c r="AU1696" i="10"/>
  <c r="AY1696" i="10" s="1"/>
  <c r="S1696" i="10"/>
  <c r="U1696" i="10"/>
  <c r="BA1669" i="10"/>
  <c r="BD1669" i="10"/>
  <c r="G8" i="16"/>
  <c r="A8" i="16"/>
  <c r="M10" i="16"/>
  <c r="L10" i="16"/>
  <c r="O10" i="16"/>
  <c r="N10" i="16"/>
  <c r="BD1651" i="10"/>
  <c r="T9" i="16"/>
  <c r="AV7" i="10" s="1"/>
  <c r="BF1651" i="10"/>
  <c r="BB1651" i="10" s="1"/>
  <c r="AZ1650" i="10"/>
  <c r="BN1669" i="10"/>
  <c r="BJ1669" i="10" s="1"/>
  <c r="BC1651" i="10"/>
  <c r="BI1668" i="10"/>
  <c r="BE1668" i="10" s="1"/>
  <c r="BB1668" i="10"/>
  <c r="BP1668" i="10"/>
  <c r="BL1668" i="10" s="1"/>
  <c r="BO1668" i="10"/>
  <c r="BK1668" i="10" s="1"/>
  <c r="BC1669" i="10"/>
  <c r="BE1651" i="10"/>
  <c r="BA1651" i="10"/>
  <c r="U1662" i="10"/>
  <c r="BM1669" i="10"/>
  <c r="BQ1663" i="10"/>
  <c r="BM1663" i="10" s="1"/>
  <c r="BO1663" i="10"/>
  <c r="BK1663" i="10" s="1"/>
  <c r="BM1671" i="10"/>
  <c r="BQ1670" i="10"/>
  <c r="BM1670" i="10" s="1"/>
  <c r="BP1663" i="10"/>
  <c r="BL1663" i="10" s="1"/>
  <c r="BD1671" i="10"/>
  <c r="BH1670" i="10"/>
  <c r="BD1670" i="10" s="1"/>
  <c r="BG1670" i="10"/>
  <c r="BC1670" i="10" s="1"/>
  <c r="BC1671" i="10"/>
  <c r="BI1670" i="10"/>
  <c r="BE1670" i="10" s="1"/>
  <c r="BE1671" i="10"/>
  <c r="BF1671" i="10"/>
  <c r="BB1671" i="10" s="1"/>
  <c r="BB1670" i="10"/>
  <c r="G26" i="16"/>
  <c r="A26" i="16"/>
  <c r="BK1671" i="10"/>
  <c r="BO1670" i="10"/>
  <c r="BK1670" i="10" s="1"/>
  <c r="AZ1670" i="10"/>
  <c r="BA1670" i="10"/>
  <c r="BP1670" i="10"/>
  <c r="BL1670" i="10" s="1"/>
  <c r="BL1671" i="10"/>
  <c r="BJ1670" i="10"/>
  <c r="BN1671" i="10"/>
  <c r="BJ1671" i="10" s="1"/>
  <c r="AN1670" i="10"/>
  <c r="AM1695" i="10" s="1"/>
  <c r="AP1670" i="10"/>
  <c r="AZ1671" i="10"/>
  <c r="BA1671" i="10"/>
  <c r="T6" i="16"/>
  <c r="AV4" i="10" s="1"/>
  <c r="BP4" i="10" s="1"/>
  <c r="BP3" i="10" s="1"/>
  <c r="BL3" i="10" s="1"/>
  <c r="Z5" i="16" s="1"/>
  <c r="BH1663" i="10"/>
  <c r="BH1662" i="10" s="1"/>
  <c r="BD1662" i="10" s="1"/>
  <c r="D18" i="16"/>
  <c r="BF1662" i="10"/>
  <c r="BB1662" i="10" s="1"/>
  <c r="BG1663" i="10"/>
  <c r="BG1662" i="10" s="1"/>
  <c r="BC1662" i="10" s="1"/>
  <c r="L20" i="16"/>
  <c r="AU1662" i="10"/>
  <c r="AY1662" i="10" s="1"/>
  <c r="AZ1662" i="10" s="1"/>
  <c r="AX1663" i="10"/>
  <c r="AZ1663" i="10" s="1"/>
  <c r="BN1662" i="10"/>
  <c r="BJ1662" i="10" s="1"/>
  <c r="O29" i="16"/>
  <c r="L29" i="16"/>
  <c r="M29" i="16"/>
  <c r="N29" i="16"/>
  <c r="G30" i="16"/>
  <c r="A30" i="16"/>
  <c r="M21" i="16"/>
  <c r="N21" i="16"/>
  <c r="O21" i="16"/>
  <c r="L21" i="16"/>
  <c r="AP1662" i="10"/>
  <c r="BI1662" i="10"/>
  <c r="BE1662" i="10" s="1"/>
  <c r="BE1663" i="10"/>
  <c r="BQ12" i="10"/>
  <c r="BO12" i="10"/>
  <c r="BP12" i="10"/>
  <c r="BN11" i="10"/>
  <c r="N20" i="16" l="1"/>
  <c r="M20" i="16"/>
  <c r="M7" i="16"/>
  <c r="L7" i="16"/>
  <c r="N7" i="16"/>
  <c r="O7" i="16"/>
  <c r="AT1705" i="10"/>
  <c r="R1705" i="10"/>
  <c r="AL1705" i="10" s="1"/>
  <c r="T1705" i="10"/>
  <c r="AV1705" i="10"/>
  <c r="M12" i="16"/>
  <c r="O12" i="16"/>
  <c r="L12" i="16"/>
  <c r="N12" i="16"/>
  <c r="M22" i="16"/>
  <c r="O22" i="16"/>
  <c r="L22" i="16"/>
  <c r="N22" i="16"/>
  <c r="AW1700" i="10"/>
  <c r="BN1700" i="10"/>
  <c r="BO1701" i="10"/>
  <c r="BP1701" i="10"/>
  <c r="BQ1701" i="10"/>
  <c r="AX1701" i="10"/>
  <c r="AU1700" i="10"/>
  <c r="AY1700" i="10" s="1"/>
  <c r="BF1700" i="10"/>
  <c r="BH1701" i="10"/>
  <c r="BG1701" i="10"/>
  <c r="BI1701" i="10"/>
  <c r="D24" i="16"/>
  <c r="M11" i="16"/>
  <c r="N11" i="16"/>
  <c r="O11" i="16"/>
  <c r="L11" i="16"/>
  <c r="M31" i="16"/>
  <c r="O31" i="16"/>
  <c r="L31" i="16"/>
  <c r="N31" i="16"/>
  <c r="T27" i="16"/>
  <c r="AV25" i="10" s="1"/>
  <c r="BA1696" i="10"/>
  <c r="AZ1696" i="10"/>
  <c r="BP1698" i="10"/>
  <c r="BL1698" i="10" s="1"/>
  <c r="BL1699" i="10"/>
  <c r="BJ1698" i="10"/>
  <c r="BN1699" i="10"/>
  <c r="BJ1699" i="10" s="1"/>
  <c r="BB1698" i="10"/>
  <c r="BF1699" i="10"/>
  <c r="BB1699" i="10" s="1"/>
  <c r="G38" i="16"/>
  <c r="A38" i="16"/>
  <c r="BC1699" i="10"/>
  <c r="BG1698" i="10"/>
  <c r="BC1698" i="10" s="1"/>
  <c r="BI1696" i="10"/>
  <c r="BE1696" i="10" s="1"/>
  <c r="BE1697" i="10"/>
  <c r="T23" i="16"/>
  <c r="AV21" i="10" s="1"/>
  <c r="BB1696" i="10"/>
  <c r="BF1697" i="10"/>
  <c r="BB1697" i="10" s="1"/>
  <c r="BJ1696" i="10"/>
  <c r="BN1697" i="10"/>
  <c r="BJ1697" i="10" s="1"/>
  <c r="BI1698" i="10"/>
  <c r="BE1698" i="10" s="1"/>
  <c r="BE1699" i="10"/>
  <c r="BC1697" i="10"/>
  <c r="BG1696" i="10"/>
  <c r="BC1696" i="10" s="1"/>
  <c r="BQ1696" i="10"/>
  <c r="BM1696" i="10" s="1"/>
  <c r="BM1697" i="10"/>
  <c r="BD1699" i="10"/>
  <c r="BH1698" i="10"/>
  <c r="BD1698" i="10" s="1"/>
  <c r="BD1697" i="10"/>
  <c r="BH1696" i="10"/>
  <c r="BD1696" i="10" s="1"/>
  <c r="BK1697" i="10"/>
  <c r="BO1696" i="10"/>
  <c r="BK1696" i="10" s="1"/>
  <c r="M82" i="14" a="1"/>
  <c r="M82" i="14" s="1"/>
  <c r="M75" i="14" a="1"/>
  <c r="M75" i="14" s="1"/>
  <c r="M66" i="14" a="1"/>
  <c r="M66" i="14" s="1"/>
  <c r="M86" i="14" a="1"/>
  <c r="M86" i="14" s="1"/>
  <c r="BK1699" i="10"/>
  <c r="BO1698" i="10"/>
  <c r="BK1698" i="10" s="1"/>
  <c r="BP1696" i="10"/>
  <c r="BL1696" i="10" s="1"/>
  <c r="BL1697" i="10"/>
  <c r="G36" i="16"/>
  <c r="A36" i="16"/>
  <c r="AZ1698" i="10"/>
  <c r="BA1698" i="10"/>
  <c r="BM1699" i="10"/>
  <c r="BQ1698" i="10"/>
  <c r="BM1698" i="10" s="1"/>
  <c r="X1694" i="10"/>
  <c r="AQ1695" i="10"/>
  <c r="AN1695" i="10"/>
  <c r="AN1696" i="10"/>
  <c r="AM1708" i="10" s="1"/>
  <c r="M2" i="14" s="1" a="1"/>
  <c r="M2" i="14" s="1"/>
  <c r="AP1696" i="10"/>
  <c r="AZ1697" i="10"/>
  <c r="BA1697" i="10"/>
  <c r="AZ1699" i="10"/>
  <c r="BA1699" i="10"/>
  <c r="T10" i="16"/>
  <c r="AV8" i="10" s="1"/>
  <c r="BQ8" i="10" s="1"/>
  <c r="BQ7" i="10" s="1"/>
  <c r="BM7" i="10" s="1"/>
  <c r="AA9" i="16" s="1"/>
  <c r="O8" i="16"/>
  <c r="M8" i="16"/>
  <c r="N8" i="16"/>
  <c r="L8" i="16"/>
  <c r="BQ1662" i="10"/>
  <c r="BM1662" i="10" s="1"/>
  <c r="BP1662" i="10"/>
  <c r="BL1662" i="10" s="1"/>
  <c r="BO1662" i="10"/>
  <c r="BK1662" i="10" s="1"/>
  <c r="BA1662" i="10"/>
  <c r="M26" i="16"/>
  <c r="L26" i="16"/>
  <c r="N26" i="16"/>
  <c r="O26" i="16"/>
  <c r="BL4" i="10"/>
  <c r="Z6" i="16" s="1"/>
  <c r="BQ4" i="10"/>
  <c r="BM4" i="10" s="1"/>
  <c r="AA6" i="16" s="1"/>
  <c r="BO4" i="10"/>
  <c r="BO3" i="10" s="1"/>
  <c r="BK3" i="10" s="1"/>
  <c r="Y5" i="16" s="1"/>
  <c r="BN3" i="10"/>
  <c r="BJ3" i="10" s="1"/>
  <c r="X5" i="16" s="1"/>
  <c r="BC1663" i="10"/>
  <c r="BF1663" i="10"/>
  <c r="BB1663" i="10" s="1"/>
  <c r="BA1663" i="10"/>
  <c r="T20" i="16"/>
  <c r="AV18" i="10" s="1"/>
  <c r="BD1663" i="10"/>
  <c r="A18" i="16"/>
  <c r="G18" i="16"/>
  <c r="BN1663" i="10"/>
  <c r="BJ1663" i="10" s="1"/>
  <c r="T21" i="16"/>
  <c r="AV19" i="10" s="1"/>
  <c r="N30" i="16"/>
  <c r="M30" i="16"/>
  <c r="L30" i="16"/>
  <c r="O30" i="16"/>
  <c r="T29" i="16"/>
  <c r="AV27" i="10" s="1"/>
  <c r="BJ11" i="10"/>
  <c r="X13" i="16" s="1"/>
  <c r="BN12" i="10"/>
  <c r="BJ12" i="10" s="1"/>
  <c r="X14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M12" i="10"/>
  <c r="AA14" i="16" s="1"/>
  <c r="BQ11" i="10"/>
  <c r="BM11" i="10" s="1"/>
  <c r="AA13" i="16" s="1"/>
  <c r="T11" i="16" l="1"/>
  <c r="AV9" i="10" s="1"/>
  <c r="T7" i="16"/>
  <c r="AV5" i="10" s="1"/>
  <c r="M38" i="14" a="1"/>
  <c r="M38" i="14" s="1"/>
  <c r="M55" i="14" a="1"/>
  <c r="M55" i="14" s="1"/>
  <c r="M19" i="14" a="1"/>
  <c r="M19" i="14" s="1"/>
  <c r="M80" i="14" a="1"/>
  <c r="M80" i="14" s="1"/>
  <c r="M6" i="14" a="1"/>
  <c r="M6" i="14" s="1"/>
  <c r="M11" i="14" a="1"/>
  <c r="M11" i="14" s="1"/>
  <c r="M61" i="14" a="1"/>
  <c r="M61" i="14" s="1"/>
  <c r="BF1701" i="10"/>
  <c r="BB1701" i="10" s="1"/>
  <c r="BB1700" i="10"/>
  <c r="M52" i="14" a="1"/>
  <c r="M52" i="14" s="1"/>
  <c r="M32" i="14" a="1"/>
  <c r="M32" i="14" s="1"/>
  <c r="M46" i="14" a="1"/>
  <c r="M46" i="14" s="1"/>
  <c r="M77" i="14" a="1"/>
  <c r="M77" i="14" s="1"/>
  <c r="M29" i="14" a="1"/>
  <c r="M29" i="14" s="1"/>
  <c r="M81" i="14" a="1"/>
  <c r="M81" i="14" s="1"/>
  <c r="M40" i="14" a="1"/>
  <c r="M40" i="14" s="1"/>
  <c r="T31" i="16"/>
  <c r="AV29" i="10" s="1"/>
  <c r="BA1700" i="10"/>
  <c r="AZ1700" i="10"/>
  <c r="T12" i="16"/>
  <c r="AV10" i="10" s="1"/>
  <c r="BO10" i="10" s="1"/>
  <c r="BK10" i="10" s="1"/>
  <c r="Y12" i="16" s="1"/>
  <c r="M59" i="14" a="1"/>
  <c r="M59" i="14" s="1"/>
  <c r="M68" i="14" a="1"/>
  <c r="M68" i="14" s="1"/>
  <c r="M34" i="14" a="1"/>
  <c r="M34" i="14" s="1"/>
  <c r="P34" i="14" s="1"/>
  <c r="M14" i="14" a="1"/>
  <c r="M14" i="14" s="1"/>
  <c r="M50" i="14" a="1"/>
  <c r="M50" i="14" s="1"/>
  <c r="M44" i="14" a="1"/>
  <c r="M44" i="14" s="1"/>
  <c r="AZ1701" i="10"/>
  <c r="BA1701" i="10"/>
  <c r="AQ1708" i="10"/>
  <c r="X1709" i="10"/>
  <c r="AN1708" i="10"/>
  <c r="M64" i="14" a="1"/>
  <c r="M64" i="14" s="1"/>
  <c r="M4" i="14" a="1"/>
  <c r="M4" i="14" s="1"/>
  <c r="M20" i="14" a="1"/>
  <c r="M20" i="14" s="1"/>
  <c r="M5" i="14" a="1"/>
  <c r="M5" i="14" s="1"/>
  <c r="M25" i="14" a="1"/>
  <c r="M25" i="14" s="1"/>
  <c r="M85" i="14" a="1"/>
  <c r="M85" i="14" s="1"/>
  <c r="M63" i="14" a="1"/>
  <c r="M63" i="14" s="1"/>
  <c r="BM1701" i="10"/>
  <c r="BQ1700" i="10"/>
  <c r="BM1700" i="10" s="1"/>
  <c r="M45" i="14" a="1"/>
  <c r="M45" i="14" s="1"/>
  <c r="M18" i="14" a="1"/>
  <c r="M18" i="14" s="1"/>
  <c r="M62" i="14" a="1"/>
  <c r="M62" i="14" s="1"/>
  <c r="M73" i="14" a="1"/>
  <c r="M73" i="14" s="1"/>
  <c r="M8" i="14" a="1"/>
  <c r="M8" i="14" s="1"/>
  <c r="N8" i="14" s="1"/>
  <c r="M21" i="14" a="1"/>
  <c r="M21" i="14" s="1"/>
  <c r="M48" i="14" a="1"/>
  <c r="M48" i="14" s="1"/>
  <c r="BP1700" i="10"/>
  <c r="BL1700" i="10" s="1"/>
  <c r="BL1701" i="10"/>
  <c r="AW1704" i="10"/>
  <c r="BP1705" i="10"/>
  <c r="BQ1705" i="10"/>
  <c r="BO1705" i="10"/>
  <c r="BN1704" i="10"/>
  <c r="M23" i="14" a="1"/>
  <c r="M23" i="14" s="1"/>
  <c r="M49" i="14" a="1"/>
  <c r="M49" i="14" s="1"/>
  <c r="M16" i="14" a="1"/>
  <c r="M16" i="14" s="1"/>
  <c r="M70" i="14" a="1"/>
  <c r="M70" i="14" s="1"/>
  <c r="M72" i="14" a="1"/>
  <c r="M72" i="14" s="1"/>
  <c r="M31" i="14" a="1"/>
  <c r="M31" i="14" s="1"/>
  <c r="P31" i="14" s="1"/>
  <c r="M47" i="14" a="1"/>
  <c r="M47" i="14" s="1"/>
  <c r="BO1700" i="10"/>
  <c r="BK1700" i="10" s="1"/>
  <c r="BK1701" i="10"/>
  <c r="M84" i="14" a="1"/>
  <c r="M84" i="14" s="1"/>
  <c r="M30" i="14" a="1"/>
  <c r="M30" i="14" s="1"/>
  <c r="M79" i="14" a="1"/>
  <c r="M79" i="14" s="1"/>
  <c r="M83" i="14" a="1"/>
  <c r="M83" i="14" s="1"/>
  <c r="M42" i="14" a="1"/>
  <c r="M42" i="14" s="1"/>
  <c r="N42" i="14" s="1"/>
  <c r="M13" i="14" a="1"/>
  <c r="M13" i="14" s="1"/>
  <c r="N13" i="14" s="1"/>
  <c r="M28" i="14" a="1"/>
  <c r="M28" i="14" s="1"/>
  <c r="N28" i="14" s="1"/>
  <c r="BN1701" i="10"/>
  <c r="BJ1701" i="10" s="1"/>
  <c r="BJ1700" i="10"/>
  <c r="M76" i="14" a="1"/>
  <c r="M76" i="14" s="1"/>
  <c r="P76" i="14" s="1"/>
  <c r="M15" i="14" a="1"/>
  <c r="M15" i="14" s="1"/>
  <c r="M36" i="14" a="1"/>
  <c r="M36" i="14" s="1"/>
  <c r="M7" i="14" a="1"/>
  <c r="M7" i="14" s="1"/>
  <c r="M43" i="14" a="1"/>
  <c r="M43" i="14" s="1"/>
  <c r="M22" i="14" a="1"/>
  <c r="M22" i="14" s="1"/>
  <c r="M10" i="14" a="1"/>
  <c r="M10" i="14" s="1"/>
  <c r="P10" i="14" s="1"/>
  <c r="AX1705" i="10"/>
  <c r="AU1704" i="10"/>
  <c r="AY1704" i="10" s="1"/>
  <c r="BI1705" i="10"/>
  <c r="BG1705" i="10"/>
  <c r="BF1704" i="10"/>
  <c r="BH1705" i="10"/>
  <c r="D28" i="16"/>
  <c r="M53" i="14" a="1"/>
  <c r="M53" i="14" s="1"/>
  <c r="M33" i="14" a="1"/>
  <c r="M33" i="14" s="1"/>
  <c r="M24" i="14" a="1"/>
  <c r="M24" i="14" s="1"/>
  <c r="P24" i="14" s="1"/>
  <c r="M56" i="14" a="1"/>
  <c r="M56" i="14" s="1"/>
  <c r="N56" i="14" s="1"/>
  <c r="M74" i="14" a="1"/>
  <c r="M74" i="14" s="1"/>
  <c r="N74" i="14" s="1"/>
  <c r="M60" i="14" a="1"/>
  <c r="M60" i="14" s="1"/>
  <c r="N60" i="14" s="1"/>
  <c r="M65" i="14" a="1"/>
  <c r="M65" i="14" s="1"/>
  <c r="P65" i="14" s="1"/>
  <c r="A24" i="16"/>
  <c r="G24" i="16"/>
  <c r="M78" i="14" a="1"/>
  <c r="M78" i="14" s="1"/>
  <c r="P78" i="14" s="1"/>
  <c r="M69" i="14" a="1"/>
  <c r="M69" i="14" s="1"/>
  <c r="M9" i="14" a="1"/>
  <c r="M9" i="14" s="1"/>
  <c r="M35" i="14" a="1"/>
  <c r="M35" i="14" s="1"/>
  <c r="P35" i="14" s="1"/>
  <c r="M3" i="14" a="1"/>
  <c r="M3" i="14" s="1"/>
  <c r="M39" i="14" a="1"/>
  <c r="M39" i="14" s="1"/>
  <c r="N39" i="14" s="1"/>
  <c r="BI1700" i="10"/>
  <c r="BE1700" i="10" s="1"/>
  <c r="BE1701" i="10"/>
  <c r="T22" i="16"/>
  <c r="AV20" i="10" s="1"/>
  <c r="BP20" i="10" s="1"/>
  <c r="M27" i="14" a="1"/>
  <c r="M27" i="14" s="1"/>
  <c r="N27" i="14" s="1"/>
  <c r="M37" i="14" a="1"/>
  <c r="M37" i="14" s="1"/>
  <c r="P37" i="14" s="1"/>
  <c r="M26" i="14" a="1"/>
  <c r="M26" i="14" s="1"/>
  <c r="P26" i="14" s="1"/>
  <c r="M57" i="14" a="1"/>
  <c r="M57" i="14" s="1"/>
  <c r="P57" i="14" s="1"/>
  <c r="M17" i="14" a="1"/>
  <c r="M17" i="14" s="1"/>
  <c r="P17" i="14" s="1"/>
  <c r="BG1700" i="10"/>
  <c r="BC1700" i="10" s="1"/>
  <c r="BC1701" i="10"/>
  <c r="M51" i="14" a="1"/>
  <c r="M51" i="14" s="1"/>
  <c r="N51" i="14" s="1"/>
  <c r="M12" i="14" a="1"/>
  <c r="M12" i="14" s="1"/>
  <c r="P12" i="14" s="1"/>
  <c r="M71" i="14" a="1"/>
  <c r="M71" i="14" s="1"/>
  <c r="N71" i="14" s="1"/>
  <c r="M41" i="14" a="1"/>
  <c r="M41" i="14" s="1"/>
  <c r="N41" i="14" s="1"/>
  <c r="M58" i="14" a="1"/>
  <c r="M58" i="14" s="1"/>
  <c r="P58" i="14" s="1"/>
  <c r="M67" i="14" a="1"/>
  <c r="M67" i="14" s="1"/>
  <c r="P67" i="14" s="1"/>
  <c r="M54" i="14" a="1"/>
  <c r="M54" i="14" s="1"/>
  <c r="N54" i="14" s="1"/>
  <c r="BH1700" i="10"/>
  <c r="BD1700" i="10" s="1"/>
  <c r="BD1701" i="10"/>
  <c r="T8" i="16"/>
  <c r="AV6" i="10" s="1"/>
  <c r="BN5" i="10" s="1"/>
  <c r="N53" i="14"/>
  <c r="P53" i="14"/>
  <c r="N66" i="14"/>
  <c r="P66" i="14"/>
  <c r="N69" i="14"/>
  <c r="P69" i="14"/>
  <c r="N9" i="14"/>
  <c r="P9" i="14"/>
  <c r="P59" i="14"/>
  <c r="N59" i="14"/>
  <c r="O38" i="16"/>
  <c r="L38" i="16"/>
  <c r="N38" i="16"/>
  <c r="M38" i="16"/>
  <c r="P68" i="14"/>
  <c r="N68" i="14"/>
  <c r="P33" i="14"/>
  <c r="N33" i="14"/>
  <c r="P82" i="14"/>
  <c r="N82" i="14"/>
  <c r="BO8" i="10"/>
  <c r="BK8" i="10" s="1"/>
  <c r="Y10" i="16" s="1"/>
  <c r="N55" i="14"/>
  <c r="P55" i="14"/>
  <c r="N80" i="14"/>
  <c r="P80" i="14"/>
  <c r="P11" i="14"/>
  <c r="N11" i="14"/>
  <c r="N61" i="14"/>
  <c r="P61" i="14"/>
  <c r="N15" i="14"/>
  <c r="P15" i="14"/>
  <c r="N75" i="14"/>
  <c r="P75" i="14"/>
  <c r="P86" i="14"/>
  <c r="N86" i="14"/>
  <c r="BN7" i="10"/>
  <c r="BJ7" i="10" s="1"/>
  <c r="X9" i="16" s="1"/>
  <c r="N36" i="14"/>
  <c r="N38" i="14"/>
  <c r="P38" i="14"/>
  <c r="P19" i="14"/>
  <c r="N19" i="14"/>
  <c r="N6" i="14"/>
  <c r="P6" i="14"/>
  <c r="BP8" i="10"/>
  <c r="BL8" i="10" s="1"/>
  <c r="Z10" i="16" s="1"/>
  <c r="P52" i="14"/>
  <c r="N52" i="14"/>
  <c r="P32" i="14"/>
  <c r="N32" i="14"/>
  <c r="N46" i="14"/>
  <c r="P46" i="14"/>
  <c r="P77" i="14"/>
  <c r="N77" i="14"/>
  <c r="P29" i="14"/>
  <c r="N29" i="14"/>
  <c r="P81" i="14"/>
  <c r="N81" i="14"/>
  <c r="N40" i="14"/>
  <c r="P40" i="14"/>
  <c r="P14" i="14"/>
  <c r="N14" i="14"/>
  <c r="N50" i="14"/>
  <c r="P50" i="14"/>
  <c r="N44" i="14"/>
  <c r="P44" i="14"/>
  <c r="P2" i="14"/>
  <c r="N2" i="14"/>
  <c r="P25" i="14"/>
  <c r="N25" i="14"/>
  <c r="N85" i="14"/>
  <c r="P85" i="14"/>
  <c r="P63" i="14"/>
  <c r="N63" i="14"/>
  <c r="P4" i="14"/>
  <c r="N4" i="14"/>
  <c r="N18" i="14"/>
  <c r="P18" i="14"/>
  <c r="P8" i="14"/>
  <c r="N21" i="14"/>
  <c r="P21" i="14"/>
  <c r="P48" i="14"/>
  <c r="N48" i="14"/>
  <c r="N5" i="14"/>
  <c r="P5" i="14"/>
  <c r="N16" i="14"/>
  <c r="P16" i="14"/>
  <c r="P72" i="14"/>
  <c r="N72" i="14"/>
  <c r="P47" i="14"/>
  <c r="N47" i="14"/>
  <c r="N64" i="14"/>
  <c r="P64" i="14"/>
  <c r="P20" i="14"/>
  <c r="N20" i="14"/>
  <c r="N45" i="14"/>
  <c r="P45" i="14"/>
  <c r="P62" i="14"/>
  <c r="N62" i="14"/>
  <c r="P73" i="14"/>
  <c r="N73" i="14"/>
  <c r="M36" i="16"/>
  <c r="L36" i="16"/>
  <c r="N36" i="16"/>
  <c r="O36" i="16"/>
  <c r="N23" i="14"/>
  <c r="P23" i="14"/>
  <c r="N49" i="14"/>
  <c r="P49" i="14"/>
  <c r="N70" i="14"/>
  <c r="P70" i="14"/>
  <c r="N84" i="14"/>
  <c r="P84" i="14"/>
  <c r="P30" i="14"/>
  <c r="N30" i="14"/>
  <c r="N79" i="14"/>
  <c r="P79" i="14"/>
  <c r="P83" i="14"/>
  <c r="N83" i="14"/>
  <c r="P36" i="14"/>
  <c r="N34" i="14"/>
  <c r="N43" i="14"/>
  <c r="P43" i="14"/>
  <c r="P22" i="14"/>
  <c r="N22" i="14"/>
  <c r="P7" i="14"/>
  <c r="N7" i="14"/>
  <c r="P56" i="14"/>
  <c r="R1694" i="10"/>
  <c r="AL1694" i="10" s="1"/>
  <c r="AT1694" i="10"/>
  <c r="AV1694" i="10"/>
  <c r="T1694" i="10"/>
  <c r="BM8" i="10"/>
  <c r="AA10" i="16" s="1"/>
  <c r="T26" i="16"/>
  <c r="AV24" i="10" s="1"/>
  <c r="BK4" i="10"/>
  <c r="Y6" i="16" s="1"/>
  <c r="BN4" i="10"/>
  <c r="BJ4" i="10" s="1"/>
  <c r="X6" i="16" s="1"/>
  <c r="BQ3" i="10"/>
  <c r="BM3" i="10" s="1"/>
  <c r="AA5" i="16" s="1"/>
  <c r="M18" i="16"/>
  <c r="N18" i="16"/>
  <c r="L18" i="16"/>
  <c r="O18" i="16"/>
  <c r="BQ18" i="10"/>
  <c r="BP18" i="10"/>
  <c r="BO18" i="10"/>
  <c r="BN17" i="10"/>
  <c r="T30" i="16"/>
  <c r="AV28" i="10" s="1"/>
  <c r="BQ28" i="10" s="1"/>
  <c r="BP10" i="10" l="1"/>
  <c r="BQ10" i="10"/>
  <c r="BM10" i="10" s="1"/>
  <c r="AA12" i="16" s="1"/>
  <c r="BN9" i="10"/>
  <c r="BQ20" i="10"/>
  <c r="BQ19" i="10" s="1"/>
  <c r="BM19" i="10" s="1"/>
  <c r="AA21" i="16" s="1"/>
  <c r="BN19" i="10"/>
  <c r="BJ19" i="10" s="1"/>
  <c r="X21" i="16" s="1"/>
  <c r="P42" i="14"/>
  <c r="P51" i="14"/>
  <c r="N17" i="14"/>
  <c r="N35" i="14"/>
  <c r="N26" i="14"/>
  <c r="P13" i="14"/>
  <c r="N37" i="14"/>
  <c r="M88" i="14"/>
  <c r="P39" i="14"/>
  <c r="N3" i="14"/>
  <c r="P3" i="14"/>
  <c r="BP19" i="10"/>
  <c r="BL19" i="10" s="1"/>
  <c r="Z21" i="16" s="1"/>
  <c r="BL20" i="10"/>
  <c r="Z22" i="16" s="1"/>
  <c r="BA1704" i="10"/>
  <c r="AZ1704" i="10"/>
  <c r="BA1705" i="10"/>
  <c r="AZ1705" i="10"/>
  <c r="BO20" i="10"/>
  <c r="BO19" i="10" s="1"/>
  <c r="BK19" i="10" s="1"/>
  <c r="Y21" i="16" s="1"/>
  <c r="P60" i="14"/>
  <c r="N67" i="14"/>
  <c r="BO9" i="10"/>
  <c r="BK9" i="10" s="1"/>
  <c r="Y11" i="16" s="1"/>
  <c r="BJ1704" i="10"/>
  <c r="BN1705" i="10"/>
  <c r="BJ1705" i="10" s="1"/>
  <c r="BK1705" i="10"/>
  <c r="BO1704" i="10"/>
  <c r="BK1704" i="10" s="1"/>
  <c r="P71" i="14"/>
  <c r="N57" i="14"/>
  <c r="N65" i="14"/>
  <c r="N10" i="14"/>
  <c r="P54" i="14"/>
  <c r="P74" i="14"/>
  <c r="N58" i="14"/>
  <c r="BQ1704" i="10"/>
  <c r="BM1704" i="10" s="1"/>
  <c r="BM1705" i="10"/>
  <c r="AT1709" i="10"/>
  <c r="T1709" i="10"/>
  <c r="R1709" i="10"/>
  <c r="AL1709" i="10" s="1"/>
  <c r="AV1709" i="10"/>
  <c r="D33" i="16"/>
  <c r="A33" i="16" s="1"/>
  <c r="D17" i="16"/>
  <c r="P41" i="14"/>
  <c r="P27" i="14"/>
  <c r="N12" i="14"/>
  <c r="N78" i="14"/>
  <c r="N24" i="14"/>
  <c r="P28" i="14"/>
  <c r="N31" i="14"/>
  <c r="N76" i="14"/>
  <c r="BP1704" i="10"/>
  <c r="BL1704" i="10" s="1"/>
  <c r="BL1705" i="10"/>
  <c r="BI1704" i="10"/>
  <c r="BE1704" i="10" s="1"/>
  <c r="BE1705" i="10"/>
  <c r="G28" i="16"/>
  <c r="A28" i="16"/>
  <c r="BH1704" i="10"/>
  <c r="BD1704" i="10" s="1"/>
  <c r="BD1705" i="10"/>
  <c r="O24" i="16"/>
  <c r="L24" i="16"/>
  <c r="M24" i="16"/>
  <c r="N24" i="16"/>
  <c r="BB1704" i="10"/>
  <c r="BF1705" i="10"/>
  <c r="BB1705" i="10" s="1"/>
  <c r="BC1705" i="10"/>
  <c r="BG1704" i="10"/>
  <c r="BC1704" i="10" s="1"/>
  <c r="BQ6" i="10"/>
  <c r="BM6" i="10" s="1"/>
  <c r="AA8" i="16" s="1"/>
  <c r="BP6" i="10"/>
  <c r="BP5" i="10" s="1"/>
  <c r="BL5" i="10" s="1"/>
  <c r="Z7" i="16" s="1"/>
  <c r="BO6" i="10"/>
  <c r="BK6" i="10" s="1"/>
  <c r="Y8" i="16" s="1"/>
  <c r="T36" i="16"/>
  <c r="AV34" i="10" s="1"/>
  <c r="BP34" i="10" s="1"/>
  <c r="T38" i="16"/>
  <c r="AV36" i="10" s="1"/>
  <c r="BP7" i="10"/>
  <c r="BL7" i="10" s="1"/>
  <c r="Z9" i="16" s="1"/>
  <c r="BO7" i="10"/>
  <c r="BK7" i="10" s="1"/>
  <c r="Y9" i="16" s="1"/>
  <c r="BN8" i="10"/>
  <c r="BJ8" i="10" s="1"/>
  <c r="X10" i="16" s="1"/>
  <c r="BN1694" i="10"/>
  <c r="BP1695" i="10"/>
  <c r="AW1695" i="10"/>
  <c r="BQ1695" i="10"/>
  <c r="BO1695" i="10"/>
  <c r="BH1695" i="10"/>
  <c r="AX1694" i="10"/>
  <c r="BF1694" i="10"/>
  <c r="BG1695" i="10"/>
  <c r="BI1695" i="10"/>
  <c r="AU1695" i="10"/>
  <c r="AY1695" i="10" s="1"/>
  <c r="BJ5" i="10"/>
  <c r="X7" i="16" s="1"/>
  <c r="BN6" i="10"/>
  <c r="BJ6" i="10" s="1"/>
  <c r="X8" i="16" s="1"/>
  <c r="T18" i="16"/>
  <c r="AV16" i="10" s="1"/>
  <c r="BN23" i="10"/>
  <c r="BO24" i="10"/>
  <c r="BP24" i="10"/>
  <c r="BQ24" i="10"/>
  <c r="BL18" i="10"/>
  <c r="Z20" i="16" s="1"/>
  <c r="BP17" i="10"/>
  <c r="BL17" i="10" s="1"/>
  <c r="Z19" i="16" s="1"/>
  <c r="BQ17" i="10"/>
  <c r="BM17" i="10" s="1"/>
  <c r="AA19" i="16" s="1"/>
  <c r="BM18" i="10"/>
  <c r="AA20" i="16" s="1"/>
  <c r="BN18" i="10"/>
  <c r="BJ18" i="10" s="1"/>
  <c r="X20" i="16" s="1"/>
  <c r="BJ17" i="10"/>
  <c r="X19" i="16" s="1"/>
  <c r="BK18" i="10"/>
  <c r="Y20" i="16" s="1"/>
  <c r="BO17" i="10"/>
  <c r="BK17" i="10" s="1"/>
  <c r="Y19" i="16" s="1"/>
  <c r="BN27" i="10"/>
  <c r="BN28" i="10" s="1"/>
  <c r="BJ28" i="10" s="1"/>
  <c r="X30" i="16" s="1"/>
  <c r="BP28" i="10"/>
  <c r="BL28" i="10" s="1"/>
  <c r="Z30" i="16" s="1"/>
  <c r="BM20" i="10"/>
  <c r="AA22" i="16" s="1"/>
  <c r="BN20" i="10"/>
  <c r="BJ20" i="10" s="1"/>
  <c r="X22" i="16" s="1"/>
  <c r="BO28" i="10"/>
  <c r="BO27" i="10" s="1"/>
  <c r="BK27" i="10" s="1"/>
  <c r="Y29" i="16" s="1"/>
  <c r="BQ27" i="10"/>
  <c r="BM27" i="10" s="1"/>
  <c r="AA29" i="16" s="1"/>
  <c r="BM28" i="10"/>
  <c r="AA30" i="16" s="1"/>
  <c r="BQ9" i="10" l="1"/>
  <c r="BM9" i="10" s="1"/>
  <c r="AA11" i="16" s="1"/>
  <c r="BP9" i="10"/>
  <c r="BL9" i="10" s="1"/>
  <c r="Z11" i="16" s="1"/>
  <c r="BL10" i="10"/>
  <c r="Z12" i="16" s="1"/>
  <c r="BN10" i="10"/>
  <c r="BJ10" i="10" s="1"/>
  <c r="X12" i="16" s="1"/>
  <c r="BJ9" i="10"/>
  <c r="X11" i="16" s="1"/>
  <c r="T24" i="16"/>
  <c r="AV22" i="10" s="1"/>
  <c r="BO22" i="10" s="1"/>
  <c r="P88" i="14"/>
  <c r="N88" i="14"/>
  <c r="G33" i="16"/>
  <c r="O33" i="16" s="1"/>
  <c r="AX1709" i="10"/>
  <c r="AU1708" i="10"/>
  <c r="AY1708" i="10" s="1"/>
  <c r="D32" i="16"/>
  <c r="BG1709" i="10"/>
  <c r="BI1709" i="10"/>
  <c r="BF1708" i="10"/>
  <c r="BH1709" i="10"/>
  <c r="BK20" i="10"/>
  <c r="Y22" i="16" s="1"/>
  <c r="A17" i="16"/>
  <c r="G17" i="16"/>
  <c r="M28" i="16"/>
  <c r="N28" i="16"/>
  <c r="O28" i="16"/>
  <c r="L28" i="16"/>
  <c r="AW1708" i="10"/>
  <c r="BN1708" i="10"/>
  <c r="BP1709" i="10"/>
  <c r="BQ1709" i="10"/>
  <c r="BO1709" i="10"/>
  <c r="BQ5" i="10"/>
  <c r="BM5" i="10" s="1"/>
  <c r="AA7" i="16" s="1"/>
  <c r="BL6" i="10"/>
  <c r="Z8" i="16" s="1"/>
  <c r="BO5" i="10"/>
  <c r="BK5" i="10" s="1"/>
  <c r="Y7" i="16" s="1"/>
  <c r="BN33" i="10"/>
  <c r="BJ33" i="10" s="1"/>
  <c r="X35" i="16" s="1"/>
  <c r="BQ34" i="10"/>
  <c r="BM34" i="10" s="1"/>
  <c r="AA36" i="16" s="1"/>
  <c r="BO34" i="10"/>
  <c r="BO33" i="10" s="1"/>
  <c r="BK33" i="10" s="1"/>
  <c r="Y35" i="16" s="1"/>
  <c r="BN35" i="10"/>
  <c r="BQ36" i="10"/>
  <c r="BO36" i="10"/>
  <c r="BP36" i="10"/>
  <c r="BA1695" i="10"/>
  <c r="AZ1695" i="10"/>
  <c r="BL34" i="10"/>
  <c r="Z36" i="16" s="1"/>
  <c r="BP33" i="10"/>
  <c r="BL33" i="10" s="1"/>
  <c r="Z35" i="16" s="1"/>
  <c r="N33" i="16"/>
  <c r="M33" i="16"/>
  <c r="L33" i="16"/>
  <c r="BI1694" i="10"/>
  <c r="BE1694" i="10" s="1"/>
  <c r="BE1695" i="10"/>
  <c r="BG1694" i="10"/>
  <c r="BC1694" i="10" s="1"/>
  <c r="BC1695" i="10"/>
  <c r="BB1694" i="10"/>
  <c r="BF1695" i="10"/>
  <c r="BB1695" i="10" s="1"/>
  <c r="AZ1694" i="10"/>
  <c r="BA1694" i="10"/>
  <c r="BD1695" i="10"/>
  <c r="BH1694" i="10"/>
  <c r="BD1694" i="10" s="1"/>
  <c r="BK1695" i="10"/>
  <c r="BO1694" i="10"/>
  <c r="BK1694" i="10" s="1"/>
  <c r="BQ1694" i="10"/>
  <c r="BM1694" i="10" s="1"/>
  <c r="BM1695" i="10"/>
  <c r="BP1694" i="10"/>
  <c r="BL1694" i="10" s="1"/>
  <c r="BL1695" i="10"/>
  <c r="BJ1694" i="10"/>
  <c r="BN1695" i="10"/>
  <c r="BJ1695" i="10" s="1"/>
  <c r="BQ23" i="10"/>
  <c r="BM23" i="10" s="1"/>
  <c r="AA25" i="16" s="1"/>
  <c r="BM24" i="10"/>
  <c r="AA26" i="16" s="1"/>
  <c r="BL24" i="10"/>
  <c r="Z26" i="16" s="1"/>
  <c r="BP23" i="10"/>
  <c r="BL23" i="10" s="1"/>
  <c r="Z25" i="16" s="1"/>
  <c r="BK24" i="10"/>
  <c r="Y26" i="16" s="1"/>
  <c r="BO23" i="10"/>
  <c r="BK23" i="10" s="1"/>
  <c r="Y25" i="16" s="1"/>
  <c r="BN24" i="10"/>
  <c r="BJ24" i="10" s="1"/>
  <c r="X26" i="16" s="1"/>
  <c r="BJ23" i="10"/>
  <c r="X25" i="16" s="1"/>
  <c r="BJ27" i="10"/>
  <c r="X29" i="16" s="1"/>
  <c r="BP27" i="10"/>
  <c r="BL27" i="10" s="1"/>
  <c r="Z29" i="16" s="1"/>
  <c r="BK28" i="10"/>
  <c r="Y30" i="16" s="1"/>
  <c r="BN21" i="10" l="1"/>
  <c r="BN22" i="10" s="1"/>
  <c r="BJ22" i="10" s="1"/>
  <c r="X24" i="16" s="1"/>
  <c r="BP22" i="10"/>
  <c r="BL22" i="10" s="1"/>
  <c r="Z24" i="16" s="1"/>
  <c r="BQ22" i="10"/>
  <c r="BM22" i="10" s="1"/>
  <c r="AA24" i="16" s="1"/>
  <c r="T28" i="16"/>
  <c r="AV26" i="10" s="1"/>
  <c r="BO26" i="10" s="1"/>
  <c r="BO21" i="10"/>
  <c r="BK21" i="10" s="1"/>
  <c r="Y23" i="16" s="1"/>
  <c r="BK22" i="10"/>
  <c r="Y24" i="16" s="1"/>
  <c r="BH1708" i="10"/>
  <c r="BD1708" i="10" s="1"/>
  <c r="BD1709" i="10"/>
  <c r="BB1708" i="10"/>
  <c r="BF1709" i="10"/>
  <c r="BB1709" i="10" s="1"/>
  <c r="BN1709" i="10"/>
  <c r="BJ1709" i="10" s="1"/>
  <c r="BJ1708" i="10"/>
  <c r="BE1709" i="10"/>
  <c r="BI1708" i="10"/>
  <c r="BE1708" i="10" s="1"/>
  <c r="BL1709" i="10"/>
  <c r="BP1708" i="10"/>
  <c r="BL1708" i="10" s="1"/>
  <c r="BG1708" i="10"/>
  <c r="BC1708" i="10" s="1"/>
  <c r="BC1709" i="10"/>
  <c r="BM1709" i="10"/>
  <c r="BQ1708" i="10"/>
  <c r="BM1708" i="10" s="1"/>
  <c r="O17" i="16"/>
  <c r="L17" i="16"/>
  <c r="N17" i="16"/>
  <c r="M17" i="16"/>
  <c r="G32" i="16"/>
  <c r="A32" i="16"/>
  <c r="AZ1708" i="10"/>
  <c r="BA1708" i="10"/>
  <c r="AZ1709" i="10"/>
  <c r="BA1709" i="10"/>
  <c r="BK1709" i="10"/>
  <c r="BO1708" i="10"/>
  <c r="BK1708" i="10" s="1"/>
  <c r="T33" i="16"/>
  <c r="AV31" i="10" s="1"/>
  <c r="BO32" i="10" s="1"/>
  <c r="BN34" i="10"/>
  <c r="BJ34" i="10" s="1"/>
  <c r="X36" i="16" s="1"/>
  <c r="BQ33" i="10"/>
  <c r="BM33" i="10" s="1"/>
  <c r="AA35" i="16" s="1"/>
  <c r="BK34" i="10"/>
  <c r="Y36" i="16" s="1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BQ26" i="10" l="1"/>
  <c r="BQ25" i="10" s="1"/>
  <c r="BM25" i="10" s="1"/>
  <c r="AA27" i="16" s="1"/>
  <c r="BN25" i="10"/>
  <c r="BJ25" i="10" s="1"/>
  <c r="X27" i="16" s="1"/>
  <c r="BP26" i="10"/>
  <c r="BP25" i="10" s="1"/>
  <c r="BL25" i="10" s="1"/>
  <c r="Z27" i="16" s="1"/>
  <c r="BJ21" i="10"/>
  <c r="X23" i="16" s="1"/>
  <c r="BQ21" i="10"/>
  <c r="BM21" i="10" s="1"/>
  <c r="AA23" i="16" s="1"/>
  <c r="BP21" i="10"/>
  <c r="BL21" i="10" s="1"/>
  <c r="Z23" i="16" s="1"/>
  <c r="T17" i="16"/>
  <c r="AV15" i="10" s="1"/>
  <c r="BK26" i="10"/>
  <c r="Y28" i="16" s="1"/>
  <c r="BO25" i="10"/>
  <c r="BK25" i="10" s="1"/>
  <c r="Y27" i="16" s="1"/>
  <c r="N32" i="16"/>
  <c r="M32" i="16"/>
  <c r="O32" i="16"/>
  <c r="L32" i="16"/>
  <c r="BP32" i="10"/>
  <c r="BP31" i="10" s="1"/>
  <c r="BL31" i="10" s="1"/>
  <c r="Z33" i="16" s="1"/>
  <c r="BN31" i="10"/>
  <c r="BN32" i="10" s="1"/>
  <c r="BJ32" i="10" s="1"/>
  <c r="X34" i="16" s="1"/>
  <c r="BQ32" i="10"/>
  <c r="BM32" i="10" s="1"/>
  <c r="AA34" i="16" s="1"/>
  <c r="BK32" i="10"/>
  <c r="Y34" i="16" s="1"/>
  <c r="BO31" i="10"/>
  <c r="BK31" i="10" s="1"/>
  <c r="Y33" i="16" s="1"/>
  <c r="BL26" i="10" l="1"/>
  <c r="Z28" i="16" s="1"/>
  <c r="BM26" i="10"/>
  <c r="AA28" i="16" s="1"/>
  <c r="BN26" i="10"/>
  <c r="BJ26" i="10" s="1"/>
  <c r="X28" i="16" s="1"/>
  <c r="BN15" i="10"/>
  <c r="BO16" i="10"/>
  <c r="BP16" i="10"/>
  <c r="BQ16" i="10"/>
  <c r="T32" i="16"/>
  <c r="AV30" i="10" s="1"/>
  <c r="BJ31" i="10"/>
  <c r="X33" i="16" s="1"/>
  <c r="BL32" i="10"/>
  <c r="Z34" i="16" s="1"/>
  <c r="BQ31" i="10"/>
  <c r="BM31" i="10" s="1"/>
  <c r="AA33" i="16" s="1"/>
  <c r="BO15" i="10" l="1"/>
  <c r="BK15" i="10" s="1"/>
  <c r="Y17" i="16" s="1"/>
  <c r="BK16" i="10"/>
  <c r="Y18" i="16" s="1"/>
  <c r="BP15" i="10"/>
  <c r="BL15" i="10" s="1"/>
  <c r="Z17" i="16" s="1"/>
  <c r="BL16" i="10"/>
  <c r="Z18" i="16" s="1"/>
  <c r="BP30" i="10"/>
  <c r="BN29" i="10"/>
  <c r="BO30" i="10"/>
  <c r="BQ30" i="10"/>
  <c r="BQ15" i="10"/>
  <c r="BM15" i="10" s="1"/>
  <c r="AA17" i="16" s="1"/>
  <c r="BM16" i="10"/>
  <c r="AA18" i="16" s="1"/>
  <c r="BN16" i="10"/>
  <c r="BJ16" i="10" s="1"/>
  <c r="X18" i="16" s="1"/>
  <c r="BJ15" i="10"/>
  <c r="X17" i="16" s="1"/>
  <c r="BJ29" i="10" l="1"/>
  <c r="X31" i="16" s="1"/>
  <c r="BN30" i="10"/>
  <c r="BJ30" i="10" s="1"/>
  <c r="X32" i="16" s="1"/>
  <c r="BP29" i="10"/>
  <c r="BL29" i="10" s="1"/>
  <c r="Z31" i="16" s="1"/>
  <c r="BL30" i="10"/>
  <c r="Z32" i="16" s="1"/>
  <c r="BO29" i="10"/>
  <c r="BK29" i="10" s="1"/>
  <c r="Y31" i="16" s="1"/>
  <c r="BK30" i="10"/>
  <c r="Y32" i="16" s="1"/>
  <c r="BM30" i="10"/>
  <c r="AA32" i="16" s="1"/>
  <c r="BQ29" i="10"/>
  <c r="BM29" i="10" s="1"/>
  <c r="AA31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<sst xmlns="http://schemas.openxmlformats.org/spreadsheetml/2006/main" count="21560" uniqueCount="1955">
  <si>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</si>
  <si>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</si>
  <si>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</si>
  <si>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</si>
  <si>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</si>
  <si>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</si>
  <si>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</si>
  <si>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</si>
  <si>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</si>
  <si>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</si>
  <si>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</si>
  <si>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</si>
  <si>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</si>
  <si>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</si>
  <si>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</si>
  <si>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</si>
  <si>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</si>
  <si>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</si>
  <si>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</si>
  <si>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</si>
  <si>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</si>
  <si>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</si>
  <si>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</si>
  <si>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</si>
  <si>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</si>
  <si>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</si>
  <si>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</si>
  <si>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</si>
  <si>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</si>
  <si>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</si>
  <si>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</si>
  <si>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</si>
  <si>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</si>
  <si>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</si>
  <si>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</si>
  <si>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</si>
  <si>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</si>
  <si>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</si>
  <si>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</si>
  <si>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</si>
  <si>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</si>
  <si>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</si>
  <si>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</si>
  <si>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</si>
  <si>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</si>
  <si>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</si>
  <si>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</si>
  <si>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</si>
  <si>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</si>
  <si>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</si>
  <si>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</si>
  <si>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</si>
  <si>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</si>
  <si>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</si>
  <si>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</si>
  <si>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</si>
  <si>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</si>
  <si>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</si>
  <si>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</si>
  <si>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</si>
  <si>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</si>
  <si>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</si>
  <si>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</si>
  <si>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</si>
  <si>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</si>
  <si>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</si>
  <si>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</si>
  <si>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</si>
  <si>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</si>
  <si>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</si>
  <si>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</si>
  <si>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</si>
  <si>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</si>
  <si>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</si>
  <si>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</si>
  <si>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</si>
  <si>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</si>
  <si>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</si>
  <si>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</si>
  <si>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</si>
  <si>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</si>
  <si>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</si>
  <si>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</si>
  <si>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</si>
  <si>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</si>
  <si>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</si>
  <si>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</si>
  <si>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</si>
  <si>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</si>
  <si>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</si>
  <si>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</si>
  <si>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</si>
  <si>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</si>
  <si>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</si>
  <si>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</si>
  <si>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</si>
  <si>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</si>
  <si>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</si>
  <si>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</si>
  <si>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</si>
  <si>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</si>
  <si>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</si>
  <si>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</si>
  <si>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</si>
  <si>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</si>
  <si>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</si>
  <si>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</si>
  <si>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</si>
  <si>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</si>
  <si>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</si>
  <si>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</si>
  <si>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</si>
  <si>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</si>
  <si>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</si>
  <si>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</si>
  <si>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</si>
  <si>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</si>
  <si>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</si>
  <si>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</si>
  <si>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</si>
  <si>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</si>
  <si>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</si>
  <si>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</si>
  <si>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</si>
  <si>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</si>
  <si>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</si>
  <si>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</si>
  <si>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</si>
  <si>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</si>
  <si>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</si>
  <si>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</si>
  <si>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</si>
  <si>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</si>
  <si>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</si>
  <si>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</si>
  <si>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</si>
  <si>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</si>
  <si>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</si>
  <si>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</si>
  <si>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</si>
  <si>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</si>
  <si>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</si>
  <si>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</si>
  <si>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</si>
  <si>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</si>
  <si>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</si>
  <si>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</si>
  <si>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</si>
  <si>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</si>
  <si>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</si>
  <si>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</si>
  <si>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</si>
  <si>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</si>
  <si>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</si>
  <si>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</si>
  <si>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</si>
  <si>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</si>
  <si>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</si>
  <si>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</si>
  <si>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</si>
  <si>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</si>
  <si>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</si>
  <si>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</si>
  <si>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</si>
  <si>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</si>
  <si>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</si>
  <si>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</si>
  <si>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</si>
  <si>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</si>
  <si>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</si>
  <si>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</si>
  <si>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</si>
  <si>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</si>
  <si>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</si>
  <si>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</si>
  <si>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</si>
  <si>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</si>
  <si>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</si>
  <si>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</si>
  <si>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</si>
  <si>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</si>
  <si>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</si>
  <si>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</si>
  <si>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</si>
  <si>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</si>
  <si>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</si>
  <si>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</si>
  <si>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</si>
  <si>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</si>
  <si>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</si>
  <si>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</si>
  <si>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</si>
  <si>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</si>
  <si>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</si>
  <si>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</si>
  <si>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</si>
  <si>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</si>
  <si>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</si>
  <si>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</si>
  <si>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</si>
  <si>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</si>
  <si>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</si>
  <si>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</si>
  <si>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</si>
  <si>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</si>
  <si>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</si>
  <si>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</si>
  <si>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</si>
  <si>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</si>
  <si>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</si>
  <si>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</si>
  <si>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</si>
  <si>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</si>
  <si>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</si>
  <si>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</si>
  <si>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</si>
  <si>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</si>
  <si>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</si>
  <si>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</si>
  <si>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</si>
  <si>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</si>
  <si>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</si>
  <si>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</si>
  <si>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</si>
  <si>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</si>
  <si>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</si>
  <si>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</si>
  <si>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</si>
  <si>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</si>
  <si>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</si>
  <si>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</si>
  <si>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</si>
  <si>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</si>
  <si>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</si>
  <si>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</si>
  <si>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</si>
  <si>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</si>
  <si>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</si>
  <si>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</si>
  <si>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</si>
  <si>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</si>
  <si>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</si>
  <si>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</si>
  <si>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</si>
  <si>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</si>
  <si>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</si>
  <si>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</si>
  <si>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</si>
  <si>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</si>
  <si>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</si>
  <si>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</si>
  <si>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</si>
  <si>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</si>
  <si>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</si>
  <si>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</si>
  <si>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</si>
  <si>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</si>
  <si>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</si>
  <si>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</si>
  <si>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</si>
  <si>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</si>
  <si>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</si>
  <si>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</si>
  <si>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</si>
  <si>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</si>
  <si>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</si>
  <si>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</si>
  <si>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</si>
  <si>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</si>
  <si>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</si>
  <si>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</si>
  <si>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</si>
  <si>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</si>
  <si>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</si>
  <si>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</si>
  <si>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</si>
  <si>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</si>
  <si>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</si>
  <si>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</si>
  <si>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</si>
  <si>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</si>
  <si>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</si>
  <si>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</si>
  <si>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</si>
  <si>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</si>
  <si>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</si>
  <si>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</si>
  <si>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</si>
  <si>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</si>
  <si>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</si>
  <si>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</si>
  <si>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</si>
  <si>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</si>
  <si>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</si>
  <si>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</si>
  <si>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</si>
  <si>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</si>
  <si>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</si>
  <si>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</si>
  <si>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</si>
  <si>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</si>
  <si>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</si>
  <si>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</si>
  <si>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</si>
  <si>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</si>
  <si>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</si>
  <si>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</si>
  <si>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</si>
  <si>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</si>
  <si>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</si>
  <si>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</si>
  <si>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</si>
  <si>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</si>
  <si>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</si>
  <si>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</si>
  <si>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</si>
  <si>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</si>
  <si>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</si>
  <si>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</si>
  <si>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</si>
  <si>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</si>
  <si>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</si>
  <si>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</si>
  <si>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</si>
  <si>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</si>
  <si>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</si>
  <si>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</si>
  <si>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</si>
  <si>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</si>
  <si>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</si>
  <si>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</si>
  <si>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</si>
  <si>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</si>
  <si>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</si>
  <si>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</si>
  <si>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</si>
  <si>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</si>
  <si>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</si>
  <si>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</si>
  <si>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</si>
  <si>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</si>
  <si>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</si>
  <si>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</si>
  <si>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</si>
  <si>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</si>
  <si>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</si>
  <si>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</si>
  <si>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</si>
  <si>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</si>
  <si>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</si>
  <si>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</si>
  <si>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</si>
  <si>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</si>
  <si>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</si>
  <si>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</si>
  <si>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</si>
  <si>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</si>
  <si>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</si>
  <si>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</si>
  <si>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</si>
  <si>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</si>
  <si>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</si>
  <si>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</si>
  <si>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</si>
  <si>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</si>
  <si>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</si>
  <si>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</si>
  <si>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</si>
  <si>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</si>
  <si>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</si>
  <si>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</si>
  <si>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</si>
  <si>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</si>
  <si>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</si>
  <si>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</si>
  <si>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</si>
  <si>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</si>
  <si>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</si>
  <si>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</si>
  <si>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</si>
  <si>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</si>
  <si>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</si>
  <si>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</si>
  <si>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</si>
  <si>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</si>
  <si>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</si>
  <si>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</si>
  <si>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</si>
  <si>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</si>
  <si>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</si>
  <si>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</si>
  <si>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</si>
  <si>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</si>
  <si>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</si>
  <si>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</si>
  <si>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</si>
  <si>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</si>
  <si>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</si>
  <si>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</si>
  <si>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</si>
  <si>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</si>
  <si>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</si>
  <si>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</si>
  <si>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</si>
  <si>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</si>
  <si>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</si>
  <si>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</si>
  <si>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</si>
  <si>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</si>
  <si>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</si>
  <si>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</si>
  <si>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</si>
  <si>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</si>
  <si>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</si>
  <si>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</si>
  <si>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</si>
  <si>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</si>
  <si>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</si>
  <si>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</si>
  <si>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</si>
  <si>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</si>
  <si>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</si>
  <si>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</si>
  <si>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</si>
  <si>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</si>
  <si>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</si>
  <si>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</si>
  <si>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</si>
  <si>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</si>
  <si>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</si>
  <si>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</si>
  <si>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</si>
  <si>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</si>
  <si>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</si>
  <si>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</si>
  <si>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</si>
  <si>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</si>
  <si>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</si>
  <si>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</si>
  <si>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</si>
  <si>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</si>
  <si>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</si>
  <si>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</si>
  <si>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</si>
  <si>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</si>
  <si>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</si>
  <si>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</si>
  <si>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</si>
  <si>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</si>
  <si>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</si>
  <si>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</si>
  <si>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</si>
  <si>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</si>
  <si>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</si>
  <si>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</si>
  <si>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</si>
  <si>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</si>
  <si>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</si>
  <si>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</si>
  <si>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</si>
  <si>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</si>
  <si>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</si>
  <si>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</si>
  <si>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</si>
  <si>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</si>
  <si>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</si>
  <si>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</si>
  <si>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</si>
  <si>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</si>
  <si>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</si>
  <si>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</si>
  <si>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</si>
  <si>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</si>
  <si>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</si>
  <si>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</si>
  <si>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</si>
  <si>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</si>
  <si>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</si>
  <si>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</si>
  <si>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</si>
  <si>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</si>
  <si>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</si>
  <si>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</si>
  <si>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</si>
  <si>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</si>
  <si>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</si>
  <si>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</si>
  <si>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</si>
  <si>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</si>
  <si>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</si>
  <si>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</si>
  <si>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</si>
  <si>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</si>
  <si>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</si>
  <si>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</si>
  <si>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</si>
  <si>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</si>
  <si>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</si>
  <si>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</si>
  <si>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</si>
  <si>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</si>
  <si>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</si>
  <si>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</si>
  <si>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</si>
  <si>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</si>
  <si>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</si>
  <si>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</si>
  <si>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</si>
  <si>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</si>
  <si>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</si>
  <si>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</si>
  <si>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</si>
  <si>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</si>
  <si>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</si>
  <si>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</si>
  <si>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</si>
  <si>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</si>
  <si>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</si>
  <si>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</si>
  <si>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</si>
  <si>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</si>
  <si>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</si>
  <si>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</si>
  <si>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</si>
  <si>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</si>
  <si>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</si>
  <si>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</si>
  <si>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</si>
  <si>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</si>
  <si>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</si>
  <si>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</si>
  <si>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</si>
  <si>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</si>
  <si>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</si>
  <si>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</si>
  <si>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</si>
  <si>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</si>
  <si>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</si>
  <si>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</si>
  <si>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</si>
  <si>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</si>
  <si>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</si>
  <si>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</si>
  <si>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</si>
  <si>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</si>
  <si>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</si>
  <si>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</si>
  <si>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</si>
  <si>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</si>
  <si>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</si>
  <si>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</si>
  <si>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</si>
  <si>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</si>
  <si>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</si>
  <si>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</si>
  <si>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</si>
  <si>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</si>
  <si>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</si>
  <si>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</si>
  <si>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</si>
  <si>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</si>
  <si>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</si>
  <si>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</si>
  <si>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</si>
  <si>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</si>
  <si>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</si>
  <si>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</si>
  <si>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</si>
  <si>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</si>
  <si>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</si>
  <si>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</si>
  <si>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</si>
  <si>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</si>
  <si>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</si>
  <si>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</si>
  <si>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</si>
  <si>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</si>
  <si>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</si>
  <si>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</si>
  <si>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</si>
  <si>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</si>
  <si>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</si>
  <si>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</si>
  <si>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</si>
  <si>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</si>
  <si>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</si>
  <si>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</si>
  <si>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</si>
  <si>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</si>
  <si>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</si>
  <si>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</si>
  <si>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</si>
  <si>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</si>
  <si>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</si>
  <si>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</si>
  <si>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</si>
  <si>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</si>
  <si>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</si>
  <si>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</si>
  <si>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</si>
  <si>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</si>
  <si>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</si>
  <si>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</si>
  <si>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</si>
  <si>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</si>
  <si>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</si>
  <si>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</si>
  <si>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</si>
  <si>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</si>
  <si>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</si>
  <si>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</si>
  <si>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</si>
  <si>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</si>
  <si>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</si>
  <si>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</si>
  <si>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</si>
  <si>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</si>
  <si>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</si>
  <si>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</si>
  <si>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</si>
  <si>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</si>
  <si>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</si>
  <si>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</si>
  <si>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</si>
  <si>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</si>
  <si>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</si>
  <si>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</si>
  <si>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</si>
  <si>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</si>
  <si>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</si>
  <si>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</si>
  <si>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</si>
  <si>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</si>
  <si>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</si>
  <si>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</si>
  <si>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</si>
  <si>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</si>
  <si>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</si>
  <si>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</si>
  <si>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</si>
  <si>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</si>
  <si>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</si>
  <si>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</si>
  <si>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</si>
  <si>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</si>
  <si>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</si>
  <si>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</si>
  <si>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</si>
  <si>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</si>
  <si>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</si>
  <si>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</si>
  <si>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</si>
  <si>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</si>
  <si>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</si>
  <si>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</si>
  <si>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</si>
  <si>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</si>
  <si>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</si>
  <si>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</si>
  <si>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</si>
  <si>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</si>
  <si>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</si>
  <si>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</si>
  <si>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</si>
  <si>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</si>
  <si>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</si>
  <si>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</si>
  <si>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</si>
  <si>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</si>
  <si>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</si>
  <si>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</si>
  <si>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</si>
  <si>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</si>
  <si>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</si>
  <si>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</si>
  <si>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</si>
  <si>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</si>
  <si>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</si>
  <si>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</si>
  <si>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</si>
  <si>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</si>
  <si>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</si>
  <si>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</si>
  <si>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</si>
  <si>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</si>
  <si>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</si>
  <si>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</si>
  <si>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</si>
  <si>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</si>
  <si>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</si>
  <si>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</si>
  <si>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</si>
  <si>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</si>
  <si>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</si>
  <si>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</si>
  <si>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</si>
  <si>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</si>
  <si>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</si>
  <si>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</si>
  <si>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</si>
  <si>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</si>
  <si>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</si>
  <si>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</si>
  <si>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</si>
  <si>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</si>
  <si>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</si>
  <si>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</si>
  <si>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</si>
  <si>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</si>
  <si>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</si>
  <si>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</si>
  <si>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</si>
  <si>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</si>
  <si>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</si>
  <si>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</si>
  <si>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</si>
  <si>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</si>
  <si>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</si>
  <si>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</si>
  <si>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</si>
  <si>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</si>
  <si>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</si>
  <si>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</si>
  <si>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</si>
  <si>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</si>
  <si>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</si>
  <si>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</si>
  <si>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</si>
  <si>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</si>
  <si>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</si>
  <si>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</si>
  <si>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</si>
  <si>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</si>
  <si>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</si>
  <si>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</si>
  <si>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</si>
  <si>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</si>
  <si>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</si>
  <si>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</si>
  <si>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</si>
  <si>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</si>
  <si>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</si>
  <si>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</si>
  <si>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</si>
  <si>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</si>
  <si>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</si>
  <si>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</si>
  <si>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</si>
  <si>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</si>
  <si>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</si>
  <si>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</si>
  <si>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</si>
  <si>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</si>
  <si>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</si>
  <si>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</si>
  <si>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</si>
  <si>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</si>
  <si>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</si>
  <si>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</si>
  <si>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</si>
  <si>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</si>
  <si>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</si>
  <si>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</si>
  <si>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</si>
  <si>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</si>
  <si>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</si>
  <si>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</si>
  <si>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</si>
  <si>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</si>
  <si>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</si>
  <si>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</si>
  <si>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</si>
  <si>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</si>
  <si>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</si>
  <si>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</si>
  <si>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</si>
  <si>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</si>
  <si>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</si>
  <si>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</si>
  <si>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</si>
  <si>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</si>
  <si>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</si>
  <si>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</si>
  <si>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</si>
  <si>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</si>
  <si>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</si>
  <si>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</si>
  <si>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</si>
  <si>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</si>
  <si>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</si>
  <si>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</si>
  <si>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</si>
  <si>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</si>
  <si>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</si>
  <si>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</si>
  <si>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</si>
  <si>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</si>
  <si>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</si>
  <si>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</si>
  <si>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</si>
  <si>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</si>
  <si>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</si>
  <si>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</si>
  <si>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</si>
  <si>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</si>
  <si>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</si>
  <si>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</si>
  <si>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</si>
  <si>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</si>
  <si>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</si>
  <si>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</si>
  <si>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</si>
  <si>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</si>
  <si>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</si>
  <si>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</si>
  <si>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</si>
  <si>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</si>
  <si>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</si>
  <si>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</si>
  <si>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</si>
  <si>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</si>
  <si>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</si>
  <si>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</si>
  <si>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</si>
  <si>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</si>
  <si>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</si>
  <si>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</si>
  <si>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</si>
  <si>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</si>
  <si>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</si>
  <si>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</si>
  <si>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</si>
  <si>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</si>
  <si>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</si>
  <si>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</si>
  <si>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</si>
  <si>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</si>
  <si>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</si>
  <si>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</si>
  <si>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</si>
  <si>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</si>
  <si>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</si>
  <si>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</si>
  <si>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</si>
  <si>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</si>
  <si>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</si>
  <si>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</si>
  <si>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</si>
  <si>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</si>
  <si>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</si>
  <si>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</si>
  <si>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</si>
  <si>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</si>
  <si>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</si>
  <si>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</si>
  <si>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</si>
  <si>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</si>
  <si>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</si>
  <si>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</si>
  <si>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</si>
  <si>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</si>
  <si>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</si>
  <si>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</si>
  <si>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</si>
  <si>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</si>
  <si>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</si>
  <si>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</si>
  <si>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</si>
  <si>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</si>
  <si>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</si>
  <si>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</si>
  <si>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</si>
  <si>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</si>
  <si>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</si>
  <si>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</si>
  <si>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</si>
  <si>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</si>
  <si>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</si>
  <si>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</si>
  <si>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</si>
  <si>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</si>
  <si>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</si>
  <si>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</si>
  <si>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</si>
  <si>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</si>
  <si>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</si>
  <si>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</si>
  <si>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</si>
  <si>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</si>
  <si>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</si>
  <si>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</si>
  <si>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</si>
  <si>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</si>
  <si>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</si>
  <si>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</si>
  <si>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</si>
  <si>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</si>
  <si>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</si>
  <si>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</si>
  <si>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</si>
  <si>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</si>
  <si>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</si>
  <si>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</si>
  <si>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</si>
  <si>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</si>
  <si>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</si>
  <si>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</si>
  <si>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</si>
  <si>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</si>
  <si>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</si>
  <si>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</si>
  <si>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</si>
  <si>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</si>
  <si>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</si>
  <si>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</si>
  <si>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</si>
  <si>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</si>
  <si>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</si>
  <si>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</si>
  <si>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</si>
  <si>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</si>
  <si>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</si>
  <si>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</si>
  <si>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</si>
  <si>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</si>
  <si>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</si>
  <si>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</si>
  <si>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</si>
  <si>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</si>
  <si>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</si>
  <si>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</si>
  <si>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</si>
  <si>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</si>
  <si>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</si>
  <si>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</si>
  <si>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</si>
  <si>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</si>
  <si>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</si>
  <si>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</si>
  <si>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</si>
  <si>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</si>
  <si>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</si>
  <si>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</si>
  <si>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</si>
  <si>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</si>
  <si>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</si>
  <si>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</si>
  <si>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</si>
  <si>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</si>
  <si>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</si>
  <si>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</si>
  <si>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</si>
  <si>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</si>
  <si>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</si>
  <si>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</si>
  <si>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</si>
  <si>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</si>
  <si>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</si>
  <si>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</si>
  <si>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</si>
  <si>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</si>
  <si>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</si>
  <si>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</si>
  <si>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</si>
  <si>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</si>
  <si>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</si>
  <si>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</si>
  <si>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</si>
  <si>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</si>
  <si>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</si>
  <si>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</si>
  <si>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</si>
  <si>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</si>
  <si>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</si>
  <si>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</si>
  <si>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</si>
  <si>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</si>
  <si>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</si>
  <si>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</si>
  <si>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</si>
  <si>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</si>
  <si>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</si>
  <si>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</si>
  <si>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</si>
  <si>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</si>
  <si>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</si>
  <si>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</si>
  <si>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</si>
  <si>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</si>
  <si>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</si>
  <si>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</si>
  <si>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</si>
  <si>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</si>
  <si>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</si>
  <si>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</si>
  <si>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</si>
  <si>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</si>
  <si>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</si>
  <si>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</si>
  <si>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</si>
  <si>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</si>
  <si>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</si>
  <si>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</si>
  <si>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</si>
  <si>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</si>
  <si>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</si>
  <si>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</si>
  <si>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</si>
  <si>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</si>
  <si>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</si>
  <si>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</si>
  <si>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</si>
  <si>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</si>
  <si>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</si>
  <si>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</si>
  <si>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</si>
  <si>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</si>
  <si>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</si>
  <si>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</si>
  <si>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</si>
  <si>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</si>
  <si>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</si>
  <si>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</si>
  <si>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</si>
  <si>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</si>
  <si>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</si>
  <si>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</si>
  <si>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</si>
  <si>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</si>
  <si>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</si>
  <si>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</si>
  <si>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</si>
  <si>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</si>
  <si>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</si>
  <si>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</si>
  <si>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</si>
  <si>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</si>
  <si>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</si>
  <si>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</si>
  <si>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</si>
  <si>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</si>
  <si>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</si>
  <si>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</si>
  <si>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</si>
  <si>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</si>
  <si>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</si>
  <si>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</si>
  <si>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</si>
  <si>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</si>
  <si>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</si>
  <si>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</si>
  <si>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</si>
  <si>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</si>
  <si>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</si>
  <si>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</si>
  <si>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</si>
  <si>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</si>
  <si>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</si>
  <si>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</si>
  <si>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</si>
  <si>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</si>
  <si>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</si>
  <si>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</si>
  <si>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</si>
  <si>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</si>
  <si>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</si>
  <si>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</si>
  <si>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</si>
  <si>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</si>
  <si>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</si>
  <si>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</si>
  <si>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</si>
  <si>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</si>
  <si>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</si>
  <si>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</si>
  <si>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</si>
  <si>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</si>
  <si>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</si>
  <si>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</si>
  <si>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</si>
  <si>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</si>
  <si>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</si>
  <si>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</si>
  <si>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</si>
  <si>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</si>
  <si>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</si>
  <si>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</si>
  <si>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</si>
  <si>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</si>
  <si>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</si>
  <si>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</si>
  <si>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</si>
  <si>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</si>
  <si>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</si>
  <si>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</si>
  <si>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</si>
  <si>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</si>
  <si>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</si>
  <si>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</si>
  <si>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</si>
  <si>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</si>
  <si>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</si>
  <si>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</si>
  <si>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</si>
  <si>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</si>
  <si>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</si>
  <si>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</si>
  <si>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</si>
  <si>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</si>
  <si>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</si>
  <si>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</si>
  <si>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</si>
  <si>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</si>
  <si>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</si>
  <si>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</si>
  <si>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</si>
  <si>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</si>
  <si>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</si>
  <si>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</si>
  <si>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</si>
  <si>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</si>
  <si>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</si>
  <si>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</si>
  <si>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</si>
  <si>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</si>
  <si>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</si>
  <si>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</si>
  <si>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</si>
  <si>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</si>
  <si>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</si>
  <si>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</si>
  <si>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</si>
  <si>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</si>
  <si>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</si>
  <si>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</si>
  <si>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</si>
  <si>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</si>
  <si>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</si>
  <si>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</si>
  <si>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</si>
  <si>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</si>
  <si>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</si>
  <si>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</si>
  <si>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</si>
  <si>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</si>
  <si>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</si>
  <si>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</si>
  <si>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</si>
  <si>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</si>
  <si>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</si>
  <si>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</si>
  <si>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</si>
  <si>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</si>
  <si>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</si>
  <si>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</si>
  <si>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</si>
  <si>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</si>
  <si>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</si>
  <si>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</si>
  <si>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</si>
  <si>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</si>
  <si>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</si>
  <si>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</si>
  <si>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</si>
  <si>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</si>
  <si>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</si>
  <si>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</si>
  <si>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</si>
  <si>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</si>
  <si>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</si>
  <si>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</si>
  <si>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</si>
  <si>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</si>
  <si>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</si>
  <si>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</si>
  <si>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</si>
  <si>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</si>
  <si>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</si>
  <si>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</si>
  <si>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</si>
  <si>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</si>
  <si>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</si>
  <si>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</si>
  <si>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</si>
  <si>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</si>
  <si>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</si>
  <si>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</si>
  <si>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</si>
  <si>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</si>
  <si>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</si>
  <si>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</si>
  <si>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</si>
  <si>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</si>
  <si>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</si>
  <si>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</si>
  <si>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</si>
  <si>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</si>
  <si>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</si>
  <si>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</si>
  <si>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</si>
  <si>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</si>
  <si>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</si>
  <si>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</si>
  <si>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</si>
  <si>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</si>
  <si>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</si>
  <si>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</si>
  <si>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</si>
  <si>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</si>
  <si>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</si>
  <si>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</si>
  <si>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</si>
  <si>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</si>
  <si>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</si>
  <si>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</si>
  <si>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</si>
  <si>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</si>
  <si>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</si>
  <si>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</si>
  <si>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</si>
  <si>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</si>
  <si>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</si>
  <si>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</si>
  <si>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</si>
  <si>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</si>
  <si>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</si>
  <si>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</si>
  <si>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</si>
  <si>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</si>
  <si>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</si>
  <si>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</si>
  <si>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</si>
  <si>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</si>
  <si>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</si>
  <si>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</si>
  <si>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</si>
  <si>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</si>
  <si>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</si>
  <si>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</si>
  <si>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</si>
  <si>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</si>
  <si>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</si>
  <si>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</si>
  <si>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</si>
  <si>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</si>
  <si>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</si>
  <si>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</si>
  <si>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</si>
  <si>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</si>
  <si>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</si>
  <si>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</si>
  <si>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</si>
  <si>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</si>
  <si>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</si>
  <si>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</si>
  <si>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</si>
  <si>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</si>
  <si>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</si>
  <si>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</si>
  <si>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</si>
  <si>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</si>
  <si>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</si>
  <si>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</si>
  <si>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</si>
  <si>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</si>
  <si>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</si>
  <si>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</si>
  <si>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</si>
  <si>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</si>
  <si>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</si>
  <si>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</si>
  <si>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</si>
  <si>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</si>
  <si>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</si>
  <si>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</si>
  <si>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</si>
  <si>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</si>
  <si>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</si>
  <si>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</si>
  <si>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</si>
  <si>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</si>
  <si>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</si>
  <si>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</si>
  <si>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</si>
  <si>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</si>
  <si>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</si>
  <si>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</si>
  <si>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</si>
  <si>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</si>
  <si>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</si>
  <si>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</si>
  <si>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</si>
  <si>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</si>
  <si>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</si>
  <si>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</si>
  <si>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</si>
  <si>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</si>
  <si>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</si>
  <si>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</si>
  <si>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</si>
  <si>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</si>
  <si>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</si>
  <si>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</si>
  <si>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</si>
  <si>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</si>
  <si>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</si>
  <si>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</si>
  <si>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</si>
  <si>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</si>
  <si>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</si>
  <si>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</si>
  <si>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</si>
  <si>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</si>
  <si>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</si>
  <si>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</si>
  <si>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</si>
  <si>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</si>
  <si>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</si>
  <si>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</si>
  <si>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</si>
  <si>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</si>
  <si>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</si>
  <si>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</si>
  <si>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</si>
  <si>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</si>
  <si>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</si>
  <si>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</si>
  <si>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</si>
  <si>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</si>
  <si>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</si>
  <si>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</si>
  <si>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</si>
  <si>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</si>
  <si>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</si>
  <si>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</si>
  <si>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</si>
  <si>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</si>
  <si>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</si>
  <si>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</si>
  <si>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</si>
  <si>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</si>
  <si>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</si>
  <si>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</si>
  <si>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</si>
  <si>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</si>
  <si>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</si>
  <si>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</si>
  <si>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</si>
  <si>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</si>
  <si>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</si>
  <si>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</si>
  <si>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</si>
  <si>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</si>
  <si>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</si>
  <si>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</si>
  <si>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</si>
  <si>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</si>
  <si>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</si>
  <si>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</si>
  <si>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</si>
  <si>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</si>
  <si>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</si>
  <si>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</si>
  <si>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</si>
  <si>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</si>
  <si>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</si>
  <si>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</si>
  <si>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</si>
  <si>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</si>
  <si>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</si>
  <si>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</si>
  <si>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</si>
  <si>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</si>
  <si>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</si>
  <si>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</si>
  <si>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</si>
  <si>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</si>
  <si>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</si>
  <si>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</si>
  <si>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</si>
  <si>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</si>
  <si>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</si>
  <si>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</si>
  <si>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</si>
  <si>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</si>
  <si>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</si>
  <si>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</si>
  <si>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</si>
  <si>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</si>
  <si>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</si>
  <si>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</si>
  <si>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</si>
  <si>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</si>
  <si>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</si>
  <si>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</si>
  <si>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</si>
  <si>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</si>
  <si>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</si>
  <si>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</si>
  <si>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</si>
  <si>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</si>
  <si>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</si>
  <si>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</si>
  <si>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</si>
  <si>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</si>
  <si>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</si>
  <si>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</si>
  <si>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</si>
  <si>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</si>
  <si>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</si>
  <si>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</si>
  <si>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</si>
  <si>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</si>
  <si>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</si>
  <si>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</si>
  <si>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</si>
  <si>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</si>
  <si>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</si>
  <si>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</si>
  <si>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</si>
  <si>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</si>
  <si>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</si>
  <si>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</si>
  <si>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</si>
  <si>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</si>
  <si>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</si>
  <si>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</si>
  <si>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</si>
  <si>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</si>
  <si>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</si>
  <si>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</si>
  <si>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</si>
  <si>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</si>
  <si>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</si>
  <si>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</si>
  <si>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</si>
  <si>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</si>
  <si>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</si>
  <si>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</si>
  <si>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</si>
  <si>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</si>
  <si>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</si>
  <si>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</si>
  <si>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</si>
  <si>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</si>
  <si>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</si>
  <si>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</si>
  <si>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</si>
  <si>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</si>
  <si>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</si>
  <si>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</si>
  <si>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</si>
  <si>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</si>
  <si>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</si>
  <si>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</si>
  <si>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</si>
  <si>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</si>
  <si>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</si>
  <si>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</si>
  <si>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</si>
  <si>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</si>
  <si>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</si>
  <si>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</si>
  <si>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</si>
  <si>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</si>
  <si>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</si>
  <si>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</si>
  <si>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</si>
  <si>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</si>
  <si>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</si>
  <si>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</si>
  <si>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</si>
  <si>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</si>
  <si>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</si>
  <si>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</si>
  <si>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</si>
  <si>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</si>
  <si>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</si>
  <si>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</si>
  <si>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</si>
  <si>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</si>
  <si>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</si>
  <si>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</si>
  <si>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</si>
  <si>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</si>
  <si>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</si>
  <si>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</si>
  <si>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</si>
  <si>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</si>
  <si>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</si>
  <si>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</si>
  <si>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</si>
  <si>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</si>
  <si>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</si>
  <si>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</si>
  <si>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</si>
  <si>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</si>
  <si>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</si>
  <si>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</si>
  <si>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</si>
  <si>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</si>
  <si>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</si>
  <si>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</si>
  <si>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</si>
  <si>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</si>
  <si>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</si>
  <si>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</si>
  <si>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</si>
  <si>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</si>
  <si>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</si>
  <si>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</si>
  <si>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</si>
  <si>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</si>
  <si>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</si>
  <si>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</si>
  <si>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</si>
  <si>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</si>
  <si>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</si>
  <si>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</si>
  <si>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</si>
  <si>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</si>
  <si>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</si>
  <si>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</si>
  <si>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</si>
  <si>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</si>
  <si>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</si>
  <si>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</si>
  <si>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</si>
  <si>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</si>
  <si>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</si>
  <si>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</si>
  <si>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</si>
  <si>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</si>
  <si>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</si>
  <si>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</si>
  <si>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</si>
  <si>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</si>
  <si>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</si>
  <si>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</si>
  <si>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</si>
  <si>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</si>
  <si>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</si>
  <si>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</si>
  <si>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</si>
  <si>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</si>
  <si>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</si>
  <si>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</si>
  <si>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</si>
  <si>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</si>
  <si>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</si>
  <si>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</si>
  <si>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</si>
  <si>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</si>
  <si>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</si>
  <si>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</si>
  <si>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</si>
  <si>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</si>
  <si>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</si>
  <si>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</si>
  <si>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</si>
  <si>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</si>
  <si>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</si>
  <si>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</si>
  <si>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</si>
  <si>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</si>
  <si>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</si>
  <si>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</si>
  <si>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</si>
  <si>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</si>
  <si>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</si>
  <si>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</si>
  <si>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</si>
  <si>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</si>
  <si>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</si>
  <si>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</si>
  <si>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</si>
  <si>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</si>
  <si>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</si>
  <si>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</si>
  <si>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</si>
  <si>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</si>
  <si>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</si>
  <si>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</si>
  <si>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</si>
  <si>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</si>
  <si>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</si>
  <si>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</si>
  <si>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</si>
  <si>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</si>
  <si>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</si>
  <si>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</si>
  <si>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</si>
  <si>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</si>
  <si>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</si>
  <si>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</si>
  <si>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</si>
  <si>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</si>
  <si>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Moore Dec 29</t>
  </si>
  <si>
    <t>Horvat Jan 1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</si>
  <si>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</si>
  <si>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</si>
  <si>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</si>
  <si>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</si>
  <si>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</si>
  <si>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</si>
  <si>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</si>
  <si>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</si>
  <si>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</si>
  <si>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</si>
  <si>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</si>
  <si>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</si>
  <si>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</si>
  <si>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</si>
  <si>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</si>
  <si>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</si>
  <si>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</si>
  <si>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</si>
  <si>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</si>
  <si>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</si>
  <si>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</si>
  <si>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</si>
  <si>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</si>
  <si>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</si>
  <si>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</si>
  <si>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</si>
  <si>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</si>
  <si>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</si>
  <si>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</si>
  <si>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</si>
  <si>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</si>
  <si>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</si>
  <si>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</si>
  <si>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</si>
  <si>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</si>
  <si>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</si>
  <si>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</si>
  <si>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</si>
  <si>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</si>
  <si>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</si>
  <si>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</si>
  <si>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</si>
  <si>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</si>
  <si>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</si>
  <si>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</si>
  <si>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</si>
  <si>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</si>
  <si>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</si>
  <si>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</si>
  <si>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</si>
  <si>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</si>
  <si>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</si>
  <si>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</si>
  <si>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</si>
  <si>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</si>
  <si>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</si>
  <si>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</si>
  <si>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</si>
  <si>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</si>
  <si>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</si>
  <si>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</si>
  <si>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</si>
  <si>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</si>
  <si>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</si>
  <si>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</si>
  <si>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</si>
  <si>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</si>
  <si>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</si>
  <si>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</si>
  <si>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</si>
  <si>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</si>
  <si>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</si>
  <si>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</si>
  <si>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</si>
  <si>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</si>
  <si>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</si>
  <si>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</si>
  <si>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</si>
  <si>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</si>
  <si>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</si>
  <si>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</si>
  <si>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</si>
  <si>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</si>
  <si>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</si>
  <si>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</si>
  <si>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</si>
  <si>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</si>
  <si>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</si>
  <si>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</si>
  <si>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</si>
  <si>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</si>
  <si>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</si>
  <si>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</si>
  <si>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</si>
  <si>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</si>
  <si>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</si>
  <si>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</si>
  <si>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</si>
  <si>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</si>
  <si>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</si>
  <si>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</si>
  <si>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</si>
  <si>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</si>
  <si>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</si>
  <si>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</si>
  <si>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</si>
  <si>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</si>
  <si>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</si>
  <si>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</si>
  <si>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</si>
  <si>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</si>
  <si>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</si>
  <si>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</si>
  <si>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</si>
  <si>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</si>
  <si>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</si>
  <si>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</si>
  <si>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</si>
  <si>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</si>
  <si>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</si>
  <si>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</si>
  <si>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</si>
  <si>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</si>
  <si>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</si>
  <si>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</si>
  <si>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</si>
  <si>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</si>
  <si>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</si>
  <si>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</si>
  <si>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</si>
  <si>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</si>
  <si>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</si>
  <si>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</si>
  <si>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</si>
  <si>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</si>
  <si>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</si>
  <si>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</si>
  <si>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</si>
  <si>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</si>
  <si>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</si>
  <si>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</si>
  <si>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</si>
  <si>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</si>
  <si>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</si>
  <si>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</si>
  <si>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</si>
  <si>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</si>
  <si>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</si>
  <si>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</si>
  <si>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</si>
  <si>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</si>
  <si>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</si>
  <si>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</si>
  <si>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</si>
  <si>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</si>
  <si>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</si>
  <si>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</si>
  <si>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</si>
  <si>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</si>
  <si>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</si>
  <si>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</si>
  <si>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</si>
  <si>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</si>
  <si>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</si>
  <si>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</si>
  <si>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</si>
  <si>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</si>
  <si>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</si>
  <si>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</si>
  <si>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</si>
  <si>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</si>
  <si>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</si>
  <si>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</si>
  <si>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</si>
  <si>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</si>
  <si>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</si>
  <si>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McDonnagh (/.015)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</si>
  <si>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</si>
  <si>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</si>
  <si>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</si>
  <si>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</si>
  <si>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</si>
  <si>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</si>
  <si>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</si>
  <si>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Boldy 0.045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</si>
  <si>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</si>
  <si>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</si>
  <si>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</si>
  <si>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</si>
  <si>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</si>
  <si>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</si>
  <si>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</si>
  <si>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</si>
  <si>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</si>
  <si>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</si>
  <si>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</si>
  <si>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</si>
  <si>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</si>
  <si>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</si>
  <si>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</si>
  <si>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</si>
  <si>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</si>
  <si>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</si>
  <si>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</si>
  <si>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</si>
  <si>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</si>
  <si>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</si>
  <si>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</si>
  <si>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</si>
  <si>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</si>
  <si>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</si>
  <si>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</si>
  <si>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</si>
  <si>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</si>
  <si>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</si>
  <si>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</si>
  <si>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</si>
  <si>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</si>
  <si>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</si>
  <si>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</si>
  <si>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</si>
  <si>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</si>
  <si>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</si>
  <si>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</si>
  <si>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</si>
  <si>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</si>
  <si>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</si>
  <si>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</si>
  <si>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</si>
  <si>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</si>
  <si>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</si>
  <si>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</si>
  <si>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</si>
  <si>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</si>
  <si>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</si>
  <si>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</si>
  <si>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</si>
  <si>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</si>
  <si>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</si>
  <si>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</si>
  <si>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</si>
  <si>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</si>
  <si>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</si>
  <si>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</si>
  <si>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</si>
  <si>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</si>
  <si>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</si>
  <si>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</si>
  <si>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</si>
  <si>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</si>
  <si>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</si>
  <si>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</si>
  <si>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</si>
  <si>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</si>
  <si>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</si>
  <si>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</si>
  <si>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</si>
  <si>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</si>
  <si>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</si>
  <si>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</si>
  <si>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</si>
  <si>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</si>
  <si>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</si>
  <si>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</si>
  <si>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</si>
  <si>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</si>
  <si>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</si>
  <si>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</si>
  <si>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</si>
  <si>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</si>
  <si>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</si>
  <si>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</si>
  <si>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</si>
  <si>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</si>
  <si>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</si>
  <si>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</si>
  <si>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</si>
  <si>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</si>
  <si>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</si>
  <si>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</si>
  <si>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</si>
  <si>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</si>
  <si>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</si>
  <si>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</si>
  <si>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</si>
  <si>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</si>
  <si>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</si>
  <si>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</si>
  <si>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</si>
  <si>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</si>
  <si>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</si>
  <si>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</si>
  <si>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</si>
  <si>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</si>
  <si>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</si>
  <si>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</si>
  <si>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</si>
  <si>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</si>
  <si>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</si>
  <si>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</si>
  <si>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</si>
  <si>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</si>
  <si>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</si>
  <si>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</si>
  <si>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</si>
  <si>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</si>
  <si>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</si>
  <si>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</si>
  <si>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</si>
  <si>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</si>
  <si>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</si>
  <si>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</si>
  <si>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</si>
  <si>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</si>
  <si>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</si>
  <si>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</si>
  <si>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</si>
  <si>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</si>
  <si>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</si>
  <si>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</si>
  <si>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</si>
  <si>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</si>
  <si>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</si>
  <si>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</si>
  <si>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</si>
  <si>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</si>
  <si>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</si>
  <si>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</si>
  <si>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</si>
  <si>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</si>
  <si>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</si>
  <si>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</si>
  <si>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</si>
  <si>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</si>
  <si>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</si>
  <si>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Bura Jan 19</t>
  </si>
  <si>
    <t>/Newhook Nov 16</t>
  </si>
  <si>
    <t>Tex jan 20</t>
  </si>
  <si>
    <t>L Hughes Jan 19</t>
  </si>
  <si>
    <t>James Reimer</t>
  </si>
  <si>
    <t>Letang Jan 20</t>
  </si>
  <si>
    <t>Doughty Jan 20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</si>
  <si>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</si>
  <si>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</si>
  <si>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</si>
  <si>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</si>
  <si>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</si>
  <si>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</si>
  <si>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</si>
  <si>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Wood</t>
  </si>
  <si>
    <t>Carlo Jan 22</t>
  </si>
  <si>
    <t>Kap/Henrique</t>
  </si>
  <si>
    <t>Graves Jan 22</t>
  </si>
  <si>
    <t xml:space="preserve">Marchand </t>
  </si>
  <si>
    <t>benson Jan 22</t>
  </si>
  <si>
    <t>Chychrun HALF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</si>
</sst>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46046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46047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1589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46046</v>
      </c>
      <c r="B5" s="1" t="str" cm="1">
        <f t="array" aca="1" ref="B5:C34" ca="1">_xlfn._xlws.FILTER('2026'!A:B,('2026'!C:C=Projections!B1)+('2026'!C:C=Projections!B2))</f>
        <v>2025020810 BUF</v>
      </c>
      <c r="C5">
        <f ca="1"/>
        <v>2025020810</v>
      </c>
      <c r="D5" s="7">
        <f ca="1">_xlfn.XLOOKUP(B5,'2026'!A:A,'2026'!AT:AT)</f>
        <v>2.8376817513454218</v>
      </c>
      <c r="E5" s="7">
        <f ca="1">_xlfn.XLOOKUP(B5,'2026'!A:A,'2026'!Z:Z)</f>
        <v>0.99</v>
      </c>
      <c r="F5" s="39" t="str">
        <f ca="1">_xlfn.XLOOKUP(B5,'2026'!A:A,'2026'!E:E)</f>
        <v>BUF</v>
      </c>
      <c r="G5" s="5">
        <f ca="1">D5/E6</f>
        <v>2.9254451044798162</v>
      </c>
      <c r="H5" s="5">
        <f ca="1">SUMIFS(Goalies!$J:$J,Goalies!$C:$C,Projections!$F5,Goalies!$A:$A,Projections!H$2)</f>
        <v>1.0149999999999999</v>
      </c>
      <c r="I5" s="5">
        <f ca="1">SUMIFS(Goalies!$J:$J,Goalies!$C:$C,Projections!$F5,Goalies!$A:$A,Projections!I$2)</f>
        <v>1.0149999999999999</v>
      </c>
      <c r="J5" s="5">
        <f ca="1">SUMIFS(Goalies!$J:$J,Goalies!$C:$C,Projections!$F5,Goalies!$A:$A,Projections!J$2)</f>
        <v>0.99</v>
      </c>
      <c r="K5" s="5">
        <f ca="1">SUMIFS(Goalies!$J:$J,Goalies!$C:$C,Projections!$F5,Goalies!$A:$A,Projections!K$2)</f>
        <v>0.99</v>
      </c>
      <c r="L5" s="5">
        <f ca="1">IFERROR($G5*H6,0)</f>
        <v>2.8376817513454218</v>
      </c>
      <c r="M5" s="5">
        <f ca="1">IFERROR($G5*I6,0)</f>
        <v>3.1009718107486055</v>
      </c>
      <c r="N5" s="5">
        <f ca="1">IFERROR($G5*J6,0)</f>
        <v>2.8376817513454218</v>
      </c>
      <c r="O5" s="5">
        <f ca="1">IFERROR($G5*K6,0)</f>
        <v>3.1009718107486055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Ukko-Pekka Luukkonen</v>
      </c>
      <c r="R5" s="5" t="str" cm="1">
        <f t="array" aca="1" ref="R5" ca="1">_xlfn.XLOOKUP(1, (Goalies!C:C=Projections!W5)*(Goalies!A:A=Projections!$R$4), Goalies!D:D)</f>
        <v>Alex Lyon</v>
      </c>
      <c r="S5" s="24">
        <v>1</v>
      </c>
      <c r="T5" s="5">
        <f ca="1">IFERROR(L5*S6+(1-S6)*M5,0)</f>
        <v>3.1009718107486055</v>
      </c>
      <c r="U5" s="5"/>
      <c r="V5" s="5"/>
      <c r="W5" s="40" t="str">
        <f t="shared" ref="W5:W12" ca="1" si="0">F5</f>
        <v>BUF</v>
      </c>
      <c r="X5" s="43">
        <f ca="1">'2026'!BJ3</f>
        <v>103</v>
      </c>
      <c r="Y5" s="43">
        <f ca="1">'2026'!BK3</f>
        <v>-148</v>
      </c>
      <c r="Z5" s="43">
        <f ca="1">'2026'!BL3</f>
        <v>-120</v>
      </c>
      <c r="AA5" s="43">
        <f ca="1">'2026'!BM3</f>
        <v>107</v>
      </c>
    </row>
    <row r="6" spans="1:27" x14ac:dyDescent="0.2">
      <c r="A6" s="34">
        <f ca="1">IF(D6=0,"0",(_xlfn.XLOOKUP(B6,'2026'!A:A,'2026'!C:C)))</f>
        <v>46046</v>
      </c>
      <c r="B6" t="str">
        <f ca="1"/>
        <v>2025020810 NYI</v>
      </c>
      <c r="C6">
        <f ca="1"/>
        <v>2025020810</v>
      </c>
      <c r="D6" s="7">
        <f ca="1">_xlfn.XLOOKUP(B6,'2026'!A:A,'2026'!AT:AT)</f>
        <v>3.0388283591428671</v>
      </c>
      <c r="E6" s="7">
        <f ca="1">_xlfn.XLOOKUP(B6,'2026'!A:A,'2026'!Z:Z)</f>
        <v>0.97</v>
      </c>
      <c r="F6" s="39" t="str">
        <f ca="1">_xlfn.XLOOKUP(B6,'2026'!A:A,'2026'!E:E)</f>
        <v>NYI</v>
      </c>
      <c r="G6" s="5">
        <f ca="1">D6/E5</f>
        <v>3.0695235950938051</v>
      </c>
      <c r="H6" s="5">
        <f ca="1">SUMIFS(Goalies!$J:$J,Goalies!$C:$C,Projections!$F6,Goalies!$A:$A,Projections!H$4)</f>
        <v>0.97</v>
      </c>
      <c r="I6" s="5">
        <f ca="1">SUMIFS(Goalies!$J:$J,Goalies!$C:$C,Projections!$F6,Goalies!$A:$A,Projections!I$4)</f>
        <v>1.06</v>
      </c>
      <c r="J6" s="5">
        <f ca="1">SUMIFS(Goalies!$J:$J,Goalies!$C:$C,Projections!$F6,Goalies!$A:$A,Projections!J$4)</f>
        <v>0.97</v>
      </c>
      <c r="K6" s="5">
        <f ca="1">SUMIFS(Goalies!$J:$J,Goalies!$C:$C,Projections!$F6,Goalies!$A:$A,Projections!K$4)</f>
        <v>1.06</v>
      </c>
      <c r="L6" s="5">
        <f ca="1">IFERROR($G6*H5,0)</f>
        <v>3.115566449020212</v>
      </c>
      <c r="M6" s="5">
        <f ca="1">IFERROR($G6*I5,0)</f>
        <v>3.115566449020212</v>
      </c>
      <c r="N6" s="5">
        <f ca="1">IFERROR($G6*J5,0)</f>
        <v>3.0388283591428671</v>
      </c>
      <c r="O6" s="5">
        <f ca="1">IFERROR($G6*K5,0)</f>
        <v>3.0388283591428671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Ilya Sorokin</v>
      </c>
      <c r="R6" s="5" t="str" cm="1">
        <f t="array" aca="1" ref="R6" ca="1">_xlfn.XLOOKUP(1, (Goalies!C:C=Projections!W6)*(Goalies!A:A=Projections!$R$4), Goalies!D:D)</f>
        <v>David Rittich</v>
      </c>
      <c r="S6" s="24">
        <v>0</v>
      </c>
      <c r="T6" s="5">
        <f ca="1">IFERROR(L6*S5+(1-S5)*N6,0)</f>
        <v>3.115566449020212</v>
      </c>
      <c r="U6" s="5"/>
      <c r="V6" s="5"/>
      <c r="W6" s="40" t="str">
        <f t="shared" ca="1" si="0"/>
        <v>NYI</v>
      </c>
      <c r="X6" s="43">
        <f ca="1">'2026'!BJ4</f>
        <v>-103</v>
      </c>
      <c r="Y6" s="43">
        <f ca="1">'2026'!BK4</f>
        <v>148</v>
      </c>
      <c r="Z6" s="43">
        <f ca="1">'2026'!BL4</f>
        <v>120</v>
      </c>
      <c r="AA6" s="43">
        <f ca="1">'2026'!BM4</f>
        <v>-107</v>
      </c>
    </row>
    <row r="7" spans="1:27" x14ac:dyDescent="0.2">
      <c r="A7" s="34">
        <f ca="1">IF(D7=0,"0",(_xlfn.XLOOKUP(B7,'2026'!A:A,'2026'!C:C)))</f>
        <v>46046</v>
      </c>
      <c r="B7" t="str">
        <f ca="1"/>
        <v>2025020811 UTA</v>
      </c>
      <c r="C7">
        <f ca="1"/>
        <v>2025020811</v>
      </c>
      <c r="D7" s="7">
        <f ca="1">_xlfn.XLOOKUP(B7,'2026'!A:A,'2026'!AT:AT)</f>
        <v>2.9607127012232777</v>
      </c>
      <c r="E7" s="7">
        <f ca="1">_xlfn.XLOOKUP(B7,'2026'!A:A,'2026'!Z:Z)</f>
        <v>0.97</v>
      </c>
      <c r="F7" s="39" t="str">
        <f ca="1">_xlfn.XLOOKUP(B7,'2026'!A:A,'2026'!E:E)</f>
        <v>UTA</v>
      </c>
      <c r="G7" s="5">
        <f ca="1">D7/E8</f>
        <v>2.9877782433494326</v>
      </c>
      <c r="H7" s="5">
        <f ca="1">SUMIFS(Goalies!$J:$J,Goalies!$C:$C,Projections!$F7,Goalies!$A:$A,Projections!H$2)</f>
        <v>0.97</v>
      </c>
      <c r="I7" s="5">
        <f ca="1">SUMIFS(Goalies!$J:$J,Goalies!$C:$C,Projections!$F7,Goalies!$A:$A,Projections!I$2)</f>
        <v>0.97</v>
      </c>
      <c r="J7" s="5">
        <f ca="1">SUMIFS(Goalies!$J:$J,Goalies!$C:$C,Projections!$F7,Goalies!$A:$A,Projections!J$2)</f>
        <v>1.05</v>
      </c>
      <c r="K7" s="5">
        <f ca="1">SUMIFS(Goalies!$J:$J,Goalies!$C:$C,Projections!$F7,Goalies!$A:$A,Projections!K$2)</f>
        <v>1.05</v>
      </c>
      <c r="L7" s="5">
        <f ca="1">IFERROR($G7*H8,0)</f>
        <v>2.9607127012232777</v>
      </c>
      <c r="M7" s="5">
        <f ca="1">IFERROR($G7*I8,0)</f>
        <v>3.0475338082164214</v>
      </c>
      <c r="N7" s="5">
        <f ca="1">IFERROR($G7*J8,0)</f>
        <v>2.9607127012232777</v>
      </c>
      <c r="O7" s="5">
        <f ca="1">IFERROR($G7*K8,0)</f>
        <v>3.0475338082164214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Karel Vejmelka</v>
      </c>
      <c r="R7" s="5" t="str" cm="1">
        <f t="array" aca="1" ref="R7" ca="1">_xlfn.XLOOKUP(1, (Goalies!C:C=Projections!W7)*(Goalies!A:A=Projections!$R$4), Goalies!D:D)</f>
        <v>Vitek Vanecek</v>
      </c>
      <c r="S7" s="24">
        <v>0</v>
      </c>
      <c r="T7" s="5">
        <f ca="1">IFERROR(L7*S8+(1-S8)*M7,0)</f>
        <v>3.0475338082164214</v>
      </c>
      <c r="U7" s="5"/>
      <c r="V7" s="5"/>
      <c r="W7" t="str">
        <f t="shared" ca="1" si="0"/>
        <v>UTA</v>
      </c>
      <c r="X7" s="2">
        <f ca="1">'2026'!BJ5</f>
        <v>104</v>
      </c>
      <c r="Y7" s="2">
        <f ca="1">'2026'!BK5</f>
        <v>-139</v>
      </c>
      <c r="Z7" s="2">
        <f ca="1">'2026'!BL5</f>
        <v>-112</v>
      </c>
      <c r="AA7" s="2">
        <f ca="1">'2026'!BM5</f>
        <v>114</v>
      </c>
    </row>
    <row r="8" spans="1:27" x14ac:dyDescent="0.2">
      <c r="A8" s="34">
        <f ca="1">IF(D8=0,"0",(_xlfn.XLOOKUP(B8,'2026'!A:A,'2026'!C:C)))</f>
        <v>46046</v>
      </c>
      <c r="B8" t="str">
        <f ca="1"/>
        <v>2025020811 NSH</v>
      </c>
      <c r="C8">
        <f ca="1"/>
        <v>2025020811</v>
      </c>
      <c r="D8" s="7">
        <f ca="1">_xlfn.XLOOKUP(B8,'2026'!A:A,'2026'!AT:AT)</f>
        <v>2.8415855067567568</v>
      </c>
      <c r="E8" s="7">
        <f ca="1">_xlfn.XLOOKUP(B8,'2026'!A:A,'2026'!Z:Z)</f>
        <v>0.99094124800379646</v>
      </c>
      <c r="F8" s="39" t="str">
        <f ca="1">_xlfn.XLOOKUP(B8,'2026'!A:A,'2026'!E:E)</f>
        <v>NSH</v>
      </c>
      <c r="G8" s="5">
        <f ca="1">D8/E7</f>
        <v>2.9294695945945946</v>
      </c>
      <c r="H8" s="5">
        <f ca="1">SUMIFS(Goalies!$J:$J,Goalies!$C:$C,Projections!$F8,Goalies!$A:$A,Projections!H$4)</f>
        <v>0.99094124800379646</v>
      </c>
      <c r="I8" s="5">
        <f ca="1">SUMIFS(Goalies!$J:$J,Goalies!$C:$C,Projections!$F8,Goalies!$A:$A,Projections!I$4)</f>
        <v>1.02</v>
      </c>
      <c r="J8" s="5">
        <f ca="1">SUMIFS(Goalies!$J:$J,Goalies!$C:$C,Projections!$F8,Goalies!$A:$A,Projections!J$4)</f>
        <v>0.99094124800379646</v>
      </c>
      <c r="K8" s="5">
        <f ca="1">SUMIFS(Goalies!$J:$J,Goalies!$C:$C,Projections!$F8,Goalies!$A:$A,Projections!K$4)</f>
        <v>1.02</v>
      </c>
      <c r="L8" s="5">
        <f ca="1">IFERROR($G8*H7,0)</f>
        <v>2.8415855067567568</v>
      </c>
      <c r="M8" s="5">
        <f ca="1">IFERROR($G8*I7,0)</f>
        <v>2.8415855067567568</v>
      </c>
      <c r="N8" s="5">
        <f ca="1">IFERROR($G8*J7,0)</f>
        <v>3.0759430743243246</v>
      </c>
      <c r="O8" s="5">
        <f ca="1">IFERROR($G8*K7,0)</f>
        <v>3.0759430743243246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Juuse Saros</v>
      </c>
      <c r="R8" s="5" t="str" cm="1">
        <f t="array" aca="1" ref="R8" ca="1">_xlfn.XLOOKUP(1, (Goalies!C:C=Projections!W8)*(Goalies!A:A=Projections!$R$4), Goalies!D:D)</f>
        <v>Justus Annunen</v>
      </c>
      <c r="S8" s="24">
        <v>0</v>
      </c>
      <c r="T8" s="5">
        <f ca="1">IFERROR(L8*S7+(1-S7)*N8,0)</f>
        <v>3.0759430743243246</v>
      </c>
      <c r="U8" s="5"/>
      <c r="V8" s="5"/>
      <c r="W8" t="str">
        <f t="shared" ca="1" si="0"/>
        <v>NSH</v>
      </c>
      <c r="X8" s="2">
        <f ca="1">'2026'!BJ6</f>
        <v>-104</v>
      </c>
      <c r="Y8" s="2">
        <f ca="1">'2026'!BK6</f>
        <v>139</v>
      </c>
      <c r="Z8" s="2">
        <f ca="1">'2026'!BL6</f>
        <v>112</v>
      </c>
      <c r="AA8" s="2">
        <f ca="1">'2026'!BM6</f>
        <v>-114</v>
      </c>
    </row>
    <row r="9" spans="1:27" x14ac:dyDescent="0.2">
      <c r="A9" s="34">
        <f ca="1">IF(D9=0,"0",(_xlfn.XLOOKUP(B9,'2026'!A:A,'2026'!C:C)))</f>
        <v>46046</v>
      </c>
      <c r="B9" t="str">
        <f ca="1"/>
        <v>2025020813 CAR</v>
      </c>
      <c r="C9">
        <f ca="1"/>
        <v>2025020813</v>
      </c>
      <c r="D9" s="7">
        <f ca="1">_xlfn.XLOOKUP(B9,'2026'!A:A,'2026'!AT:AT)</f>
        <v>3.3965507466856679</v>
      </c>
      <c r="E9" s="7">
        <f ca="1">_xlfn.XLOOKUP(B9,'2026'!A:A,'2026'!Z:Z)</f>
        <v>0.97499999999999998</v>
      </c>
      <c r="F9" s="39" t="str">
        <f ca="1">_xlfn.XLOOKUP(B9,'2026'!A:A,'2026'!E:E)</f>
        <v>CAR</v>
      </c>
      <c r="G9" s="5">
        <f ca="1">D9/E10</f>
        <v>3.3299517124369293</v>
      </c>
      <c r="H9" s="5">
        <f ca="1">SUMIFS(Goalies!$J:$J,Goalies!$C:$C,Projections!$F9,Goalies!$A:$A,Projections!H$2)</f>
        <v>1.0449999999999999</v>
      </c>
      <c r="I9" s="5">
        <f ca="1">SUMIFS(Goalies!$J:$J,Goalies!$C:$C,Projections!$F9,Goalies!$A:$A,Projections!I$2)</f>
        <v>1.0449999999999999</v>
      </c>
      <c r="J9" s="5">
        <f ca="1">SUMIFS(Goalies!$J:$J,Goalies!$C:$C,Projections!$F9,Goalies!$A:$A,Projections!J$2)</f>
        <v>1.01</v>
      </c>
      <c r="K9" s="5">
        <f ca="1">SUMIFS(Goalies!$J:$J,Goalies!$C:$C,Projections!$F9,Goalies!$A:$A,Projections!K$2)</f>
        <v>1.01</v>
      </c>
      <c r="L9" s="5">
        <f ca="1">IFERROR($G9*H10,0)</f>
        <v>3.2966521953125598</v>
      </c>
      <c r="M9" s="5">
        <f ca="1">IFERROR($G9*I10,0)</f>
        <v>3.4298502638100374</v>
      </c>
      <c r="N9" s="5">
        <f ca="1">IFERROR($G9*J10,0)</f>
        <v>3.2966521953125598</v>
      </c>
      <c r="O9" s="5">
        <f ca="1">IFERROR($G9*K10,0)</f>
        <v>3.4298502638100374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Frederik Andersen</v>
      </c>
      <c r="R9" s="5" t="str" cm="1">
        <f t="array" aca="1" ref="R9" ca="1">_xlfn.XLOOKUP(1, (Goalies!C:C=Projections!W9)*(Goalies!A:A=Projections!$R$4), Goalies!D:D)</f>
        <v>Pyotr Kochetkov</v>
      </c>
      <c r="S9" s="24">
        <v>0</v>
      </c>
      <c r="T9" s="5">
        <f ca="1">IFERROR(L9*S10+(1-S10)*M9,0)</f>
        <v>3.2966521953125598</v>
      </c>
      <c r="U9" s="5"/>
      <c r="V9" s="5"/>
      <c r="W9" s="40" t="str">
        <f t="shared" ca="1" si="0"/>
        <v>CAR</v>
      </c>
      <c r="X9" s="43">
        <f ca="1">'2026'!BJ7</f>
        <v>-118</v>
      </c>
      <c r="Y9" s="43">
        <f ca="1">'2026'!BK7</f>
        <v>-162</v>
      </c>
      <c r="Z9" s="43">
        <f ca="1">'2026'!BL7</f>
        <v>-133</v>
      </c>
      <c r="AA9" s="43">
        <f ca="1">'2026'!BM7</f>
        <v>-103</v>
      </c>
    </row>
    <row r="10" spans="1:27" x14ac:dyDescent="0.2">
      <c r="A10" s="34">
        <f ca="1">IF(D10=0,"0",(_xlfn.XLOOKUP(B10,'2026'!A:A,'2026'!C:C)))</f>
        <v>46046</v>
      </c>
      <c r="B10" t="str">
        <f ca="1"/>
        <v>2025020813 OTT</v>
      </c>
      <c r="C10">
        <f ca="1"/>
        <v>2025020813</v>
      </c>
      <c r="D10" s="7">
        <f ca="1">_xlfn.XLOOKUP(B10,'2026'!A:A,'2026'!AT:AT)</f>
        <v>2.9607912600379009</v>
      </c>
      <c r="E10" s="7">
        <f ca="1">_xlfn.XLOOKUP(B10,'2026'!A:A,'2026'!Z:Z)</f>
        <v>1.02</v>
      </c>
      <c r="F10" s="39" t="str">
        <f ca="1">_xlfn.XLOOKUP(B10,'2026'!A:A,'2026'!E:E)</f>
        <v>OTT</v>
      </c>
      <c r="G10" s="5">
        <f ca="1">D10/E9</f>
        <v>3.0367089846542576</v>
      </c>
      <c r="H10" s="5">
        <f ca="1">SUMIFS(Goalies!$J:$J,Goalies!$C:$C,Projections!$F10,Goalies!$A:$A,Projections!H$4)</f>
        <v>0.99</v>
      </c>
      <c r="I10" s="5">
        <f ca="1">SUMIFS(Goalies!$J:$J,Goalies!$C:$C,Projections!$F10,Goalies!$A:$A,Projections!I$4)</f>
        <v>1.03</v>
      </c>
      <c r="J10" s="5">
        <f ca="1">SUMIFS(Goalies!$J:$J,Goalies!$C:$C,Projections!$F10,Goalies!$A:$A,Projections!J$4)</f>
        <v>0.99</v>
      </c>
      <c r="K10" s="5">
        <f ca="1">SUMIFS(Goalies!$J:$J,Goalies!$C:$C,Projections!$F10,Goalies!$A:$A,Projections!K$4)</f>
        <v>1.03</v>
      </c>
      <c r="L10" s="5">
        <f ca="1">IFERROR($G10*H9,0)</f>
        <v>3.1733608889636988</v>
      </c>
      <c r="M10" s="5">
        <f ca="1">IFERROR($G10*I9,0)</f>
        <v>3.1733608889636988</v>
      </c>
      <c r="N10" s="5">
        <f ca="1">IFERROR($G10*J9,0)</f>
        <v>3.0670760745008003</v>
      </c>
      <c r="O10" s="5">
        <f ca="1">IFERROR($G10*K9,0)</f>
        <v>3.0670760745008003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Linus Ullmark</v>
      </c>
      <c r="R10" s="5" t="str" cm="1">
        <f t="array" aca="1" ref="R10" ca="1">_xlfn.XLOOKUP(1, (Goalies!C:C=Projections!W10)*(Goalies!A:A=Projections!$R$4), Goalies!D:D)</f>
        <v>Leevi Merilainen</v>
      </c>
      <c r="S10" s="24">
        <v>1</v>
      </c>
      <c r="T10" s="5">
        <f ca="1">IFERROR(L10*S9+(1-S9)*N10,0)</f>
        <v>3.0670760745008003</v>
      </c>
      <c r="U10" s="5"/>
      <c r="V10" s="5"/>
      <c r="W10" s="40" t="str">
        <f t="shared" ca="1" si="0"/>
        <v>OTT</v>
      </c>
      <c r="X10" s="43">
        <f ca="1">'2026'!BJ8</f>
        <v>118</v>
      </c>
      <c r="Y10" s="43">
        <f ca="1">'2026'!BK8</f>
        <v>162</v>
      </c>
      <c r="Z10" s="43">
        <f ca="1">'2026'!BL8</f>
        <v>133</v>
      </c>
      <c r="AA10" s="43">
        <f ca="1">'2026'!BM8</f>
        <v>103</v>
      </c>
    </row>
    <row r="11" spans="1:27" x14ac:dyDescent="0.2">
      <c r="A11" s="34">
        <f ca="1">IF(D11=0,"0",(_xlfn.XLOOKUP(B11,'2026'!A:A,'2026'!C:C)))</f>
        <v>46046</v>
      </c>
      <c r="B11" t="str">
        <f ca="1"/>
        <v>2025020815 DET</v>
      </c>
      <c r="C11">
        <f ca="1"/>
        <v>2025020815</v>
      </c>
      <c r="D11" s="7">
        <f ca="1">_xlfn.XLOOKUP(B11,'2026'!A:A,'2026'!AT:AT)</f>
        <v>2.8336234570945944</v>
      </c>
      <c r="E11" s="7">
        <f ca="1">_xlfn.XLOOKUP(B11,'2026'!A:A,'2026'!Z:Z)</f>
        <v>0.98499999999999999</v>
      </c>
      <c r="F11" s="39" t="str">
        <f ca="1">_xlfn.XLOOKUP(B11,'2026'!A:A,'2026'!E:E)</f>
        <v>DET</v>
      </c>
      <c r="G11" s="5">
        <f ca="1">D11/E12</f>
        <v>2.9363973648648649</v>
      </c>
      <c r="H11" s="5">
        <f ca="1">SUMIFS(Goalies!$J:$J,Goalies!$C:$C,Projections!$F11,Goalies!$A:$A,Projections!H$2)</f>
        <v>0.98499999999999999</v>
      </c>
      <c r="I11" s="5">
        <f ca="1">SUMIFS(Goalies!$J:$J,Goalies!$C:$C,Projections!$F11,Goalies!$A:$A,Projections!I$2)</f>
        <v>0.98499999999999999</v>
      </c>
      <c r="J11" s="5">
        <f ca="1">SUMIFS(Goalies!$J:$J,Goalies!$C:$C,Projections!$F11,Goalies!$A:$A,Projections!J$2)</f>
        <v>1.02</v>
      </c>
      <c r="K11" s="5">
        <f ca="1">SUMIFS(Goalies!$J:$J,Goalies!$C:$C,Projections!$F11,Goalies!$A:$A,Projections!K$2)</f>
        <v>1.02</v>
      </c>
      <c r="L11" s="5">
        <f ca="1">IFERROR($G11*H12,0)</f>
        <v>2.8336234570945944</v>
      </c>
      <c r="M11" s="5">
        <f ca="1">IFERROR($G11*I12,0)</f>
        <v>3.1125812067567571</v>
      </c>
      <c r="N11" s="5">
        <f ca="1">IFERROR($G11*J12,0)</f>
        <v>2.8336234570945944</v>
      </c>
      <c r="O11" s="5">
        <f ca="1">IFERROR($G11*K12,0)</f>
        <v>3.1125812067567571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John Gibson</v>
      </c>
      <c r="R11" s="5" t="str" cm="1">
        <f t="array" aca="1" ref="R11" ca="1">_xlfn.XLOOKUP(1, (Goalies!C:C=Projections!W11)*(Goalies!A:A=Projections!$R$4), Goalies!D:D)</f>
        <v>Cam Talbot</v>
      </c>
      <c r="S11" s="24">
        <v>0</v>
      </c>
      <c r="T11" s="5">
        <f ca="1">IFERROR(L11*S12+(1-S12)*M11,0)</f>
        <v>3.1125812067567571</v>
      </c>
      <c r="U11" s="5"/>
      <c r="V11" s="5"/>
      <c r="W11" t="str">
        <f t="shared" ca="1" si="0"/>
        <v>DET</v>
      </c>
      <c r="X11" s="2">
        <f ca="1">'2026'!BJ9</f>
        <v>104</v>
      </c>
      <c r="Y11" s="2">
        <f ca="1">'2026'!BK9</f>
        <v>-152</v>
      </c>
      <c r="Z11" s="2">
        <f ca="1">'2026'!BL9</f>
        <v>-124</v>
      </c>
      <c r="AA11" s="2">
        <f ca="1">'2026'!BM9</f>
        <v>103</v>
      </c>
    </row>
    <row r="12" spans="1:27" x14ac:dyDescent="0.2">
      <c r="A12" s="34">
        <f ca="1">IF(D12=0,"0",(_xlfn.XLOOKUP(B12,'2026'!A:A,'2026'!C:C)))</f>
        <v>46046</v>
      </c>
      <c r="B12" t="str">
        <f ca="1"/>
        <v>2025020815 WPG</v>
      </c>
      <c r="C12">
        <f ca="1"/>
        <v>2025020815</v>
      </c>
      <c r="D12" s="7">
        <f ca="1">_xlfn.XLOOKUP(B12,'2026'!A:A,'2026'!AT:AT)</f>
        <v>3.0413898243243245</v>
      </c>
      <c r="E12" s="7">
        <f ca="1">_xlfn.XLOOKUP(B12,'2026'!A:A,'2026'!Z:Z)</f>
        <v>0.96499999999999997</v>
      </c>
      <c r="F12" s="39" t="str">
        <f ca="1">_xlfn.XLOOKUP(B12,'2026'!A:A,'2026'!E:E)</f>
        <v>WPG</v>
      </c>
      <c r="G12" s="5">
        <f ca="1">D12/E11</f>
        <v>3.0877054054054054</v>
      </c>
      <c r="H12" s="5">
        <f ca="1">SUMIFS(Goalies!$J:$J,Goalies!$C:$C,Projections!$F12,Goalies!$A:$A,Projections!H$4)</f>
        <v>0.96499999999999997</v>
      </c>
      <c r="I12" s="5">
        <f ca="1">SUMIFS(Goalies!$J:$J,Goalies!$C:$C,Projections!$F12,Goalies!$A:$A,Projections!I$4)</f>
        <v>1.06</v>
      </c>
      <c r="J12" s="5">
        <f ca="1">SUMIFS(Goalies!$J:$J,Goalies!$C:$C,Projections!$F12,Goalies!$A:$A,Projections!J$4)</f>
        <v>0.96499999999999997</v>
      </c>
      <c r="K12" s="5">
        <f ca="1">SUMIFS(Goalies!$J:$J,Goalies!$C:$C,Projections!$F12,Goalies!$A:$A,Projections!K$4)</f>
        <v>1.06</v>
      </c>
      <c r="L12" s="5">
        <f ca="1">IFERROR($G12*H11,0)</f>
        <v>3.0413898243243245</v>
      </c>
      <c r="M12" s="5">
        <f ca="1">IFERROR($G12*I11,0)</f>
        <v>3.0413898243243245</v>
      </c>
      <c r="N12" s="5">
        <f ca="1">IFERROR($G12*J11,0)</f>
        <v>3.1494595135135137</v>
      </c>
      <c r="O12" s="5">
        <f ca="1">IFERROR($G12*K11,0)</f>
        <v>3.1494595135135137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Connor Hellebuyck</v>
      </c>
      <c r="R12" s="5" t="str" cm="1">
        <f t="array" aca="1" ref="R12" ca="1">_xlfn.XLOOKUP(1, (Goalies!C:C=Projections!W12)*(Goalies!A:A=Projections!$R$4), Goalies!D:D)</f>
        <v>Eric Comrie</v>
      </c>
      <c r="S12" s="24">
        <v>0</v>
      </c>
      <c r="T12" s="5">
        <f ca="1">IFERROR(L12*S11+(1-S11)*N12,0)</f>
        <v>3.1494595135135137</v>
      </c>
      <c r="U12" s="5"/>
      <c r="V12" s="5"/>
      <c r="W12" t="str">
        <f t="shared" ca="1" si="0"/>
        <v>WPG</v>
      </c>
      <c r="X12" s="2">
        <f ca="1">'2026'!BJ10</f>
        <v>-104</v>
      </c>
      <c r="Y12" s="2">
        <f ca="1">'2026'!BK10</f>
        <v>152</v>
      </c>
      <c r="Z12" s="2">
        <f ca="1">'2026'!BL10</f>
        <v>124</v>
      </c>
      <c r="AA12" s="2">
        <f ca="1">'2026'!BM10</f>
        <v>-103</v>
      </c>
    </row>
    <row r="13" spans="1:27" x14ac:dyDescent="0.2">
      <c r="A13" s="34">
        <f ca="1">IF(D13=0,"0",(_xlfn.XLOOKUP(B13,'2026'!A:A,'2026'!C:C)))</f>
        <v>46046</v>
      </c>
      <c r="B13" t="str">
        <f ca="1"/>
        <v>2025020812 MTL</v>
      </c>
      <c r="C13">
        <f ca="1"/>
        <v>2025020812</v>
      </c>
      <c r="D13" s="7">
        <f ca="1">_xlfn.XLOOKUP(B13,'2026'!A:A,'2026'!AT:AT)</f>
        <v>2.8808615523648649</v>
      </c>
      <c r="E13" s="7">
        <f ca="1">_xlfn.XLOOKUP(B13,'2026'!A:A,'2026'!Z:Z)</f>
        <v>1</v>
      </c>
      <c r="F13" s="39" t="str">
        <f ca="1">_xlfn.XLOOKUP(B13,'2026'!A:A,'2026'!E:E)</f>
        <v>MTL</v>
      </c>
      <c r="G13" s="5">
        <f ca="1">D13/E14</f>
        <v>2.9547297972972975</v>
      </c>
      <c r="H13" s="5">
        <f ca="1">SUMIFS(Goalies!$J:$J,Goalies!$C:$C,Projections!$F13,Goalies!$A:$A,Projections!H$2)</f>
        <v>1</v>
      </c>
      <c r="I13" s="5">
        <f ca="1">SUMIFS(Goalies!$J:$J,Goalies!$C:$C,Projections!$F13,Goalies!$A:$A,Projections!I$2)</f>
        <v>1</v>
      </c>
      <c r="J13" s="5">
        <f ca="1">SUMIFS(Goalies!$J:$J,Goalies!$C:$C,Projections!$F13,Goalies!$A:$A,Projections!J$2)</f>
        <v>2.0049999999999999</v>
      </c>
      <c r="K13" s="5">
        <f ca="1">SUMIFS(Goalies!$J:$J,Goalies!$C:$C,Projections!$F13,Goalies!$A:$A,Projections!K$2)</f>
        <v>2.0049999999999999</v>
      </c>
      <c r="L13" s="5">
        <f ca="1">IFERROR($G13*H14,0)</f>
        <v>2.8808615523648649</v>
      </c>
      <c r="M13" s="5">
        <f ca="1">IFERROR($G13*I14,0)</f>
        <v>3.0729189891891893</v>
      </c>
      <c r="N13" s="5">
        <f ca="1">IFERROR($G13*J14,0)</f>
        <v>2.8808615523648649</v>
      </c>
      <c r="O13" s="5">
        <f ca="1">IFERROR($G13*K14,0)</f>
        <v>3.0729189891891893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Sam Montembeault</v>
      </c>
      <c r="R13" s="5" t="str" cm="1">
        <f t="array" aca="1" ref="R13" ca="1">_xlfn.XLOOKUP(1, (Goalies!C:C=Projections!W13)*(Goalies!A:A=Projections!$R$4), Goalies!D:D)</f>
        <v>Jakub Dobes</v>
      </c>
      <c r="S13" s="24">
        <v>1</v>
      </c>
      <c r="T13" s="5">
        <f ca="1">IFERROR(L13*S14+(1-S14)*M13,0)</f>
        <v>2.8808615523648649</v>
      </c>
      <c r="U13" s="5"/>
      <c r="V13" s="5"/>
      <c r="W13" s="40" t="str">
        <f t="shared" ref="W13:W54" ca="1" si="1">F13</f>
        <v>MTL</v>
      </c>
      <c r="X13" s="43">
        <f ca="1">'2026'!BJ11</f>
        <v>123</v>
      </c>
      <c r="Y13" s="43">
        <f ca="1">'2026'!BK11</f>
        <v>-133</v>
      </c>
      <c r="Z13" s="43">
        <f ca="1">'2026'!BL11</f>
        <v>-107</v>
      </c>
      <c r="AA13" s="43">
        <f ca="1">'2026'!BM11</f>
        <v>119</v>
      </c>
    </row>
    <row r="14" spans="1:27" x14ac:dyDescent="0.2">
      <c r="A14" s="34">
        <f ca="1">IF(D14=0,"0",(_xlfn.XLOOKUP(B14,'2026'!A:A,'2026'!C:C)))</f>
        <v>46046</v>
      </c>
      <c r="B14" t="str">
        <f ca="1"/>
        <v>2025020812 BOS</v>
      </c>
      <c r="C14">
        <f ca="1"/>
        <v>2025020812</v>
      </c>
      <c r="D14" s="7">
        <f ca="1">_xlfn.XLOOKUP(B14,'2026'!A:A,'2026'!AT:AT)</f>
        <v>3.1847516216216216</v>
      </c>
      <c r="E14" s="7">
        <f ca="1">_xlfn.XLOOKUP(B14,'2026'!A:A,'2026'!Z:Z)</f>
        <v>0.97499999999999998</v>
      </c>
      <c r="F14" s="39" t="str">
        <f ca="1">_xlfn.XLOOKUP(B14,'2026'!A:A,'2026'!E:E)</f>
        <v>BOS</v>
      </c>
      <c r="G14" s="5">
        <f ca="1">D14/E13</f>
        <v>3.1847516216216216</v>
      </c>
      <c r="H14" s="5">
        <f ca="1">SUMIFS(Goalies!$J:$J,Goalies!$C:$C,Projections!$F14,Goalies!$A:$A,Projections!H$4)</f>
        <v>0.97499999999999998</v>
      </c>
      <c r="I14" s="5">
        <f ca="1">SUMIFS(Goalies!$J:$J,Goalies!$C:$C,Projections!$F14,Goalies!$A:$A,Projections!I$4)</f>
        <v>1.04</v>
      </c>
      <c r="J14" s="5">
        <f ca="1">SUMIFS(Goalies!$J:$J,Goalies!$C:$C,Projections!$F14,Goalies!$A:$A,Projections!J$4)</f>
        <v>0.97499999999999998</v>
      </c>
      <c r="K14" s="5">
        <f ca="1">SUMIFS(Goalies!$J:$J,Goalies!$C:$C,Projections!$F14,Goalies!$A:$A,Projections!K$4)</f>
        <v>1.04</v>
      </c>
      <c r="L14" s="5">
        <f ca="1">IFERROR($G14*H13,0)</f>
        <v>3.1847516216216216</v>
      </c>
      <c r="M14" s="5">
        <f ca="1">IFERROR($G14*I13,0)</f>
        <v>3.1847516216216216</v>
      </c>
      <c r="N14" s="5">
        <f ca="1">IFERROR($G14*J13,0)</f>
        <v>6.385427001351351</v>
      </c>
      <c r="O14" s="5">
        <f ca="1">IFERROR($G14*K13,0)</f>
        <v>6.385427001351351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Jeremy Swayman</v>
      </c>
      <c r="R14" s="5" t="str" cm="1">
        <f t="array" aca="1" ref="R14" ca="1">_xlfn.XLOOKUP(1, (Goalies!C:C=Projections!W14)*(Goalies!A:A=Projections!$R$4), Goalies!D:D)</f>
        <v>Joonas Korpisalo</v>
      </c>
      <c r="S14" s="24">
        <v>1</v>
      </c>
      <c r="T14" s="5">
        <f ca="1">IFERROR(L14*S13+(1-S13)*N14,0)</f>
        <v>3.1847516216216216</v>
      </c>
      <c r="U14" s="5"/>
      <c r="V14" s="5"/>
      <c r="W14" s="40" t="str">
        <f t="shared" ca="1" si="1"/>
        <v>BOS</v>
      </c>
      <c r="X14" s="43">
        <f ca="1">'2026'!BJ12</f>
        <v>-123</v>
      </c>
      <c r="Y14" s="43">
        <f ca="1">'2026'!BK12</f>
        <v>133</v>
      </c>
      <c r="Z14" s="43">
        <f ca="1">'2026'!BL12</f>
        <v>107</v>
      </c>
      <c r="AA14" s="43">
        <f ca="1">'2026'!BM12</f>
        <v>-119</v>
      </c>
    </row>
    <row r="15" spans="1:27" x14ac:dyDescent="0.2">
      <c r="A15" s="34">
        <f ca="1">IF(D15=0,"0",(_xlfn.XLOOKUP(B15,'2026'!A:A,'2026'!C:C)))</f>
        <v>46046</v>
      </c>
      <c r="B15" t="str">
        <f ca="1"/>
        <v>2025020814 TBL</v>
      </c>
      <c r="C15">
        <f ca="1"/>
        <v>2025020814</v>
      </c>
      <c r="D15" s="7">
        <f ca="1">_xlfn.XLOOKUP(B15,'2026'!A:A,'2026'!AT:AT)</f>
        <v>3.1643955342401093</v>
      </c>
      <c r="E15" s="7">
        <f ca="1">_xlfn.XLOOKUP(B15,'2026'!A:A,'2026'!Z:Z)</f>
        <v>1</v>
      </c>
      <c r="F15" s="39" t="str">
        <f ca="1">_xlfn.XLOOKUP(B15,'2026'!A:A,'2026'!E:E)</f>
        <v>TBL</v>
      </c>
      <c r="G15" s="5">
        <f ca="1">D15/E16</f>
        <v>3.245533881271907</v>
      </c>
      <c r="H15" s="5">
        <f ca="1">SUMIFS(Goalies!$J:$J,Goalies!$C:$C,Projections!$F15,Goalies!$A:$A,Projections!H$2)</f>
        <v>0.96499999999999997</v>
      </c>
      <c r="I15" s="5">
        <f ca="1">SUMIFS(Goalies!$J:$J,Goalies!$C:$C,Projections!$F15,Goalies!$A:$A,Projections!I$2)</f>
        <v>0.96499999999999997</v>
      </c>
      <c r="J15" s="5">
        <f ca="1">SUMIFS(Goalies!$J:$J,Goalies!$C:$C,Projections!$F15,Goalies!$A:$A,Projections!J$2)</f>
        <v>1.05</v>
      </c>
      <c r="K15" s="5">
        <f ca="1">SUMIFS(Goalies!$J:$J,Goalies!$C:$C,Projections!$F15,Goalies!$A:$A,Projections!K$2)</f>
        <v>1.05</v>
      </c>
      <c r="L15" s="5">
        <f ca="1">IFERROR($G15*H16,0)</f>
        <v>3.1643955342401093</v>
      </c>
      <c r="M15" s="5">
        <f ca="1">IFERROR($G15*I16,0)</f>
        <v>3.4078105753355024</v>
      </c>
      <c r="N15" s="5">
        <f ca="1">IFERROR($G15*J16,0)</f>
        <v>3.1643955342401093</v>
      </c>
      <c r="O15" s="5">
        <f ca="1">IFERROR($G15*K16,0)</f>
        <v>3.4078105753355024</v>
      </c>
      <c r="P15" s="2" t="str">
        <f ca="1">_xlfn.XLOOKUP(B15,'2026'!A:A,'2026'!AS:AS)</f>
        <v>Weak</v>
      </c>
      <c r="Q15" s="5" t="str" cm="1">
        <f t="array" aca="1" ref="Q15" ca="1">_xlfn.XLOOKUP(1, (Goalies!C:C=Projections!W15)*(Goalies!A:A=Projections!$Q$4), Goalies!D:D)</f>
        <v>Andrei Vasilevskiy</v>
      </c>
      <c r="R15" s="5" t="str" cm="1">
        <f t="array" aca="1" ref="R15" ca="1">_xlfn.XLOOKUP(1, (Goalies!C:C=Projections!W15)*(Goalies!A:A=Projections!$R$4), Goalies!D:D)</f>
        <v>Jonas Johansson</v>
      </c>
      <c r="S15" s="24">
        <v>1</v>
      </c>
      <c r="T15" s="5">
        <f ca="1">IFERROR(L15*S16+(1-S16)*M15,0)</f>
        <v>3.1643955342401093</v>
      </c>
      <c r="U15" s="5"/>
      <c r="V15" s="5"/>
      <c r="W15" t="str">
        <f t="shared" ca="1" si="1"/>
        <v>TBL</v>
      </c>
      <c r="X15" s="2">
        <f ca="1">'2026'!BJ13</f>
        <v>-125</v>
      </c>
      <c r="Y15" s="2">
        <f ca="1">'2026'!BK13</f>
        <v>-127</v>
      </c>
      <c r="Z15" s="2">
        <f ca="1">'2026'!BL13</f>
        <v>-101</v>
      </c>
      <c r="AA15" s="2">
        <f ca="1">'2026'!BM13</f>
        <v>125</v>
      </c>
    </row>
    <row r="16" spans="1:27" x14ac:dyDescent="0.2">
      <c r="A16" s="34">
        <f ca="1">IF(D16=0,"0",(_xlfn.XLOOKUP(B16,'2026'!A:A,'2026'!C:C)))</f>
        <v>46046</v>
      </c>
      <c r="B16" t="str">
        <f ca="1"/>
        <v>2025020814 CBJ</v>
      </c>
      <c r="C16">
        <f ca="1"/>
        <v>2025020814</v>
      </c>
      <c r="D16" s="7">
        <f ca="1">_xlfn.XLOOKUP(B16,'2026'!A:A,'2026'!AT:AT)</f>
        <v>2.9292318752084672</v>
      </c>
      <c r="E16" s="7">
        <f ca="1">_xlfn.XLOOKUP(B16,'2026'!A:A,'2026'!Z:Z)</f>
        <v>0.97499999999999998</v>
      </c>
      <c r="F16" s="39" t="str">
        <f ca="1">_xlfn.XLOOKUP(B16,'2026'!A:A,'2026'!E:E)</f>
        <v>CBJ</v>
      </c>
      <c r="G16" s="5">
        <f ca="1">D16/E15</f>
        <v>2.9292318752084672</v>
      </c>
      <c r="H16" s="5">
        <f ca="1">SUMIFS(Goalies!$J:$J,Goalies!$C:$C,Projections!$F16,Goalies!$A:$A,Projections!H$4)</f>
        <v>0.97499999999999998</v>
      </c>
      <c r="I16" s="5">
        <f ca="1">SUMIFS(Goalies!$J:$J,Goalies!$C:$C,Projections!$F16,Goalies!$A:$A,Projections!I$4)</f>
        <v>1.05</v>
      </c>
      <c r="J16" s="5">
        <f ca="1">SUMIFS(Goalies!$J:$J,Goalies!$C:$C,Projections!$F16,Goalies!$A:$A,Projections!J$4)</f>
        <v>0.97499999999999998</v>
      </c>
      <c r="K16" s="5">
        <f ca="1">SUMIFS(Goalies!$J:$J,Goalies!$C:$C,Projections!$F16,Goalies!$A:$A,Projections!K$4)</f>
        <v>1.05</v>
      </c>
      <c r="L16" s="5">
        <f ca="1">IFERROR($G16*H15,0)</f>
        <v>2.8267087595761708</v>
      </c>
      <c r="M16" s="5">
        <f ca="1">IFERROR($G16*I15,0)</f>
        <v>2.8267087595761708</v>
      </c>
      <c r="N16" s="5">
        <f ca="1">IFERROR($G16*J15,0)</f>
        <v>3.0756934689688906</v>
      </c>
      <c r="O16" s="5">
        <f ca="1">IFERROR($G16*K15,0)</f>
        <v>3.0756934689688906</v>
      </c>
      <c r="P16" s="2" t="str">
        <f ca="1">_xlfn.XLOOKUP(B16,'2026'!A:A,'2026'!AS:AS)</f>
        <v>Weak</v>
      </c>
      <c r="Q16" s="5" t="str" cm="1">
        <f t="array" aca="1" ref="Q16" ca="1">_xlfn.XLOOKUP(1, (Goalies!C:C=Projections!W16)*(Goalies!A:A=Projections!$Q$4), Goalies!D:D)</f>
        <v>Jet Greaves</v>
      </c>
      <c r="R16" s="5" t="str" cm="1">
        <f t="array" aca="1" ref="R16" ca="1">_xlfn.XLOOKUP(1, (Goalies!C:C=Projections!W16)*(Goalies!A:A=Projections!$R$4), Goalies!D:D)</f>
        <v>Elvis Merzlikins</v>
      </c>
      <c r="S16" s="24">
        <v>1</v>
      </c>
      <c r="T16" s="5">
        <f ca="1">IFERROR(L16*S15+(1-S15)*N16,0)</f>
        <v>2.8267087595761708</v>
      </c>
      <c r="U16" s="5"/>
      <c r="V16" s="5"/>
      <c r="W16" t="str">
        <f t="shared" ca="1" si="1"/>
        <v>CBJ</v>
      </c>
      <c r="X16" s="2">
        <f ca="1">'2026'!BJ14</f>
        <v>125</v>
      </c>
      <c r="Y16" s="2">
        <f ca="1">'2026'!BK14</f>
        <v>127</v>
      </c>
      <c r="Z16" s="2">
        <f ca="1">'2026'!BL14</f>
        <v>101</v>
      </c>
      <c r="AA16" s="2">
        <f ca="1">'2026'!BM14</f>
        <v>-125</v>
      </c>
    </row>
    <row r="17" spans="1:27" x14ac:dyDescent="0.2">
      <c r="A17" s="34">
        <f ca="1">IF(D17=0,"0",(_xlfn.XLOOKUP(B17,'2026'!A:A,'2026'!C:C)))</f>
        <v>46046</v>
      </c>
      <c r="B17" t="str">
        <f ca="1"/>
        <v>2025020816 LAK</v>
      </c>
      <c r="C17">
        <f ca="1"/>
        <v>2025020816</v>
      </c>
      <c r="D17" s="7">
        <f ca="1">_xlfn.XLOOKUP(B17,'2026'!A:A,'2026'!AT:AT)</f>
        <v>3.0454580487118945</v>
      </c>
      <c r="E17" s="7">
        <f ca="1">_xlfn.XLOOKUP(B17,'2026'!A:A,'2026'!Z:Z)</f>
        <v>0.97499999999999998</v>
      </c>
      <c r="F17" s="39" t="str">
        <f ca="1">_xlfn.XLOOKUP(B17,'2026'!A:A,'2026'!E:E)</f>
        <v>LAK</v>
      </c>
      <c r="G17" s="5">
        <f ca="1">D17/E18</f>
        <v>3.1076102537876475</v>
      </c>
      <c r="H17" s="5">
        <f ca="1">SUMIFS(Goalies!$J:$J,Goalies!$C:$C,Projections!$F17,Goalies!$A:$A,Projections!H$2)</f>
        <v>0.97499999999999998</v>
      </c>
      <c r="I17" s="5">
        <f ca="1">SUMIFS(Goalies!$J:$J,Goalies!$C:$C,Projections!$F17,Goalies!$A:$A,Projections!I$2)</f>
        <v>0.97499999999999998</v>
      </c>
      <c r="J17" s="5">
        <f ca="1">SUMIFS(Goalies!$J:$J,Goalies!$C:$C,Projections!$F17,Goalies!$A:$A,Projections!J$2)</f>
        <v>1.04</v>
      </c>
      <c r="K17" s="5">
        <f ca="1">SUMIFS(Goalies!$J:$J,Goalies!$C:$C,Projections!$F17,Goalies!$A:$A,Projections!K$2)</f>
        <v>1.04</v>
      </c>
      <c r="L17" s="5">
        <f ca="1">IFERROR($G17*H18,0)</f>
        <v>3.1697624588634006</v>
      </c>
      <c r="M17" s="5">
        <f ca="1">IFERROR($G17*I18,0)</f>
        <v>3.0454580487118945</v>
      </c>
      <c r="N17" s="5">
        <f ca="1">IFERROR($G17*J18,0)</f>
        <v>3.1697624588634006</v>
      </c>
      <c r="O17" s="5">
        <f ca="1">IFERROR($G17*K18,0)</f>
        <v>3.0454580487118945</v>
      </c>
      <c r="P17" s="2" t="str">
        <f ca="1">_xlfn.XLOOKUP(B17,'2026'!A:A,'2026'!AS:AS)</f>
        <v>Weak</v>
      </c>
      <c r="Q17" s="5" t="str" cm="1">
        <f t="array" aca="1" ref="Q17" ca="1">_xlfn.XLOOKUP(1, (Goalies!C:C=Projections!W17)*(Goalies!A:A=Projections!$Q$4), Goalies!D:D)</f>
        <v>Darcy Kuemper</v>
      </c>
      <c r="R17" s="5" t="str" cm="1">
        <f t="array" aca="1" ref="R17" ca="1">_xlfn.XLOOKUP(1, (Goalies!C:C=Projections!W17)*(Goalies!A:A=Projections!$R$4), Goalies!D:D)</f>
        <v>Anton Forsberg</v>
      </c>
      <c r="S17" s="24">
        <v>1</v>
      </c>
      <c r="T17" s="5">
        <f ca="1">IFERROR(L17*S18+(1-S18)*M17,0)</f>
        <v>3.1697624588634006</v>
      </c>
      <c r="U17" s="5"/>
      <c r="V17" s="5"/>
      <c r="W17" s="40" t="str">
        <f t="shared" ca="1" si="1"/>
        <v>LAK</v>
      </c>
      <c r="X17" s="43">
        <f ca="1">'2026'!BJ15</f>
        <v>-159</v>
      </c>
      <c r="Y17" s="43">
        <f ca="1">'2026'!BK15</f>
        <v>-101</v>
      </c>
      <c r="Z17" s="43">
        <f ca="1">'2026'!BL15</f>
        <v>129</v>
      </c>
      <c r="AA17" s="43">
        <f ca="1">'2026'!BM15</f>
        <v>158</v>
      </c>
    </row>
    <row r="18" spans="1:27" x14ac:dyDescent="0.2">
      <c r="A18" s="34">
        <f ca="1">IF(D18=0,"0",(_xlfn.XLOOKUP(B18,'2026'!A:A,'2026'!C:C)))</f>
        <v>46046</v>
      </c>
      <c r="B18" t="str">
        <f ca="1"/>
        <v>2025020816 STL</v>
      </c>
      <c r="C18">
        <f ca="1"/>
        <v>2025020816</v>
      </c>
      <c r="D18" s="7">
        <f ca="1">_xlfn.XLOOKUP(B18,'2026'!A:A,'2026'!AT:AT)</f>
        <v>2.4746403900314076</v>
      </c>
      <c r="E18" s="7">
        <f ca="1">_xlfn.XLOOKUP(B18,'2026'!A:A,'2026'!Z:Z)</f>
        <v>0.98</v>
      </c>
      <c r="F18" s="39" t="str">
        <f ca="1">_xlfn.XLOOKUP(B18,'2026'!A:A,'2026'!E:E)</f>
        <v>STL</v>
      </c>
      <c r="G18" s="5">
        <f ca="1">D18/E17</f>
        <v>2.5380927077245206</v>
      </c>
      <c r="H18" s="5">
        <f ca="1">SUMIFS(Goalies!$J:$J,Goalies!$C:$C,Projections!$F18,Goalies!$A:$A,Projections!H$4)</f>
        <v>1.02</v>
      </c>
      <c r="I18" s="5">
        <f ca="1">SUMIFS(Goalies!$J:$J,Goalies!$C:$C,Projections!$F18,Goalies!$A:$A,Projections!I$4)</f>
        <v>0.98</v>
      </c>
      <c r="J18" s="5">
        <f ca="1">SUMIFS(Goalies!$J:$J,Goalies!$C:$C,Projections!$F18,Goalies!$A:$A,Projections!J$4)</f>
        <v>1.02</v>
      </c>
      <c r="K18" s="5">
        <f ca="1">SUMIFS(Goalies!$J:$J,Goalies!$C:$C,Projections!$F18,Goalies!$A:$A,Projections!K$4)</f>
        <v>0.98</v>
      </c>
      <c r="L18" s="5">
        <f ca="1">IFERROR($G18*H17,0)</f>
        <v>2.4746403900314076</v>
      </c>
      <c r="M18" s="5">
        <f ca="1">IFERROR($G18*I17,0)</f>
        <v>2.4746403900314076</v>
      </c>
      <c r="N18" s="5">
        <f ca="1">IFERROR($G18*J17,0)</f>
        <v>2.6396164160335016</v>
      </c>
      <c r="O18" s="5">
        <f ca="1">IFERROR($G18*K17,0)</f>
        <v>2.6396164160335016</v>
      </c>
      <c r="P18" s="2" t="str">
        <f ca="1">_xlfn.XLOOKUP(B18,'2026'!A:A,'2026'!AS:AS)</f>
        <v>Weak</v>
      </c>
      <c r="Q18" s="5" t="str" cm="1">
        <f t="array" aca="1" ref="Q18" ca="1">_xlfn.XLOOKUP(1, (Goalies!C:C=Projections!W18)*(Goalies!A:A=Projections!$Q$4), Goalies!D:D)</f>
        <v>Jordan Binnington</v>
      </c>
      <c r="R18" s="5" t="str" cm="1">
        <f t="array" aca="1" ref="R18" ca="1">_xlfn.XLOOKUP(1, (Goalies!C:C=Projections!W18)*(Goalies!A:A=Projections!$R$4), Goalies!D:D)</f>
        <v>Joel Hofer</v>
      </c>
      <c r="S18" s="24">
        <v>1</v>
      </c>
      <c r="T18" s="5">
        <f ca="1">IFERROR(L18*S17+(1-S17)*N18,0)</f>
        <v>2.4746403900314076</v>
      </c>
      <c r="U18" s="5"/>
      <c r="V18" s="5"/>
      <c r="W18" s="40" t="str">
        <f t="shared" ca="1" si="1"/>
        <v>STL</v>
      </c>
      <c r="X18" s="43">
        <f ca="1">'2026'!BJ16</f>
        <v>159</v>
      </c>
      <c r="Y18" s="43">
        <f ca="1">'2026'!BK16</f>
        <v>101</v>
      </c>
      <c r="Z18" s="43">
        <f ca="1">'2026'!BL16</f>
        <v>-129</v>
      </c>
      <c r="AA18" s="43">
        <f ca="1">'2026'!BM16</f>
        <v>-158</v>
      </c>
    </row>
    <row r="19" spans="1:27" x14ac:dyDescent="0.2">
      <c r="A19" s="34">
        <f ca="1">IF(D19=0,"0",(_xlfn.XLOOKUP(B19,'2026'!A:A,'2026'!C:C)))</f>
        <v>46046</v>
      </c>
      <c r="B19" t="str">
        <f ca="1"/>
        <v>2025020817 FLA</v>
      </c>
      <c r="C19">
        <f ca="1"/>
        <v>2025020817</v>
      </c>
      <c r="D19" s="7">
        <f ca="1">_xlfn.XLOOKUP(B19,'2026'!A:A,'2026'!AT:AT)</f>
        <v>2.8084126490806147</v>
      </c>
      <c r="E19" s="7">
        <f ca="1">_xlfn.XLOOKUP(B19,'2026'!A:A,'2026'!Z:Z)</f>
        <v>1</v>
      </c>
      <c r="F19" s="39" t="str">
        <f ca="1">_xlfn.XLOOKUP(B19,'2026'!A:A,'2026'!E:E)</f>
        <v>FLA</v>
      </c>
      <c r="G19" s="5">
        <f ca="1">D19/E20</f>
        <v>2.8367804536167824</v>
      </c>
      <c r="H19" s="5">
        <f ca="1">SUMIFS(Goalies!$J:$J,Goalies!$C:$C,Projections!$F19,Goalies!$A:$A,Projections!H$2)</f>
        <v>1</v>
      </c>
      <c r="I19" s="5">
        <f ca="1">SUMIFS(Goalies!$J:$J,Goalies!$C:$C,Projections!$F19,Goalies!$A:$A,Projections!I$2)</f>
        <v>1</v>
      </c>
      <c r="J19" s="5">
        <f ca="1">SUMIFS(Goalies!$J:$J,Goalies!$C:$C,Projections!$F19,Goalies!$A:$A,Projections!J$2)</f>
        <v>1</v>
      </c>
      <c r="K19" s="5">
        <f ca="1">SUMIFS(Goalies!$J:$J,Goalies!$C:$C,Projections!$F19,Goalies!$A:$A,Projections!K$2)</f>
        <v>1</v>
      </c>
      <c r="L19" s="5">
        <f ca="1">IFERROR($G19*H20,0)</f>
        <v>2.8084126490806147</v>
      </c>
      <c r="M19" s="5">
        <f ca="1">IFERROR($G19*I20,0)</f>
        <v>2.879332160421034</v>
      </c>
      <c r="N19" s="5">
        <f ca="1">IFERROR($G19*J20,0)</f>
        <v>2.8084126490806147</v>
      </c>
      <c r="O19" s="5">
        <f ca="1">IFERROR($G19*K20,0)</f>
        <v>2.879332160421034</v>
      </c>
      <c r="P19" s="2" t="str">
        <f ca="1">_xlfn.XLOOKUP(B19,'2026'!A:A,'2026'!AS:AS)</f>
        <v>Weak</v>
      </c>
      <c r="Q19" s="5" t="str" cm="1">
        <f t="array" aca="1" ref="Q19" ca="1">_xlfn.XLOOKUP(1, (Goalies!C:C=Projections!W19)*(Goalies!A:A=Projections!$Q$4), Goalies!D:D)</f>
        <v>Sergei Bobrovsky</v>
      </c>
      <c r="R19" s="5" t="str" cm="1">
        <f t="array" aca="1" ref="R19" ca="1">_xlfn.XLOOKUP(1, (Goalies!C:C=Projections!W19)*(Goalies!A:A=Projections!$R$4), Goalies!D:D)</f>
        <v>Daniil Tarasov</v>
      </c>
      <c r="S19" s="24">
        <v>1</v>
      </c>
      <c r="T19" s="5">
        <f ca="1">IFERROR(L19*S20+(1-S20)*M19,0)</f>
        <v>2.8084126490806147</v>
      </c>
      <c r="U19" s="5"/>
      <c r="V19" s="5"/>
      <c r="W19" t="str">
        <f t="shared" ca="1" si="1"/>
        <v>FLA</v>
      </c>
      <c r="X19" s="2">
        <f ca="1">'2026'!BJ17</f>
        <v>125</v>
      </c>
      <c r="Y19" s="2">
        <f ca="1">'2026'!BK17</f>
        <v>-123</v>
      </c>
      <c r="Z19" s="2">
        <f ca="1">'2026'!BL17</f>
        <v>102</v>
      </c>
      <c r="AA19" s="2">
        <f ca="1">'2026'!BM17</f>
        <v>128</v>
      </c>
    </row>
    <row r="20" spans="1:27" x14ac:dyDescent="0.2">
      <c r="A20" s="34">
        <f ca="1">IF(D20=0,"0",(_xlfn.XLOOKUP(B20,'2026'!A:A,'2026'!C:C)))</f>
        <v>46046</v>
      </c>
      <c r="B20" t="str">
        <f ca="1"/>
        <v>2025020817 MIN</v>
      </c>
      <c r="C20">
        <f ca="1"/>
        <v>2025020817</v>
      </c>
      <c r="D20" s="7">
        <f ca="1">_xlfn.XLOOKUP(B20,'2026'!A:A,'2026'!AT:AT)</f>
        <v>3.1465932118389288</v>
      </c>
      <c r="E20" s="7">
        <f ca="1">_xlfn.XLOOKUP(B20,'2026'!A:A,'2026'!Z:Z)</f>
        <v>0.99</v>
      </c>
      <c r="F20" s="39" t="str">
        <f ca="1">_xlfn.XLOOKUP(B20,'2026'!A:A,'2026'!E:E)</f>
        <v>MIN</v>
      </c>
      <c r="G20" s="5">
        <f ca="1">D20/E19</f>
        <v>3.1465932118389288</v>
      </c>
      <c r="H20" s="5">
        <f ca="1">SUMIFS(Goalies!$J:$J,Goalies!$C:$C,Projections!$F20,Goalies!$A:$A,Projections!H$4)</f>
        <v>0.99</v>
      </c>
      <c r="I20" s="5">
        <f ca="1">SUMIFS(Goalies!$J:$J,Goalies!$C:$C,Projections!$F20,Goalies!$A:$A,Projections!I$4)</f>
        <v>1.0149999999999999</v>
      </c>
      <c r="J20" s="5">
        <f ca="1">SUMIFS(Goalies!$J:$J,Goalies!$C:$C,Projections!$F20,Goalies!$A:$A,Projections!J$4)</f>
        <v>0.99</v>
      </c>
      <c r="K20" s="5">
        <f ca="1">SUMIFS(Goalies!$J:$J,Goalies!$C:$C,Projections!$F20,Goalies!$A:$A,Projections!K$4)</f>
        <v>1.0149999999999999</v>
      </c>
      <c r="L20" s="5">
        <f ca="1">IFERROR($G20*H19,0)</f>
        <v>3.1465932118389288</v>
      </c>
      <c r="M20" s="5">
        <f ca="1">IFERROR($G20*I19,0)</f>
        <v>3.1465932118389288</v>
      </c>
      <c r="N20" s="5">
        <f ca="1">IFERROR($G20*J19,0)</f>
        <v>3.1465932118389288</v>
      </c>
      <c r="O20" s="5">
        <f ca="1">IFERROR($G20*K19,0)</f>
        <v>3.1465932118389288</v>
      </c>
      <c r="P20" s="2" t="str">
        <f ca="1">_xlfn.XLOOKUP(B20,'2026'!A:A,'2026'!AS:AS)</f>
        <v>Weak</v>
      </c>
      <c r="Q20" s="5" t="str" cm="1">
        <f t="array" aca="1" ref="Q20" ca="1">_xlfn.XLOOKUP(1, (Goalies!C:C=Projections!W20)*(Goalies!A:A=Projections!$Q$4), Goalies!D:D)</f>
        <v>Filip Gustavsson</v>
      </c>
      <c r="R20" s="5" t="str" cm="1">
        <f t="array" aca="1" ref="R20" ca="1">_xlfn.XLOOKUP(1, (Goalies!C:C=Projections!W20)*(Goalies!A:A=Projections!$R$4), Goalies!D:D)</f>
        <v>Jesper Wallstedt</v>
      </c>
      <c r="S20" s="24">
        <v>1</v>
      </c>
      <c r="T20" s="5">
        <f ca="1">IFERROR(L20*S19+(1-S19)*N20,0)</f>
        <v>3.1465932118389288</v>
      </c>
      <c r="U20" s="5"/>
      <c r="V20" s="5"/>
      <c r="W20" t="str">
        <f t="shared" ca="1" si="1"/>
        <v>MIN</v>
      </c>
      <c r="X20" s="2">
        <f ca="1">'2026'!BJ18</f>
        <v>-125</v>
      </c>
      <c r="Y20" s="2">
        <f ca="1">'2026'!BK18</f>
        <v>123</v>
      </c>
      <c r="Z20" s="2">
        <f ca="1">'2026'!BL18</f>
        <v>-102</v>
      </c>
      <c r="AA20" s="2">
        <f ca="1">'2026'!BM18</f>
        <v>-128</v>
      </c>
    </row>
    <row r="21" spans="1:27" x14ac:dyDescent="0.2">
      <c r="A21" s="34">
        <f ca="1">IF(D21=0,"0",(_xlfn.XLOOKUP(B21,'2026'!A:A,'2026'!C:C)))</f>
        <v>46046</v>
      </c>
      <c r="B21" t="str">
        <f ca="1"/>
        <v>2025020818 WSH</v>
      </c>
      <c r="C21">
        <f ca="1"/>
        <v>2025020818</v>
      </c>
      <c r="D21" s="7">
        <f ca="1">_xlfn.XLOOKUP(B21,'2026'!A:A,'2026'!AT:AT)</f>
        <v>3.0144392259642583</v>
      </c>
      <c r="E21" s="7">
        <f ca="1">_xlfn.XLOOKUP(B21,'2026'!A:A,'2026'!Z:Z)</f>
        <v>1</v>
      </c>
      <c r="F21" s="39" t="str">
        <f ca="1">_xlfn.XLOOKUP(B21,'2026'!A:A,'2026'!E:E)</f>
        <v>WSH</v>
      </c>
      <c r="G21" s="5">
        <f ca="1">D21/E22</f>
        <v>2.9266400252080178</v>
      </c>
      <c r="H21" s="5">
        <f ca="1">SUMIFS(Goalies!$J:$J,Goalies!$C:$C,Projections!$F21,Goalies!$A:$A,Projections!H$2)</f>
        <v>0.97499999999999998</v>
      </c>
      <c r="I21" s="5">
        <f ca="1">SUMIFS(Goalies!$J:$J,Goalies!$C:$C,Projections!$F21,Goalies!$A:$A,Projections!I$2)</f>
        <v>0.97499999999999998</v>
      </c>
      <c r="J21" s="5">
        <f ca="1">SUMIFS(Goalies!$J:$J,Goalies!$C:$C,Projections!$F21,Goalies!$A:$A,Projections!J$2)</f>
        <v>1.04</v>
      </c>
      <c r="K21" s="5">
        <f ca="1">SUMIFS(Goalies!$J:$J,Goalies!$C:$C,Projections!$F21,Goalies!$A:$A,Projections!K$2)</f>
        <v>1.04</v>
      </c>
      <c r="L21" s="5">
        <f ca="1">IFERROR($G21*H22,0)</f>
        <v>2.8534740245778174</v>
      </c>
      <c r="M21" s="5">
        <f ca="1">IFERROR($G21*I22,0)</f>
        <v>3.0144392259642583</v>
      </c>
      <c r="N21" s="5">
        <f ca="1">IFERROR($G21*J22,0)</f>
        <v>2.8534740245778174</v>
      </c>
      <c r="O21" s="5">
        <f ca="1">IFERROR($G21*K22,0)</f>
        <v>3.0144392259642583</v>
      </c>
      <c r="P21" s="2" t="str">
        <f ca="1">_xlfn.XLOOKUP(B21,'2026'!A:A,'2026'!AS:AS)</f>
        <v>Weak</v>
      </c>
      <c r="Q21" s="5" t="str" cm="1">
        <f t="array" aca="1" ref="Q21" ca="1">_xlfn.XLOOKUP(1, (Goalies!C:C=Projections!W21)*(Goalies!A:A=Projections!$Q$4), Goalies!D:D)</f>
        <v>Logan Thompson</v>
      </c>
      <c r="R21" s="5" t="str" cm="1">
        <f t="array" aca="1" ref="R21" ca="1">_xlfn.XLOOKUP(1, (Goalies!C:C=Projections!W21)*(Goalies!A:A=Projections!$R$4), Goalies!D:D)</f>
        <v>Charlie Lindgren</v>
      </c>
      <c r="S21" s="24">
        <v>1</v>
      </c>
      <c r="T21" s="5">
        <f ca="1">IFERROR(L21*S22+(1-S22)*M21,0)</f>
        <v>3.0144392259642583</v>
      </c>
      <c r="U21" s="5"/>
      <c r="V21" s="5"/>
      <c r="W21" s="40" t="str">
        <f t="shared" ca="1" si="1"/>
        <v>WSH</v>
      </c>
      <c r="X21" s="43">
        <f ca="1">'2026'!BJ19</f>
        <v>132</v>
      </c>
      <c r="Y21" s="43">
        <f ca="1">'2026'!BK19</f>
        <v>-173</v>
      </c>
      <c r="Z21" s="43">
        <f ca="1">'2026'!BL19</f>
        <v>-142</v>
      </c>
      <c r="AA21" s="43">
        <f ca="1">'2026'!BM19</f>
        <v>-109</v>
      </c>
    </row>
    <row r="22" spans="1:27" x14ac:dyDescent="0.2">
      <c r="A22" s="34">
        <f ca="1">IF(D22=0,"0",(_xlfn.XLOOKUP(B22,'2026'!A:A,'2026'!C:C)))</f>
        <v>46046</v>
      </c>
      <c r="B22" t="str">
        <f ca="1"/>
        <v>2025020818 EDM</v>
      </c>
      <c r="C22">
        <f ca="1"/>
        <v>2025020818</v>
      </c>
      <c r="D22" s="7">
        <f ca="1">_xlfn.XLOOKUP(B22,'2026'!A:A,'2026'!AT:AT)</f>
        <v>3.5423285911947446</v>
      </c>
      <c r="E22" s="7">
        <f ca="1">_xlfn.XLOOKUP(B22,'2026'!A:A,'2026'!Z:Z)</f>
        <v>1.03</v>
      </c>
      <c r="F22" s="39" t="str">
        <f ca="1">_xlfn.XLOOKUP(B22,'2026'!A:A,'2026'!E:E)</f>
        <v>EDM</v>
      </c>
      <c r="G22" s="5">
        <f ca="1">D22/E21</f>
        <v>3.5423285911947446</v>
      </c>
      <c r="H22" s="5">
        <f ca="1">SUMIFS(Goalies!$J:$J,Goalies!$C:$C,Projections!$F22,Goalies!$A:$A,Projections!H$4)</f>
        <v>0.97499999999999998</v>
      </c>
      <c r="I22" s="5">
        <f ca="1">SUMIFS(Goalies!$J:$J,Goalies!$C:$C,Projections!$F22,Goalies!$A:$A,Projections!I$4)</f>
        <v>1.03</v>
      </c>
      <c r="J22" s="5">
        <f ca="1">SUMIFS(Goalies!$J:$J,Goalies!$C:$C,Projections!$F22,Goalies!$A:$A,Projections!J$4)</f>
        <v>0.97499999999999998</v>
      </c>
      <c r="K22" s="5">
        <f ca="1">SUMIFS(Goalies!$J:$J,Goalies!$C:$C,Projections!$F22,Goalies!$A:$A,Projections!K$4)</f>
        <v>1.03</v>
      </c>
      <c r="L22" s="5">
        <f ca="1">IFERROR($G22*H21,0)</f>
        <v>3.4537703764148757</v>
      </c>
      <c r="M22" s="5">
        <f ca="1">IFERROR($G22*I21,0)</f>
        <v>3.4537703764148757</v>
      </c>
      <c r="N22" s="5">
        <f ca="1">IFERROR($G22*J21,0)</f>
        <v>3.6840217348425344</v>
      </c>
      <c r="O22" s="5">
        <f ca="1">IFERROR($G22*K21,0)</f>
        <v>3.6840217348425344</v>
      </c>
      <c r="P22" s="2" t="str">
        <f ca="1">_xlfn.XLOOKUP(B22,'2026'!A:A,'2026'!AS:AS)</f>
        <v>Weak</v>
      </c>
      <c r="Q22" s="5" t="str" cm="1">
        <f t="array" aca="1" ref="Q22" ca="1">_xlfn.XLOOKUP(1, (Goalies!C:C=Projections!W22)*(Goalies!A:A=Projections!$Q$4), Goalies!D:D)</f>
        <v>Tristan Jarry</v>
      </c>
      <c r="R22" s="5" t="str" cm="1">
        <f t="array" aca="1" ref="R22" ca="1">_xlfn.XLOOKUP(1, (Goalies!C:C=Projections!W22)*(Goalies!A:A=Projections!$R$4), Goalies!D:D)</f>
        <v>Calvin Pickard</v>
      </c>
      <c r="S22" s="24">
        <v>0</v>
      </c>
      <c r="T22" s="5">
        <f ca="1">IFERROR(L22*S21+(1-S21)*N22,0)</f>
        <v>3.4537703764148757</v>
      </c>
      <c r="U22" s="5"/>
      <c r="V22" s="5"/>
      <c r="W22" s="40" t="str">
        <f t="shared" ca="1" si="1"/>
        <v>EDM</v>
      </c>
      <c r="X22" s="43">
        <f ca="1">'2026'!BJ20</f>
        <v>-132</v>
      </c>
      <c r="Y22" s="43">
        <f ca="1">'2026'!BK20</f>
        <v>173</v>
      </c>
      <c r="Z22" s="43">
        <f ca="1">'2026'!BL20</f>
        <v>142</v>
      </c>
      <c r="AA22" s="43">
        <f ca="1">'2026'!BM20</f>
        <v>109</v>
      </c>
    </row>
    <row r="23" spans="1:27" x14ac:dyDescent="0.2">
      <c r="A23" s="34">
        <f ca="1">IF(D23=0,"0",(_xlfn.XLOOKUP(B23,'2026'!A:A,'2026'!C:C)))</f>
        <v>46047</v>
      </c>
      <c r="B23" t="str">
        <f ca="1"/>
        <v>2025020819 COL</v>
      </c>
      <c r="C23">
        <f ca="1"/>
        <v>2025020819</v>
      </c>
      <c r="D23" s="7">
        <f ca="1">_xlfn.XLOOKUP(B23,'2026'!A:A,'2026'!AT:AT)</f>
        <v>3.4905588815718689</v>
      </c>
      <c r="E23" s="7">
        <f ca="1">_xlfn.XLOOKUP(B23,'2026'!A:A,'2026'!Z:Z)</f>
        <v>1</v>
      </c>
      <c r="F23" s="39" t="str">
        <f ca="1">_xlfn.XLOOKUP(B23,'2026'!A:A,'2026'!E:E)</f>
        <v>COL</v>
      </c>
      <c r="G23" s="5">
        <f ca="1">D23/E24</f>
        <v>3.4559988926454146</v>
      </c>
      <c r="H23" s="5">
        <f ca="1">SUMIFS(Goalies!$J:$J,Goalies!$C:$C,Projections!$F23,Goalies!$A:$A,Projections!H$2)</f>
        <v>0.99</v>
      </c>
      <c r="I23" s="5">
        <f ca="1">SUMIFS(Goalies!$J:$J,Goalies!$C:$C,Projections!$F23,Goalies!$A:$A,Projections!I$2)</f>
        <v>0.99</v>
      </c>
      <c r="J23" s="5">
        <f ca="1">SUMIFS(Goalies!$J:$J,Goalies!$C:$C,Projections!$F23,Goalies!$A:$A,Projections!J$2)</f>
        <v>1.01</v>
      </c>
      <c r="K23" s="5">
        <f ca="1">SUMIFS(Goalies!$J:$J,Goalies!$C:$C,Projections!$F23,Goalies!$A:$A,Projections!K$2)</f>
        <v>1.01</v>
      </c>
      <c r="L23" s="5">
        <f ca="1">IFERROR($G23*H24,0)</f>
        <v>3.4905588815718689</v>
      </c>
      <c r="M23" s="5">
        <f ca="1">IFERROR($G23*I24,0)</f>
        <v>3.3523189258660522</v>
      </c>
      <c r="N23" s="5">
        <f ca="1">IFERROR($G23*J24,0)</f>
        <v>3.4905588815718689</v>
      </c>
      <c r="O23" s="5">
        <f ca="1">IFERROR($G23*K24,0)</f>
        <v>3.3523189258660522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Mackenzie Blackwood</v>
      </c>
      <c r="R23" s="5" t="str" cm="1">
        <f t="array" aca="1" ref="R23" ca="1">_xlfn.XLOOKUP(1, (Goalies!C:C=Projections!W23)*(Goalies!A:A=Projections!$R$4), Goalies!D:D)</f>
        <v>Scott Wedgewood</v>
      </c>
      <c r="S23" s="24">
        <v>1</v>
      </c>
      <c r="T23" s="5">
        <f ca="1">IFERROR(L23*S24+(1-S24)*M23,0)</f>
        <v>3.4905588815718689</v>
      </c>
      <c r="U23" s="5"/>
      <c r="V23" s="5"/>
      <c r="W23" t="str">
        <f t="shared" ca="1" si="1"/>
        <v>COL</v>
      </c>
      <c r="X23" s="2">
        <f ca="1">'2026'!BJ21</f>
        <v>-162</v>
      </c>
      <c r="Y23" s="2">
        <f ca="1">'2026'!BK21</f>
        <v>-148</v>
      </c>
      <c r="Z23" s="2">
        <f ca="1">'2026'!BL21</f>
        <v>-120</v>
      </c>
      <c r="AA23" s="2">
        <f ca="1">'2026'!BM21</f>
        <v>107</v>
      </c>
    </row>
    <row r="24" spans="1:27" x14ac:dyDescent="0.2">
      <c r="A24" s="34">
        <f ca="1">IF(D24=0,"0",(_xlfn.XLOOKUP(B24,'2026'!A:A,'2026'!C:C)))</f>
        <v>46047</v>
      </c>
      <c r="B24" t="str">
        <f ca="1"/>
        <v>2025020819 TOR</v>
      </c>
      <c r="C24">
        <f ca="1"/>
        <v>2025020819</v>
      </c>
      <c r="D24" s="7">
        <f ca="1">_xlfn.XLOOKUP(B24,'2026'!A:A,'2026'!AT:AT)</f>
        <v>2.7790906012211152</v>
      </c>
      <c r="E24" s="7">
        <f ca="1">_xlfn.XLOOKUP(B24,'2026'!A:A,'2026'!Z:Z)</f>
        <v>1.01</v>
      </c>
      <c r="F24" s="39" t="str">
        <f ca="1">_xlfn.XLOOKUP(B24,'2026'!A:A,'2026'!E:E)</f>
        <v>TOR</v>
      </c>
      <c r="G24" s="5">
        <f ca="1">D24/E23</f>
        <v>2.7790906012211152</v>
      </c>
      <c r="H24" s="5">
        <f ca="1">SUMIFS(Goalies!$J:$J,Goalies!$C:$C,Projections!$F24,Goalies!$A:$A,Projections!H$4)</f>
        <v>1.01</v>
      </c>
      <c r="I24" s="5">
        <f ca="1">SUMIFS(Goalies!$J:$J,Goalies!$C:$C,Projections!$F24,Goalies!$A:$A,Projections!I$4)</f>
        <v>0.97</v>
      </c>
      <c r="J24" s="5">
        <f ca="1">SUMIFS(Goalies!$J:$J,Goalies!$C:$C,Projections!$F24,Goalies!$A:$A,Projections!J$4)</f>
        <v>1.01</v>
      </c>
      <c r="K24" s="5">
        <f ca="1">SUMIFS(Goalies!$J:$J,Goalies!$C:$C,Projections!$F24,Goalies!$A:$A,Projections!K$4)</f>
        <v>0.97</v>
      </c>
      <c r="L24" s="5">
        <f ca="1">IFERROR($G24*H23,0)</f>
        <v>2.7512996952089042</v>
      </c>
      <c r="M24" s="5">
        <f ca="1">IFERROR($G24*I23,0)</f>
        <v>2.7512996952089042</v>
      </c>
      <c r="N24" s="5">
        <f ca="1">IFERROR($G24*J23,0)</f>
        <v>2.8068815072333262</v>
      </c>
      <c r="O24" s="5">
        <f ca="1">IFERROR($G24*K23,0)</f>
        <v>2.8068815072333262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Anthony Stolarz</v>
      </c>
      <c r="R24" s="5" t="str" cm="1">
        <f t="array" aca="1" ref="R24" ca="1">_xlfn.XLOOKUP(1, (Goalies!C:C=Projections!W24)*(Goalies!A:A=Projections!$R$4), Goalies!D:D)</f>
        <v>Joseph Woll</v>
      </c>
      <c r="S24" s="24">
        <v>1</v>
      </c>
      <c r="T24" s="5">
        <f ca="1">IFERROR(L24*S23+(1-S23)*N24,0)</f>
        <v>2.7512996952089042</v>
      </c>
      <c r="U24" s="5"/>
      <c r="V24" s="5"/>
      <c r="W24" t="str">
        <f t="shared" ca="1" si="1"/>
        <v>TOR</v>
      </c>
      <c r="X24" s="2">
        <f ca="1">'2026'!BJ22</f>
        <v>162</v>
      </c>
      <c r="Y24" s="2">
        <f ca="1">'2026'!BK22</f>
        <v>148</v>
      </c>
      <c r="Z24" s="2">
        <f ca="1">'2026'!BL22</f>
        <v>120</v>
      </c>
      <c r="AA24" s="2">
        <f ca="1">'2026'!BM22</f>
        <v>-107</v>
      </c>
    </row>
    <row r="25" spans="1:27" x14ac:dyDescent="0.2">
      <c r="A25" s="34">
        <f ca="1">IF(D25=0,"0",(_xlfn.XLOOKUP(B25,'2026'!A:A,'2026'!C:C)))</f>
        <v>46047</v>
      </c>
      <c r="B25" t="str">
        <f ca="1"/>
        <v>2025020820 NJD</v>
      </c>
      <c r="C25">
        <f ca="1"/>
        <v>2025020820</v>
      </c>
      <c r="D25" s="7">
        <f ca="1">_xlfn.XLOOKUP(B25,'2026'!A:A,'2026'!AT:AT)</f>
        <v>2.968020212730607</v>
      </c>
      <c r="E25" s="7">
        <f ca="1">_xlfn.XLOOKUP(B25,'2026'!A:A,'2026'!Z:Z)</f>
        <v>1.02</v>
      </c>
      <c r="F25" s="39" t="str">
        <f ca="1">_xlfn.XLOOKUP(B25,'2026'!A:A,'2026'!E:E)</f>
        <v>NJD</v>
      </c>
      <c r="G25" s="5">
        <f ca="1">D25/E26</f>
        <v>2.968020212730607</v>
      </c>
      <c r="H25" s="5">
        <f ca="1">SUMIFS(Goalies!$J:$J,Goalies!$C:$C,Projections!$F25,Goalies!$A:$A,Projections!H$2)</f>
        <v>1.02</v>
      </c>
      <c r="I25" s="5">
        <f ca="1">SUMIFS(Goalies!$J:$J,Goalies!$C:$C,Projections!$F25,Goalies!$A:$A,Projections!I$2)</f>
        <v>1.02</v>
      </c>
      <c r="J25" s="5">
        <f ca="1">SUMIFS(Goalies!$J:$J,Goalies!$C:$C,Projections!$F25,Goalies!$A:$A,Projections!J$2)</f>
        <v>0.99</v>
      </c>
      <c r="K25" s="5">
        <f ca="1">SUMIFS(Goalies!$J:$J,Goalies!$C:$C,Projections!$F25,Goalies!$A:$A,Projections!K$2)</f>
        <v>0.99</v>
      </c>
      <c r="L25" s="5">
        <f ca="1">IFERROR($G25*H26,0)</f>
        <v>2.968020212730607</v>
      </c>
      <c r="M25" s="5">
        <f ca="1">IFERROR($G25*I26,0)</f>
        <v>2.968020212730607</v>
      </c>
      <c r="N25" s="5">
        <f ca="1">IFERROR($G25*J26,0)</f>
        <v>2.968020212730607</v>
      </c>
      <c r="O25" s="5">
        <f ca="1">IFERROR($G25*K26,0)</f>
        <v>2.968020212730607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Jacob Markstrom</v>
      </c>
      <c r="R25" s="5" t="str" cm="1">
        <f t="array" aca="1" ref="R25" ca="1">_xlfn.XLOOKUP(1, (Goalies!C:C=Projections!W25)*(Goalies!A:A=Projections!$R$4), Goalies!D:D)</f>
        <v>Jake Allen</v>
      </c>
      <c r="S25" s="24">
        <v>1</v>
      </c>
      <c r="T25" s="5">
        <f ca="1">IFERROR(L25*S26+(1-S26)*M25,0)</f>
        <v>2.968020212730607</v>
      </c>
      <c r="U25" s="5"/>
      <c r="V25" s="5"/>
      <c r="W25" s="40" t="str">
        <f t="shared" ca="1" si="1"/>
        <v>NJD</v>
      </c>
      <c r="X25" s="43">
        <f ca="1">'2026'!BJ23</f>
        <v>-106</v>
      </c>
      <c r="Y25" s="43">
        <f ca="1">'2026'!BK23</f>
        <v>-118</v>
      </c>
      <c r="Z25" s="43">
        <f ca="1">'2026'!BL23</f>
        <v>107</v>
      </c>
      <c r="AA25" s="43">
        <f ca="1">'2026'!BM23</f>
        <v>134</v>
      </c>
    </row>
    <row r="26" spans="1:27" x14ac:dyDescent="0.2">
      <c r="A26" s="34">
        <f ca="1">IF(D26=0,"0",(_xlfn.XLOOKUP(B26,'2026'!A:A,'2026'!C:C)))</f>
        <v>46047</v>
      </c>
      <c r="B26" t="str">
        <f ca="1"/>
        <v>2025020820 SEA</v>
      </c>
      <c r="C26">
        <f ca="1"/>
        <v>2025020820</v>
      </c>
      <c r="D26" s="7">
        <f ca="1">_xlfn.XLOOKUP(B26,'2026'!A:A,'2026'!AT:AT)</f>
        <v>2.9042824836928594</v>
      </c>
      <c r="E26" s="7">
        <f ca="1">_xlfn.XLOOKUP(B26,'2026'!A:A,'2026'!Z:Z)</f>
        <v>1</v>
      </c>
      <c r="F26" s="39" t="str">
        <f ca="1">_xlfn.XLOOKUP(B26,'2026'!A:A,'2026'!E:E)</f>
        <v>SEA</v>
      </c>
      <c r="G26" s="5">
        <f ca="1">D26/E25</f>
        <v>2.8473357683263325</v>
      </c>
      <c r="H26" s="5">
        <f ca="1">SUMIFS(Goalies!$J:$J,Goalies!$C:$C,Projections!$F26,Goalies!$A:$A,Projections!H$4)</f>
        <v>1</v>
      </c>
      <c r="I26" s="5">
        <f ca="1">SUMIFS(Goalies!$J:$J,Goalies!$C:$C,Projections!$F26,Goalies!$A:$A,Projections!I$4)</f>
        <v>1</v>
      </c>
      <c r="J26" s="5">
        <f ca="1">SUMIFS(Goalies!$J:$J,Goalies!$C:$C,Projections!$F26,Goalies!$A:$A,Projections!J$4)</f>
        <v>1</v>
      </c>
      <c r="K26" s="5">
        <f ca="1">SUMIFS(Goalies!$J:$J,Goalies!$C:$C,Projections!$F26,Goalies!$A:$A,Projections!K$4)</f>
        <v>1</v>
      </c>
      <c r="L26" s="5">
        <f ca="1">IFERROR($G26*H25,0)</f>
        <v>2.9042824836928594</v>
      </c>
      <c r="M26" s="5">
        <f ca="1">IFERROR($G26*I25,0)</f>
        <v>2.9042824836928594</v>
      </c>
      <c r="N26" s="5">
        <f ca="1">IFERROR($G26*J25,0)</f>
        <v>2.8188624106430691</v>
      </c>
      <c r="O26" s="5">
        <f ca="1">IFERROR($G26*K25,0)</f>
        <v>2.8188624106430691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Joey Daccord</v>
      </c>
      <c r="R26" s="5" t="str" cm="1">
        <f t="array" aca="1" ref="R26" ca="1">_xlfn.XLOOKUP(1, (Goalies!C:C=Projections!W26)*(Goalies!A:A=Projections!$R$4), Goalies!D:D)</f>
        <v>Philipp Grubauer</v>
      </c>
      <c r="S26" s="24">
        <v>1</v>
      </c>
      <c r="T26" s="5">
        <f ca="1">IFERROR(L26*S25+(1-S25)*N26,0)</f>
        <v>2.9042824836928594</v>
      </c>
      <c r="U26" s="5"/>
      <c r="V26" s="5"/>
      <c r="W26" s="40" t="str">
        <f t="shared" ca="1" si="1"/>
        <v>SEA</v>
      </c>
      <c r="X26" s="43">
        <f ca="1">'2026'!BJ24</f>
        <v>106</v>
      </c>
      <c r="Y26" s="43">
        <f ca="1">'2026'!BK24</f>
        <v>118</v>
      </c>
      <c r="Z26" s="43">
        <f ca="1">'2026'!BL24</f>
        <v>-107</v>
      </c>
      <c r="AA26" s="43">
        <f ca="1">'2026'!BM24</f>
        <v>-134</v>
      </c>
    </row>
    <row r="27" spans="1:27" x14ac:dyDescent="0.2">
      <c r="A27" s="34">
        <f ca="1">IF(D27=0,"0",(_xlfn.XLOOKUP(B27,'2026'!A:A,'2026'!C:C)))</f>
        <v>46047</v>
      </c>
      <c r="B27" t="str">
        <f ca="1"/>
        <v>2025020821 VGK</v>
      </c>
      <c r="C27">
        <f ca="1"/>
        <v>2025020821</v>
      </c>
      <c r="D27" s="7">
        <f ca="1">_xlfn.XLOOKUP(B27,'2026'!A:A,'2026'!AT:AT)</f>
        <v>3.5205350644722708</v>
      </c>
      <c r="E27" s="7">
        <f ca="1">_xlfn.XLOOKUP(B27,'2026'!A:A,'2026'!Z:Z)</f>
        <v>1</v>
      </c>
      <c r="F27" s="39" t="str">
        <f ca="1">_xlfn.XLOOKUP(B27,'2026'!A:A,'2026'!E:E)</f>
        <v>VGK</v>
      </c>
      <c r="G27" s="5">
        <f ca="1">D27/E28</f>
        <v>3.4179952082255056</v>
      </c>
      <c r="H27" s="5">
        <f ca="1">SUMIFS(Goalies!$J:$J,Goalies!$C:$C,Projections!$F27,Goalies!$A:$A,Projections!H$2)</f>
        <v>1</v>
      </c>
      <c r="I27" s="5">
        <f ca="1">SUMIFS(Goalies!$J:$J,Goalies!$C:$C,Projections!$F27,Goalies!$A:$A,Projections!I$2)</f>
        <v>1</v>
      </c>
      <c r="J27" s="5">
        <f ca="1">SUMIFS(Goalies!$J:$J,Goalies!$C:$C,Projections!$F27,Goalies!$A:$A,Projections!J$2)</f>
        <v>2.04</v>
      </c>
      <c r="K27" s="5">
        <f ca="1">SUMIFS(Goalies!$J:$J,Goalies!$C:$C,Projections!$F27,Goalies!$A:$A,Projections!K$2)</f>
        <v>2.04</v>
      </c>
      <c r="L27" s="5">
        <f ca="1">IFERROR($G27*H28,0)</f>
        <v>3.3838152561432504</v>
      </c>
      <c r="M27" s="5">
        <f ca="1">IFERROR($G27*I28,0)</f>
        <v>3.5205350644722708</v>
      </c>
      <c r="N27" s="5">
        <f ca="1">IFERROR($G27*J28,0)</f>
        <v>3.3838152561432504</v>
      </c>
      <c r="O27" s="5">
        <f ca="1">IFERROR($G27*K28,0)</f>
        <v>3.5205350644722708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Adin Hill</v>
      </c>
      <c r="R27" s="5" t="str" cm="1">
        <f t="array" aca="1" ref="R27" ca="1">_xlfn.XLOOKUP(1, (Goalies!C:C=Projections!W27)*(Goalies!A:A=Projections!$R$4), Goalies!D:D)</f>
        <v>Akira Schmid</v>
      </c>
      <c r="S27" s="24">
        <v>1</v>
      </c>
      <c r="T27" s="5">
        <f ca="1">IFERROR(L27*S28+(1-S28)*M27,0)</f>
        <v>3.3838152561432504</v>
      </c>
      <c r="U27" s="5"/>
      <c r="V27" s="5"/>
      <c r="W27" t="str">
        <f t="shared" ca="1" si="1"/>
        <v>VGK</v>
      </c>
      <c r="X27" s="2">
        <f ca="1">'2026'!BJ25</f>
        <v>-136</v>
      </c>
      <c r="Y27" s="2">
        <f ca="1">'2026'!BK25</f>
        <v>-155</v>
      </c>
      <c r="Z27" s="2">
        <f ca="1">'2026'!BL25</f>
        <v>-126</v>
      </c>
      <c r="AA27" s="2">
        <f ca="1">'2026'!BM25</f>
        <v>102</v>
      </c>
    </row>
    <row r="28" spans="1:27" x14ac:dyDescent="0.2">
      <c r="A28" s="34">
        <f ca="1">IF(D28=0,"0",(_xlfn.XLOOKUP(B28,'2026'!A:A,'2026'!C:C)))</f>
        <v>46047</v>
      </c>
      <c r="B28" t="str">
        <f ca="1"/>
        <v>2025020821 OTT</v>
      </c>
      <c r="C28">
        <f ca="1"/>
        <v>2025020821</v>
      </c>
      <c r="D28" s="7">
        <f ca="1">_xlfn.XLOOKUP(B28,'2026'!A:A,'2026'!AT:AT)</f>
        <v>2.9118970822653916</v>
      </c>
      <c r="E28" s="7">
        <f ca="1">_xlfn.XLOOKUP(B28,'2026'!A:A,'2026'!Z:Z)</f>
        <v>1.03</v>
      </c>
      <c r="F28" s="39" t="str">
        <f ca="1">_xlfn.XLOOKUP(B28,'2026'!A:A,'2026'!E:E)</f>
        <v>OTT</v>
      </c>
      <c r="G28" s="5">
        <f ca="1">D28/E27</f>
        <v>2.9118970822653916</v>
      </c>
      <c r="H28" s="5">
        <f ca="1">SUMIFS(Goalies!$J:$J,Goalies!$C:$C,Projections!$F28,Goalies!$A:$A,Projections!H$4)</f>
        <v>0.99</v>
      </c>
      <c r="I28" s="5">
        <f ca="1">SUMIFS(Goalies!$J:$J,Goalies!$C:$C,Projections!$F28,Goalies!$A:$A,Projections!I$4)</f>
        <v>1.03</v>
      </c>
      <c r="J28" s="5">
        <f ca="1">SUMIFS(Goalies!$J:$J,Goalies!$C:$C,Projections!$F28,Goalies!$A:$A,Projections!J$4)</f>
        <v>0.99</v>
      </c>
      <c r="K28" s="5">
        <f ca="1">SUMIFS(Goalies!$J:$J,Goalies!$C:$C,Projections!$F28,Goalies!$A:$A,Projections!K$4)</f>
        <v>1.03</v>
      </c>
      <c r="L28" s="5">
        <f ca="1">IFERROR($G28*H27,0)</f>
        <v>2.9118970822653916</v>
      </c>
      <c r="M28" s="5">
        <f ca="1">IFERROR($G28*I27,0)</f>
        <v>2.9118970822653916</v>
      </c>
      <c r="N28" s="5">
        <f ca="1">IFERROR($G28*J27,0)</f>
        <v>5.9402700478213992</v>
      </c>
      <c r="O28" s="5">
        <f ca="1">IFERROR($G28*K27,0)</f>
        <v>5.9402700478213992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Linus Ullmark</v>
      </c>
      <c r="R28" s="5" t="str" cm="1">
        <f t="array" aca="1" ref="R28" ca="1">_xlfn.XLOOKUP(1, (Goalies!C:C=Projections!W28)*(Goalies!A:A=Projections!$R$4), Goalies!D:D)</f>
        <v>Leevi Merilainen</v>
      </c>
      <c r="S28" s="24">
        <v>1</v>
      </c>
      <c r="T28" s="5">
        <f ca="1">IFERROR(L28*S27+(1-S27)*N28,0)</f>
        <v>2.9118970822653916</v>
      </c>
      <c r="U28" s="5"/>
      <c r="V28" s="5"/>
      <c r="W28" t="str">
        <f t="shared" ca="1" si="1"/>
        <v>OTT</v>
      </c>
      <c r="X28" s="2">
        <f ca="1">'2026'!BJ26</f>
        <v>136</v>
      </c>
      <c r="Y28" s="2">
        <f ca="1">'2026'!BK26</f>
        <v>155</v>
      </c>
      <c r="Z28" s="2">
        <f ca="1">'2026'!BL26</f>
        <v>126</v>
      </c>
      <c r="AA28" s="2">
        <f ca="1">'2026'!BM26</f>
        <v>-102</v>
      </c>
    </row>
    <row r="29" spans="1:27" x14ac:dyDescent="0.2">
      <c r="A29" s="34">
        <f ca="1">IF(D29=0,"0",(_xlfn.XLOOKUP(B29,'2026'!A:A,'2026'!C:C)))</f>
        <v>46047</v>
      </c>
      <c r="B29" t="str">
        <f ca="1"/>
        <v>2025020822 PIT</v>
      </c>
      <c r="C29">
        <f ca="1"/>
        <v>2025020822</v>
      </c>
      <c r="D29" s="7">
        <f ca="1">_xlfn.XLOOKUP(B29,'2026'!A:A,'2026'!AT:AT)</f>
        <v>3.3320563826594589</v>
      </c>
      <c r="E29" s="7">
        <f ca="1">_xlfn.XLOOKUP(B29,'2026'!A:A,'2026'!Z:Z)</f>
        <v>0.97499999999999998</v>
      </c>
      <c r="F29" s="39" t="str">
        <f ca="1">_xlfn.XLOOKUP(B29,'2026'!A:A,'2026'!E:E)</f>
        <v>PIT</v>
      </c>
      <c r="G29" s="5">
        <f ca="1">D29/E30</f>
        <v>3.235006196756756</v>
      </c>
      <c r="H29" s="5">
        <f ca="1">SUMIFS(Goalies!$J:$J,Goalies!$C:$C,Projections!$F29,Goalies!$A:$A,Projections!H$2)</f>
        <v>0.97499999999999998</v>
      </c>
      <c r="I29" s="5">
        <f ca="1">SUMIFS(Goalies!$J:$J,Goalies!$C:$C,Projections!$F29,Goalies!$A:$A,Projections!I$2)</f>
        <v>0.97499999999999998</v>
      </c>
      <c r="J29" s="5">
        <f ca="1">SUMIFS(Goalies!$J:$J,Goalies!$C:$C,Projections!$F29,Goalies!$A:$A,Projections!J$2)</f>
        <v>2.0700000000000003</v>
      </c>
      <c r="K29" s="5">
        <f ca="1">SUMIFS(Goalies!$J:$J,Goalies!$C:$C,Projections!$F29,Goalies!$A:$A,Projections!K$2)</f>
        <v>2.0700000000000003</v>
      </c>
      <c r="L29" s="5">
        <f ca="1">IFERROR($G29*H30,0)</f>
        <v>3.1541310418378372</v>
      </c>
      <c r="M29" s="5">
        <f ca="1">IFERROR($G29*I30,0)</f>
        <v>6.8258630751567564</v>
      </c>
      <c r="N29" s="5">
        <f ca="1">IFERROR($G29*J30,0)</f>
        <v>3.1541310418378372</v>
      </c>
      <c r="O29" s="5">
        <f ca="1">IFERROR($G29*K30,0)</f>
        <v>6.8258630751567564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Stuart Skinner</v>
      </c>
      <c r="R29" s="5" t="str" cm="1">
        <f t="array" aca="1" ref="R29" ca="1">_xlfn.XLOOKUP(1, (Goalies!C:C=Projections!W29)*(Goalies!A:A=Projections!$R$4), Goalies!D:D)</f>
        <v>Arturs Silovs</v>
      </c>
      <c r="S29" s="24">
        <v>1</v>
      </c>
      <c r="T29" s="5">
        <f ca="1">IFERROR(L29*S28+(1-S28)*N29,0)</f>
        <v>3.1541310418378372</v>
      </c>
      <c r="U29" s="5"/>
      <c r="V29" s="5"/>
      <c r="W29" s="40" t="str">
        <f t="shared" ca="1" si="1"/>
        <v>PIT</v>
      </c>
      <c r="X29" s="43">
        <f ca="1">'2026'!BJ27</f>
        <v>-122</v>
      </c>
      <c r="Y29" s="43">
        <f ca="1">'2026'!BK27</f>
        <v>-129</v>
      </c>
      <c r="Z29" s="43">
        <f ca="1">'2026'!BL27</f>
        <v>-103</v>
      </c>
      <c r="AA29" s="43">
        <f ca="1">'2026'!BM27</f>
        <v>123</v>
      </c>
    </row>
    <row r="30" spans="1:27" x14ac:dyDescent="0.2">
      <c r="A30" s="34">
        <f ca="1">IF(D30=0,"0",(_xlfn.XLOOKUP(B30,'2026'!A:A,'2026'!C:C)))</f>
        <v>46047</v>
      </c>
      <c r="B30" t="str">
        <f ca="1"/>
        <v>2025020822 VAN</v>
      </c>
      <c r="C30">
        <f ca="1"/>
        <v>2025020822</v>
      </c>
      <c r="D30" s="7">
        <f ca="1">_xlfn.XLOOKUP(B30,'2026'!A:A,'2026'!AT:AT)</f>
        <v>2.8563303553227373</v>
      </c>
      <c r="E30" s="7">
        <f ca="1">_xlfn.XLOOKUP(B30,'2026'!A:A,'2026'!Z:Z)</f>
        <v>1.03</v>
      </c>
      <c r="F30" s="39" t="str">
        <f ca="1">_xlfn.XLOOKUP(B30,'2026'!A:A,'2026'!E:E)</f>
        <v>VAN</v>
      </c>
      <c r="G30" s="5">
        <f ca="1">D30/E29</f>
        <v>2.9295695952028074</v>
      </c>
      <c r="H30" s="5">
        <f ca="1">SUMIFS(Goalies!$J:$J,Goalies!$C:$C,Projections!$F30,Goalies!$A:$A,Projections!H$4)</f>
        <v>0.97499999999999998</v>
      </c>
      <c r="I30" s="5">
        <f ca="1">SUMIFS(Goalies!$J:$J,Goalies!$C:$C,Projections!$F30,Goalies!$A:$A,Projections!I$4)</f>
        <v>2.1100000000000003</v>
      </c>
      <c r="J30" s="5">
        <f ca="1">SUMIFS(Goalies!$J:$J,Goalies!$C:$C,Projections!$F30,Goalies!$A:$A,Projections!J$4)</f>
        <v>0.97499999999999998</v>
      </c>
      <c r="K30" s="5">
        <f ca="1">SUMIFS(Goalies!$J:$J,Goalies!$C:$C,Projections!$F30,Goalies!$A:$A,Projections!K$4)</f>
        <v>2.1100000000000003</v>
      </c>
      <c r="L30" s="5">
        <f ca="1">IFERROR($G30*H29,0)</f>
        <v>2.8563303553227373</v>
      </c>
      <c r="M30" s="5">
        <f ca="1">IFERROR($G30*I29,0)</f>
        <v>2.8563303553227373</v>
      </c>
      <c r="N30" s="5">
        <f ca="1">IFERROR($G30*J29,0)</f>
        <v>6.0642090620698124</v>
      </c>
      <c r="O30" s="5">
        <f ca="1">IFERROR($G30*K29,0)</f>
        <v>6.0642090620698124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Thatcher Demko</v>
      </c>
      <c r="R30" s="5" t="str" cm="1">
        <f t="array" aca="1" ref="R30" ca="1">_xlfn.XLOOKUP(1, (Goalies!C:C=Projections!W30)*(Goalies!A:A=Projections!$R$4), Goalies!D:D)</f>
        <v>Kevin Lankinen</v>
      </c>
      <c r="S30" s="24">
        <v>1</v>
      </c>
      <c r="T30" s="5">
        <f ca="1">IFERROR(L30*S29+(1-S29)*N30,0)</f>
        <v>2.8563303553227373</v>
      </c>
      <c r="U30" s="5"/>
      <c r="V30" s="5"/>
      <c r="W30" s="40" t="str">
        <f t="shared" ca="1" si="1"/>
        <v>VAN</v>
      </c>
      <c r="X30" s="43">
        <f ca="1">'2026'!BJ28</f>
        <v>122</v>
      </c>
      <c r="Y30" s="43">
        <f ca="1">'2026'!BK28</f>
        <v>129</v>
      </c>
      <c r="Z30" s="43">
        <f ca="1">'2026'!BL28</f>
        <v>103</v>
      </c>
      <c r="AA30" s="43">
        <f ca="1">'2026'!BM28</f>
        <v>-123</v>
      </c>
    </row>
    <row r="31" spans="1:27" x14ac:dyDescent="0.2">
      <c r="A31" s="34">
        <f ca="1">IF(D31=0,"0",(_xlfn.XLOOKUP(B31,'2026'!A:A,'2026'!C:C)))</f>
        <v>46047</v>
      </c>
      <c r="B31" t="str">
        <f ca="1"/>
        <v>2025020823 FLA</v>
      </c>
      <c r="C31">
        <f ca="1"/>
        <v>2025020823</v>
      </c>
      <c r="D31" s="7">
        <f ca="1">_xlfn.XLOOKUP(B31,'2026'!A:A,'2026'!AT:AT)</f>
        <v>3.1079014691893634</v>
      </c>
      <c r="E31" s="7">
        <f ca="1">_xlfn.XLOOKUP(B31,'2026'!A:A,'2026'!Z:Z)</f>
        <v>1</v>
      </c>
      <c r="F31" s="39" t="str">
        <f ca="1">_xlfn.XLOOKUP(B31,'2026'!A:A,'2026'!E:E)</f>
        <v>FLA</v>
      </c>
      <c r="G31" s="5">
        <f ca="1">D31/E32</f>
        <v>3.2373973637389204</v>
      </c>
      <c r="H31" s="5">
        <f ca="1">SUMIFS(Goalies!$J:$J,Goalies!$C:$C,Projections!$F31,Goalies!$A:$A,Projections!H$2)</f>
        <v>1</v>
      </c>
      <c r="I31" s="5">
        <f ca="1">SUMIFS(Goalies!$J:$J,Goalies!$C:$C,Projections!$F31,Goalies!$A:$A,Projections!I$2)</f>
        <v>1</v>
      </c>
      <c r="J31" s="5">
        <f ca="1">SUMIFS(Goalies!$J:$J,Goalies!$C:$C,Projections!$F31,Goalies!$A:$A,Projections!J$2)</f>
        <v>1</v>
      </c>
      <c r="K31" s="5">
        <f ca="1">SUMIFS(Goalies!$J:$J,Goalies!$C:$C,Projections!$F31,Goalies!$A:$A,Projections!K$2)</f>
        <v>1</v>
      </c>
      <c r="L31" s="5">
        <f ca="1">IFERROR($G31*H32,0)</f>
        <v>3.1079014691893634</v>
      </c>
      <c r="M31" s="5">
        <f ca="1">IFERROR($G31*I32,0)</f>
        <v>3.4316412055632557</v>
      </c>
      <c r="N31" s="5">
        <f ca="1">IFERROR($G31*J32,0)</f>
        <v>3.1079014691893634</v>
      </c>
      <c r="O31" s="5">
        <f ca="1">IFERROR($G31*K32,0)</f>
        <v>3.4316412055632557</v>
      </c>
      <c r="P31" s="2" t="str">
        <f ca="1">_xlfn.XLOOKUP(B31,'2026'!A:A,'2026'!AS:AS)</f>
        <v>Weak</v>
      </c>
      <c r="Q31" s="5" t="str" cm="1">
        <f t="array" aca="1" ref="Q31" ca="1">_xlfn.XLOOKUP(1, (Goalies!C:C=Projections!W31)*(Goalies!A:A=Projections!$Q$4), Goalies!D:D)</f>
        <v>Sergei Bobrovsky</v>
      </c>
      <c r="R31" s="5" t="str" cm="1">
        <f t="array" aca="1" ref="R31" ca="1">_xlfn.XLOOKUP(1, (Goalies!C:C=Projections!W31)*(Goalies!A:A=Projections!$R$4), Goalies!D:D)</f>
        <v>Daniil Tarasov</v>
      </c>
      <c r="S31" s="24">
        <v>0</v>
      </c>
      <c r="T31" s="5">
        <f ca="1">IFERROR(L31*S32+(1-S32)*M31,0)</f>
        <v>3.1079014691893634</v>
      </c>
      <c r="U31" s="5"/>
      <c r="V31" s="5"/>
      <c r="W31" t="str">
        <f t="shared" ca="1" si="1"/>
        <v>FLA</v>
      </c>
      <c r="X31" s="2">
        <f ca="1">'2026'!BJ29</f>
        <v>-125</v>
      </c>
      <c r="Y31" s="2">
        <f ca="1">'2026'!BK29</f>
        <v>-119</v>
      </c>
      <c r="Z31" s="2">
        <f ca="1">'2026'!BL29</f>
        <v>106</v>
      </c>
      <c r="AA31" s="2">
        <f ca="1">'2026'!BM29</f>
        <v>133</v>
      </c>
    </row>
    <row r="32" spans="1:27" x14ac:dyDescent="0.2">
      <c r="A32" s="34">
        <f ca="1">IF(D32=0,"0",(_xlfn.XLOOKUP(B32,'2026'!A:A,'2026'!C:C)))</f>
        <v>46047</v>
      </c>
      <c r="B32" t="str">
        <f ca="1"/>
        <v>2025020823 CHI</v>
      </c>
      <c r="C32">
        <f ca="1"/>
        <v>2025020823</v>
      </c>
      <c r="D32" s="7">
        <f ca="1">_xlfn.XLOOKUP(B32,'2026'!A:A,'2026'!AT:AT)</f>
        <v>2.7770618797297293</v>
      </c>
      <c r="E32" s="7">
        <f ca="1">_xlfn.XLOOKUP(B32,'2026'!A:A,'2026'!Z:Z)</f>
        <v>0.96</v>
      </c>
      <c r="F32" s="39" t="str">
        <f ca="1">_xlfn.XLOOKUP(B32,'2026'!A:A,'2026'!E:E)</f>
        <v>CHI</v>
      </c>
      <c r="G32" s="5">
        <f ca="1">D32/E31</f>
        <v>2.7770618797297293</v>
      </c>
      <c r="H32" s="5">
        <f ca="1">SUMIFS(Goalies!$J:$J,Goalies!$C:$C,Projections!$F32,Goalies!$A:$A,Projections!H$4)</f>
        <v>0.96</v>
      </c>
      <c r="I32" s="5">
        <f ca="1">SUMIFS(Goalies!$J:$J,Goalies!$C:$C,Projections!$F32,Goalies!$A:$A,Projections!I$4)</f>
        <v>1.06</v>
      </c>
      <c r="J32" s="5">
        <f ca="1">SUMIFS(Goalies!$J:$J,Goalies!$C:$C,Projections!$F32,Goalies!$A:$A,Projections!J$4)</f>
        <v>0.96</v>
      </c>
      <c r="K32" s="5">
        <f ca="1">SUMIFS(Goalies!$J:$J,Goalies!$C:$C,Projections!$F32,Goalies!$A:$A,Projections!K$4)</f>
        <v>1.06</v>
      </c>
      <c r="L32" s="5">
        <f ca="1">IFERROR($G32*H31,0)</f>
        <v>2.7770618797297293</v>
      </c>
      <c r="M32" s="5">
        <f ca="1">IFERROR($G32*I31,0)</f>
        <v>2.7770618797297293</v>
      </c>
      <c r="N32" s="5">
        <f ca="1">IFERROR($G32*J31,0)</f>
        <v>2.7770618797297293</v>
      </c>
      <c r="O32" s="5">
        <f ca="1">IFERROR($G32*K31,0)</f>
        <v>2.7770618797297293</v>
      </c>
      <c r="P32" s="2" t="str">
        <f ca="1">_xlfn.XLOOKUP(B32,'2026'!A:A,'2026'!AS:AS)</f>
        <v>Weak</v>
      </c>
      <c r="Q32" s="5" t="str" cm="1">
        <f t="array" aca="1" ref="Q32" ca="1">_xlfn.XLOOKUP(1, (Goalies!C:C=Projections!W32)*(Goalies!A:A=Projections!$Q$4), Goalies!D:D)</f>
        <v>Spencer Knight</v>
      </c>
      <c r="R32" s="5" t="str" cm="1">
        <f t="array" aca="1" ref="R32" ca="1">_xlfn.XLOOKUP(1, (Goalies!C:C=Projections!W32)*(Goalies!A:A=Projections!$R$4), Goalies!D:D)</f>
        <v>Arvid Soderblom</v>
      </c>
      <c r="S32" s="24">
        <v>1</v>
      </c>
      <c r="T32" s="5">
        <f ca="1">IFERROR(L32*S31+(1-S31)*N32,0)</f>
        <v>2.7770618797297293</v>
      </c>
      <c r="U32" s="5"/>
      <c r="V32" s="5"/>
      <c r="W32" t="str">
        <f t="shared" ca="1" si="1"/>
        <v>CHI</v>
      </c>
      <c r="X32" s="2">
        <f ca="1">'2026'!BJ30</f>
        <v>125</v>
      </c>
      <c r="Y32" s="2">
        <f ca="1">'2026'!BK30</f>
        <v>119</v>
      </c>
      <c r="Z32" s="2">
        <f ca="1">'2026'!BL30</f>
        <v>-106</v>
      </c>
      <c r="AA32" s="2">
        <f ca="1">'2026'!BM30</f>
        <v>-133</v>
      </c>
    </row>
    <row r="33" spans="1:27" x14ac:dyDescent="0.2">
      <c r="A33" s="34">
        <f ca="1">IF(D33=0,"0",(_xlfn.XLOOKUP(B33,'2026'!A:A,'2026'!C:C)))</f>
        <v>46047</v>
      </c>
      <c r="B33" t="str">
        <f ca="1"/>
        <v>2025020824 ANA</v>
      </c>
      <c r="C33">
        <f ca="1"/>
        <v>2025020824</v>
      </c>
      <c r="D33" s="7">
        <f ca="1">_xlfn.XLOOKUP(B33,'2026'!A:A,'2026'!AT:AT)</f>
        <v>3.0104735054972309</v>
      </c>
      <c r="E33" s="7">
        <f ca="1">_xlfn.XLOOKUP(B33,'2026'!A:A,'2026'!Z:Z)</f>
        <v>0.97</v>
      </c>
      <c r="F33" s="39" t="str">
        <f ca="1">_xlfn.XLOOKUP(B33,'2026'!A:A,'2026'!E:E)</f>
        <v>ANA</v>
      </c>
      <c r="G33" s="5">
        <f ca="1">D33/E34</f>
        <v>3.0563182796926203</v>
      </c>
      <c r="H33" s="5">
        <f ca="1">SUMIFS(Goalies!$J:$J,Goalies!$C:$C,Projections!$F33,Goalies!$A:$A,Projections!H$2)</f>
        <v>0.97</v>
      </c>
      <c r="I33" s="5">
        <f ca="1">SUMIFS(Goalies!$J:$J,Goalies!$C:$C,Projections!$F33,Goalies!$A:$A,Projections!I$2)</f>
        <v>0.97</v>
      </c>
      <c r="J33" s="5">
        <f ca="1">SUMIFS(Goalies!$J:$J,Goalies!$C:$C,Projections!$F33,Goalies!$A:$A,Projections!J$2)</f>
        <v>2.085</v>
      </c>
      <c r="K33" s="5">
        <f ca="1">SUMIFS(Goalies!$J:$J,Goalies!$C:$C,Projections!$F33,Goalies!$A:$A,Projections!K$2)</f>
        <v>2.085</v>
      </c>
      <c r="L33" s="5">
        <f ca="1">IFERROR($G33*H34,0)</f>
        <v>3.0104735054972309</v>
      </c>
      <c r="M33" s="5">
        <f ca="1">IFERROR($G33*I34,0)</f>
        <v>3.1174446452864726</v>
      </c>
      <c r="N33" s="5">
        <f ca="1">IFERROR($G33*J34,0)</f>
        <v>3.0104735054972309</v>
      </c>
      <c r="O33" s="5">
        <f ca="1">IFERROR($G33*K34,0)</f>
        <v>3.1174446452864726</v>
      </c>
      <c r="P33" s="2" t="str">
        <f ca="1">_xlfn.XLOOKUP(B33,'2026'!A:A,'2026'!AS:AS)</f>
        <v>Weak</v>
      </c>
      <c r="Q33" s="5" t="str" cm="1">
        <f t="array" aca="1" ref="Q33" ca="1">_xlfn.XLOOKUP(1, (Goalies!C:C=Projections!W33)*(Goalies!A:A=Projections!$Q$4), Goalies!D:D)</f>
        <v>Lukas Dostal</v>
      </c>
      <c r="R33" s="5" t="str" cm="1">
        <f t="array" aca="1" ref="R33" ca="1">_xlfn.XLOOKUP(1, (Goalies!C:C=Projections!W33)*(Goalies!A:A=Projections!$R$4), Goalies!D:D)</f>
        <v>Petr Mrazek</v>
      </c>
      <c r="S33" s="24">
        <v>0</v>
      </c>
      <c r="T33" s="5">
        <f ca="1">IFERROR(L33*S34+(1-S34)*M33,0)</f>
        <v>3.0104735054972309</v>
      </c>
      <c r="U33" s="5"/>
      <c r="V33" s="5"/>
      <c r="W33" s="40" t="str">
        <f t="shared" ca="1" si="1"/>
        <v>ANA</v>
      </c>
      <c r="X33" s="43" t="e">
        <f ca="1">'2026'!BJ31</f>
        <v>#N/A</v>
      </c>
      <c r="Y33" s="43" t="e">
        <f ca="1">'2026'!BK31</f>
        <v>#N/A</v>
      </c>
      <c r="Z33" s="43" t="e">
        <f ca="1">'2026'!BL31</f>
        <v>#N/A</v>
      </c>
      <c r="AA33" s="43" t="e">
        <f ca="1">'2026'!BM31</f>
        <v>#N/A</v>
      </c>
    </row>
    <row r="34" spans="1:27" x14ac:dyDescent="0.2">
      <c r="A34" s="34">
        <f ca="1">IF(D34=0,"0",(_xlfn.XLOOKUP(B34,'2026'!A:A,'2026'!C:C)))</f>
        <v>46047</v>
      </c>
      <c r="B34" t="str">
        <f ca="1"/>
        <v>2025020824 CGY</v>
      </c>
      <c r="C34">
        <f ca="1"/>
        <v>2025020824</v>
      </c>
      <c r="D34" s="7">
        <f ca="1">_xlfn.XLOOKUP(B34,'2026'!A:A,'2026'!AT:AT)</f>
        <v>3.0175534757351348</v>
      </c>
      <c r="E34" s="7">
        <f ca="1">_xlfn.XLOOKUP(B34,'2026'!A:A,'2026'!Z:Z)</f>
        <v>0.98499999999999999</v>
      </c>
      <c r="F34" s="39" t="str">
        <f ca="1">_xlfn.XLOOKUP(B34,'2026'!A:A,'2026'!E:E)</f>
        <v>CGY</v>
      </c>
      <c r="G34" s="5">
        <f ca="1">D34/E33</f>
        <v>3.1108798718918917</v>
      </c>
      <c r="H34" s="5">
        <f ca="1">SUMIFS(Goalies!$J:$J,Goalies!$C:$C,Projections!$F34,Goalies!$A:$A,Projections!H$4)</f>
        <v>0.98499999999999999</v>
      </c>
      <c r="I34" s="5">
        <f ca="1">SUMIFS(Goalies!$J:$J,Goalies!$C:$C,Projections!$F34,Goalies!$A:$A,Projections!I$4)</f>
        <v>1.02</v>
      </c>
      <c r="J34" s="5">
        <f ca="1">SUMIFS(Goalies!$J:$J,Goalies!$C:$C,Projections!$F34,Goalies!$A:$A,Projections!J$4)</f>
        <v>0.98499999999999999</v>
      </c>
      <c r="K34" s="5">
        <f ca="1">SUMIFS(Goalies!$J:$J,Goalies!$C:$C,Projections!$F34,Goalies!$A:$A,Projections!K$4)</f>
        <v>1.02</v>
      </c>
      <c r="L34" s="5">
        <f ca="1">IFERROR($G34*H33,0)</f>
        <v>3.0175534757351348</v>
      </c>
      <c r="M34" s="5">
        <f ca="1">IFERROR($G34*I33,0)</f>
        <v>3.0175534757351348</v>
      </c>
      <c r="N34" s="5">
        <f ca="1">IFERROR($G34*J33,0)</f>
        <v>6.486184532894594</v>
      </c>
      <c r="O34" s="5">
        <f ca="1">IFERROR($G34*K33,0)</f>
        <v>6.486184532894594</v>
      </c>
      <c r="P34" s="2" t="str">
        <f ca="1">_xlfn.XLOOKUP(B34,'2026'!A:A,'2026'!AS:AS)</f>
        <v>Weak</v>
      </c>
      <c r="Q34" s="5" t="str" cm="1">
        <f t="array" aca="1" ref="Q34" ca="1">_xlfn.XLOOKUP(1, (Goalies!C:C=Projections!W34)*(Goalies!A:A=Projections!$Q$4), Goalies!D:D)</f>
        <v>Dustin Wolf</v>
      </c>
      <c r="R34" s="5" t="str" cm="1">
        <f t="array" aca="1" ref="R34" ca="1">_xlfn.XLOOKUP(1, (Goalies!C:C=Projections!W34)*(Goalies!A:A=Projections!$R$4), Goalies!D:D)</f>
        <v>Devin Cooley</v>
      </c>
      <c r="S34" s="24">
        <v>1</v>
      </c>
      <c r="T34" s="5">
        <f ca="1">IFERROR(L34*S33+(1-S33)*N34,0)</f>
        <v>6.486184532894594</v>
      </c>
      <c r="U34" s="5"/>
      <c r="V34" s="5"/>
      <c r="W34" s="40" t="str">
        <f t="shared" ca="1" si="1"/>
        <v>CGY</v>
      </c>
      <c r="X34" s="43" t="e">
        <f ca="1">'2026'!BJ32</f>
        <v>#N/A</v>
      </c>
      <c r="Y34" s="43" t="e">
        <f ca="1">'2026'!BK32</f>
        <v>#N/A</v>
      </c>
      <c r="Z34" s="43" t="e">
        <f ca="1">'2026'!BL32</f>
        <v>#N/A</v>
      </c>
      <c r="AA34" s="43" t="e">
        <f ca="1">'2026'!BM32</f>
        <v>#N/A</v>
      </c>
    </row>
    <row r="35" spans="1:27" x14ac:dyDescent="0.2">
      <c r="A35" s="34" t="str">
        <f>IF(D35=0,"0",(_xlfn.XLOOKUP(B35,'2026'!A:A,'2026'!C:C)))</f>
        <v>0</v>
      </c>
      <c r="D35" s="7">
        <f>_xlfn.XLOOKUP(B35,'2026'!A:A,'2026'!AT:AT)</f>
        <v>0</v>
      </c>
      <c r="E35" s="7">
        <f>_xlfn.XLOOKUP(B35,'2026'!A:A,'2026'!Z:Z)</f>
        <v>0</v>
      </c>
      <c r="F35" s="39">
        <f>_xlfn.XLOOKUP(B35,'2026'!A:A,'2026'!E:E)</f>
        <v>0</v>
      </c>
      <c r="G35" s="5" t="e">
        <f>D35/E36</f>
        <v>#DIV/0!</v>
      </c>
      <c r="H35" s="5">
        <f>SUMIFS(Goalies!$J:$J,Goalies!$C:$C,Projections!$F35,Goalies!$A:$A,Projections!H$2)</f>
        <v>0</v>
      </c>
      <c r="I35" s="5">
        <f>SUMIFS(Goalies!$J:$J,Goalies!$C:$C,Projections!$F35,Goalies!$A:$A,Projections!I$2)</f>
        <v>0</v>
      </c>
      <c r="J35" s="5">
        <f>SUMIFS(Goalies!$J:$J,Goalies!$C:$C,Projections!$F35,Goalies!$A:$A,Projections!J$2)</f>
        <v>0</v>
      </c>
      <c r="K35" s="5">
        <f>SUMIFS(Goalies!$J:$J,Goalies!$C:$C,Projections!$F35,Goalies!$A:$A,Projections!K$2)</f>
        <v>0</v>
      </c>
      <c r="L35" s="5">
        <f>IFERROR($G35*H36,0)</f>
        <v>0</v>
      </c>
      <c r="M35" s="5">
        <f>IFERROR($G35*I36,0)</f>
        <v>0</v>
      </c>
      <c r="N35" s="5">
        <f>IFERROR($G35*J36,0)</f>
        <v>0</v>
      </c>
      <c r="O35" s="5">
        <f>IFERROR($G35*K36,0)</f>
        <v>0</v>
      </c>
      <c r="P35" s="2">
        <f>_xlfn.XLOOKUP(B35,'2026'!A:A,'2026'!AS:AS)</f>
        <v>0</v>
      </c>
      <c r="Q35" s="5" t="e" cm="1">
        <f t="array" ref="Q35">_xlfn.XLOOKUP(1, (Goalies!C:C=Projections!W35)*(Goalies!A:A=Projections!$Q$4), Goalies!D:D)</f>
        <v>#N/A</v>
      </c>
      <c r="R35" s="5" t="e" cm="1">
        <f t="array" ref="R35">_xlfn.XLOOKUP(1, (Goalies!C:C=Projections!W35)*(Goalies!A:A=Projections!$R$4), Goalies!D:D)</f>
        <v>#N/A</v>
      </c>
      <c r="S35" s="24">
        <v>1</v>
      </c>
      <c r="T35" s="5">
        <f>IFERROR(L35*S36+(1-S36)*M35,0)</f>
        <v>0</v>
      </c>
      <c r="U35" s="5"/>
      <c r="V35" s="5"/>
      <c r="W35">
        <f t="shared" si="1"/>
        <v>0</v>
      </c>
      <c r="X35" s="2" t="e">
        <f>'2026'!BJ33</f>
        <v>#N/A</v>
      </c>
      <c r="Y35" s="2" t="e">
        <f>'2026'!BK33</f>
        <v>#N/A</v>
      </c>
      <c r="Z35" s="2" t="e">
        <f>'2026'!BL33</f>
        <v>#N/A</v>
      </c>
      <c r="AA35" s="2" t="e">
        <f>'2026'!BM33</f>
        <v>#N/A</v>
      </c>
    </row>
    <row r="36" spans="1:27" x14ac:dyDescent="0.2">
      <c r="A36" s="34" t="str">
        <f>IF(D36=0,"0",(_xlfn.XLOOKUP(B36,'2026'!A:A,'2026'!C:C)))</f>
        <v>0</v>
      </c>
      <c r="D36" s="7">
        <f>_xlfn.XLOOKUP(B36,'2026'!A:A,'2026'!AT:AT)</f>
        <v>0</v>
      </c>
      <c r="E36" s="7">
        <f>_xlfn.XLOOKUP(B36,'2026'!A:A,'2026'!Z:Z)</f>
        <v>0</v>
      </c>
      <c r="F36" s="39">
        <f>_xlfn.XLOOKUP(B36,'2026'!A:A,'2026'!E:E)</f>
        <v>0</v>
      </c>
      <c r="G36" s="5" t="e">
        <f>D36/E35</f>
        <v>#DIV/0!</v>
      </c>
      <c r="H36" s="5">
        <f>SUMIFS(Goalies!$J:$J,Goalies!$C:$C,Projections!$F36,Goalies!$A:$A,Projections!H$4)</f>
        <v>0</v>
      </c>
      <c r="I36" s="5">
        <f>SUMIFS(Goalies!$J:$J,Goalies!$C:$C,Projections!$F36,Goalies!$A:$A,Projections!I$4)</f>
        <v>0</v>
      </c>
      <c r="J36" s="5">
        <f>SUMIFS(Goalies!$J:$J,Goalies!$C:$C,Projections!$F36,Goalies!$A:$A,Projections!J$4)</f>
        <v>0</v>
      </c>
      <c r="K36" s="5">
        <f>SUMIFS(Goalies!$J:$J,Goalies!$C:$C,Projections!$F36,Goalies!$A:$A,Projections!K$4)</f>
        <v>0</v>
      </c>
      <c r="L36" s="5">
        <f>IFERROR($G36*H35,0)</f>
        <v>0</v>
      </c>
      <c r="M36" s="5">
        <f>IFERROR($G36*I35,0)</f>
        <v>0</v>
      </c>
      <c r="N36" s="5">
        <f>IFERROR($G36*J35,0)</f>
        <v>0</v>
      </c>
      <c r="O36" s="5">
        <f>IFERROR($G36*K35,0)</f>
        <v>0</v>
      </c>
      <c r="P36" s="2">
        <f>_xlfn.XLOOKUP(B36,'2026'!A:A,'2026'!AS:AS)</f>
        <v>0</v>
      </c>
      <c r="Q36" s="5" t="e" cm="1">
        <f t="array" ref="Q36">_xlfn.XLOOKUP(1, (Goalies!C:C=Projections!W36)*(Goalies!A:A=Projections!$Q$4), Goalies!D:D)</f>
        <v>#N/A</v>
      </c>
      <c r="R36" s="5" t="e" cm="1">
        <f t="array" ref="R36">_xlfn.XLOOKUP(1, (Goalies!C:C=Projections!W36)*(Goalies!A:A=Projections!$R$4), Goalies!D:D)</f>
        <v>#N/A</v>
      </c>
      <c r="S36" s="24">
        <v>1</v>
      </c>
      <c r="T36" s="5">
        <f>IFERROR(L36*S35+(1-S35)*N36,0)</f>
        <v>0</v>
      </c>
      <c r="U36" s="5"/>
      <c r="V36" s="5"/>
      <c r="W36">
        <f t="shared" si="1"/>
        <v>0</v>
      </c>
      <c r="X36" s="2" t="e">
        <f>'2026'!BJ34</f>
        <v>#N/A</v>
      </c>
      <c r="Y36" s="2" t="e">
        <f>'2026'!BK34</f>
        <v>#N/A</v>
      </c>
      <c r="Z36" s="2" t="e">
        <f>'2026'!BL34</f>
        <v>#N/A</v>
      </c>
      <c r="AA36" s="2" t="e">
        <f>'2026'!BM34</f>
        <v>#N/A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1589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1590</v>
      </c>
    </row>
    <row r="1307" spans="16:16" x14ac:dyDescent="0.2">
      <c r="P1307" s="96" t="s">
        <v>1590</v>
      </c>
    </row>
    <row r="1308" spans="16:16" x14ac:dyDescent="0.2">
      <c r="P1308" s="96" t="s">
        <v>1591</v>
      </c>
    </row>
    <row r="1309" spans="16:16" x14ac:dyDescent="0.2">
      <c r="P1309" s="96" t="s">
        <v>1591</v>
      </c>
    </row>
    <row r="1310" spans="16:16" x14ac:dyDescent="0.2">
      <c r="P1310" s="96" t="s">
        <v>1592</v>
      </c>
    </row>
    <row r="1311" spans="16:16" x14ac:dyDescent="0.2">
      <c r="P1311" s="96" t="s">
        <v>1592</v>
      </c>
    </row>
    <row r="1312" spans="16:16" x14ac:dyDescent="0.2">
      <c r="P1312" s="96" t="s">
        <v>1591</v>
      </c>
    </row>
    <row r="1313" spans="16:16" x14ac:dyDescent="0.2">
      <c r="P1313" s="96" t="s">
        <v>1591</v>
      </c>
    </row>
    <row r="1314" spans="16:16" x14ac:dyDescent="0.2">
      <c r="P1314" s="96" t="s">
        <v>1590</v>
      </c>
    </row>
    <row r="1315" spans="16:16" x14ac:dyDescent="0.2">
      <c r="P1315" s="96" t="s">
        <v>1590</v>
      </c>
    </row>
    <row r="1316" spans="16:16" x14ac:dyDescent="0.2">
      <c r="P1316" s="96" t="s">
        <v>1591</v>
      </c>
    </row>
    <row r="1317" spans="16:16" x14ac:dyDescent="0.2">
      <c r="P1317" s="96" t="s">
        <v>1591</v>
      </c>
    </row>
    <row r="1318" spans="16:16" x14ac:dyDescent="0.2">
      <c r="P1318" s="96" t="s">
        <v>1592</v>
      </c>
    </row>
    <row r="1319" spans="16:16" x14ac:dyDescent="0.2">
      <c r="P1319" s="96" t="s">
        <v>1592</v>
      </c>
    </row>
    <row r="1320" spans="16:16" x14ac:dyDescent="0.2">
      <c r="P1320" s="96" t="s">
        <v>1590</v>
      </c>
    </row>
    <row r="1321" spans="16:16" x14ac:dyDescent="0.2">
      <c r="P1321" s="96" t="s">
        <v>1590</v>
      </c>
    </row>
    <row r="1322" spans="16:16" x14ac:dyDescent="0.2">
      <c r="P1322" s="96" t="s">
        <v>1590</v>
      </c>
    </row>
    <row r="1323" spans="16:16" x14ac:dyDescent="0.2">
      <c r="P1323" s="96" t="s">
        <v>1590</v>
      </c>
    </row>
    <row r="1324" spans="16:16" x14ac:dyDescent="0.2">
      <c r="P1324" s="96" t="s">
        <v>1590</v>
      </c>
    </row>
    <row r="1325" spans="16:16" x14ac:dyDescent="0.2">
      <c r="P1325" s="96" t="s">
        <v>1590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K1687" activePane="bottomRight" state="frozen"/>
      <selection activeCell="J43" sqref="J43"/>
      <selection pane="topRight" activeCell="J43" sqref="J43"/>
      <selection pane="bottomLeft" activeCell="J43" sqref="J43"/>
      <selection pane="bottomRight" activeCell="AT1712" sqref="AT1712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3.1009718107486055</v>
      </c>
      <c r="BJ3" s="21">
        <f t="shared" ca="1" si="0"/>
        <v>103</v>
      </c>
      <c r="BK3" s="21">
        <f t="shared" ca="1" si="0"/>
        <v>-148</v>
      </c>
      <c r="BL3" s="21">
        <f t="shared" ca="1" si="0"/>
        <v>-120</v>
      </c>
      <c r="BM3" s="21">
        <f t="shared" ca="1" si="0"/>
        <v>107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0.49282411354070194</v>
      </c>
      <c r="BO3" s="22">
        <f ca="1">1-BO4</f>
        <v>0.59613092974356752</v>
      </c>
      <c r="BP3" s="22">
        <f ca="1">1-BP4</f>
        <v>0.5447526912525622</v>
      </c>
      <c r="BQ3" s="22">
        <f ca="1">1-BQ4</f>
        <v>0.48328263673667748</v>
      </c>
    </row>
    <row r="4" spans="48:69" ht="15" x14ac:dyDescent="0.2">
      <c r="AV4" s="5">
        <f ca="1">Projections!T6</f>
        <v>3.115566449020212</v>
      </c>
      <c r="BJ4" s="21">
        <f t="shared" ca="1" si="0"/>
        <v>-103</v>
      </c>
      <c r="BK4" s="21">
        <f t="shared" ca="1" si="0"/>
        <v>148</v>
      </c>
      <c r="BL4" s="21">
        <f t="shared" ca="1" si="0"/>
        <v>120</v>
      </c>
      <c r="BM4" s="21">
        <f t="shared" ca="1" si="0"/>
        <v>-107</v>
      </c>
      <c r="BN4" s="22">
        <f ca="1">1-BN3</f>
        <v>0.50717588645929812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0.40386907025643254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0.45524730874743785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0.51671736326332252</v>
      </c>
    </row>
    <row r="5" spans="48:69" ht="15" x14ac:dyDescent="0.2">
      <c r="AV5" s="5">
        <f ca="1">Projections!T7</f>
        <v>3.0475338082164214</v>
      </c>
      <c r="BJ5" s="21">
        <f t="shared" ca="1" si="0"/>
        <v>104</v>
      </c>
      <c r="BK5" s="21">
        <f t="shared" ca="1" si="0"/>
        <v>-139</v>
      </c>
      <c r="BL5" s="21">
        <f t="shared" ca="1" si="0"/>
        <v>-112</v>
      </c>
      <c r="BM5" s="21">
        <f t="shared" ca="1" si="0"/>
        <v>114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0.48976926496314466</v>
      </c>
      <c r="BO5" s="22">
        <f ca="1">1-BO6</f>
        <v>0.58100123107782764</v>
      </c>
      <c r="BP5" s="22">
        <f ca="1">1-BP6</f>
        <v>0.52777340833463293</v>
      </c>
      <c r="BQ5" s="22">
        <f ca="1">1-BQ6</f>
        <v>0.46828937165208062</v>
      </c>
    </row>
    <row r="6" spans="48:69" ht="15" x14ac:dyDescent="0.2">
      <c r="AV6" s="5">
        <f ca="1">Projections!T8</f>
        <v>3.0759430743243246</v>
      </c>
      <c r="BJ6" s="21">
        <f t="shared" ref="BJ6:BJ18" ca="1" si="1">IF(BN6=0.5,100,IF(BN6&gt;0.5,-ROUND(100*BN6/(1-BN6),0),ROUND(100*(1-BN6)/BN6,0)))</f>
        <v>-104</v>
      </c>
      <c r="BK6" s="21">
        <f t="shared" ref="BK6:BK18" ca="1" si="2">IF(BO6=0.5,100,IF(BO6&gt;0.5,-ROUND(100*BO6/(1-BO6),0),ROUND(100*(1-BO6)/BO6,0)))</f>
        <v>139</v>
      </c>
      <c r="BL6" s="21">
        <f t="shared" ref="BL6:BL18" ca="1" si="3">IF(BP6=0.5,100,IF(BP6&gt;0.5,-ROUND(100*BP6/(1-BP6),0),ROUND(100*(1-BP6)/BP6,0)))</f>
        <v>112</v>
      </c>
      <c r="BM6" s="21">
        <f t="shared" ref="BM6:BM18" ca="1" si="4">IF(BQ6=0.5,100,IF(BQ6&gt;0.5,-ROUND(100*BQ6/(1-BQ6),0),ROUND(100*(1-BQ6)/BQ6,0)))</f>
        <v>-114</v>
      </c>
      <c r="BN6" s="22">
        <f ca="1">1-BN5</f>
        <v>0.51023073503685534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0.4189987689221723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0.47222659166536707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0.53171062834791938</v>
      </c>
    </row>
    <row r="7" spans="48:69" ht="15" x14ac:dyDescent="0.2">
      <c r="AV7" s="5">
        <f ca="1">Projections!T9</f>
        <v>3.2966521953125598</v>
      </c>
      <c r="BJ7" s="21">
        <f t="shared" ca="1" si="1"/>
        <v>-118</v>
      </c>
      <c r="BK7" s="21">
        <f t="shared" ca="1" si="2"/>
        <v>-162</v>
      </c>
      <c r="BL7" s="21">
        <f t="shared" ca="1" si="3"/>
        <v>-133</v>
      </c>
      <c r="BM7" s="21">
        <f t="shared" ca="1" si="4"/>
        <v>-103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0.54076704956880972</v>
      </c>
      <c r="BO7" s="22">
        <f ca="1">1-BO8</f>
        <v>0.61862401250678545</v>
      </c>
      <c r="BP7" s="22">
        <f ca="1">1-BP8</f>
        <v>0.57051724354893407</v>
      </c>
      <c r="BQ7" s="22">
        <f ca="1">1-BQ8</f>
        <v>0.5066173296939892</v>
      </c>
    </row>
    <row r="8" spans="48:69" ht="15" x14ac:dyDescent="0.2">
      <c r="AV8" s="5">
        <f ca="1">Projections!T10</f>
        <v>3.0670760745008003</v>
      </c>
      <c r="BJ8" s="21">
        <f t="shared" ca="1" si="1"/>
        <v>118</v>
      </c>
      <c r="BK8" s="21">
        <f t="shared" ca="1" si="2"/>
        <v>162</v>
      </c>
      <c r="BL8" s="21">
        <f t="shared" ca="1" si="3"/>
        <v>133</v>
      </c>
      <c r="BM8" s="21">
        <f t="shared" ca="1" si="4"/>
        <v>103</v>
      </c>
      <c r="BN8" s="22">
        <f ca="1">1-BN7</f>
        <v>0.45923295043119028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0.3813759874932145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0.42948275645106593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0.4933826703060108</v>
      </c>
    </row>
    <row r="9" spans="48:69" ht="15" x14ac:dyDescent="0.2">
      <c r="AV9" s="5">
        <f ca="1">Projections!T11</f>
        <v>3.1125812067567571</v>
      </c>
      <c r="BJ9" s="21">
        <f t="shared" ca="1" si="1"/>
        <v>104</v>
      </c>
      <c r="BK9" s="21">
        <f t="shared" ca="1" si="2"/>
        <v>-152</v>
      </c>
      <c r="BL9" s="21">
        <f t="shared" ca="1" si="3"/>
        <v>-124</v>
      </c>
      <c r="BM9" s="21">
        <f t="shared" ca="1" si="4"/>
        <v>103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0.49043539119374502</v>
      </c>
      <c r="BO9" s="22">
        <f ca="1">1-BO10</f>
        <v>0.60359520383111975</v>
      </c>
      <c r="BP9" s="22">
        <f ca="1">1-BP10</f>
        <v>0.5538083655394499</v>
      </c>
      <c r="BQ9" s="22">
        <f ca="1">1-BQ10</f>
        <v>0.4920108673066762</v>
      </c>
    </row>
    <row r="10" spans="48:69" ht="15" x14ac:dyDescent="0.2">
      <c r="AV10" s="5">
        <f ca="1">Projections!T12</f>
        <v>3.1494595135135137</v>
      </c>
      <c r="BJ10" s="21">
        <f t="shared" ca="1" si="1"/>
        <v>-104</v>
      </c>
      <c r="BK10" s="21">
        <f t="shared" ca="1" si="2"/>
        <v>152</v>
      </c>
      <c r="BL10" s="21">
        <f t="shared" ca="1" si="3"/>
        <v>124</v>
      </c>
      <c r="BM10" s="21">
        <f t="shared" ca="1" si="4"/>
        <v>-103</v>
      </c>
      <c r="BN10" s="22">
        <f ca="1">1-BN9</f>
        <v>0.50956460880625498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0.39640479616888025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0.44619163446055016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0.5079891326933238</v>
      </c>
    </row>
    <row r="11" spans="48:69" ht="15" x14ac:dyDescent="0.2">
      <c r="AV11" s="5">
        <f ca="1">Projections!T13</f>
        <v>2.8808615523648649</v>
      </c>
      <c r="BJ11" s="21">
        <f t="shared" ca="1" si="1"/>
        <v>123</v>
      </c>
      <c r="BK11" s="21">
        <f t="shared" ca="1" si="2"/>
        <v>-133</v>
      </c>
      <c r="BL11" s="21">
        <f t="shared" ca="1" si="3"/>
        <v>-107</v>
      </c>
      <c r="BM11" s="21">
        <f t="shared" ca="1" si="4"/>
        <v>119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0.44805344339563868</v>
      </c>
      <c r="BO11" s="22">
        <f ca="1">1-BO12</f>
        <v>0.5712168794969148</v>
      </c>
      <c r="BP11" s="22">
        <f ca="1">1-BP12</f>
        <v>0.51603283386957743</v>
      </c>
      <c r="BQ11" s="22">
        <f ca="1">1-BQ12</f>
        <v>0.45719367059811089</v>
      </c>
    </row>
    <row r="12" spans="48:69" ht="15" x14ac:dyDescent="0.2">
      <c r="AV12" s="5">
        <f ca="1">Projections!T14</f>
        <v>3.1847516216216216</v>
      </c>
      <c r="BJ12" s="21">
        <f t="shared" ca="1" si="1"/>
        <v>-123</v>
      </c>
      <c r="BK12" s="21">
        <f t="shared" ca="1" si="2"/>
        <v>133</v>
      </c>
      <c r="BL12" s="21">
        <f t="shared" ca="1" si="3"/>
        <v>107</v>
      </c>
      <c r="BM12" s="21">
        <f t="shared" ca="1" si="4"/>
        <v>-119</v>
      </c>
      <c r="BN12" s="22">
        <f ca="1">1-BN11</f>
        <v>0.55194655660436132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0.4287831205030852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0.48396716613042257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0.54280632940188911</v>
      </c>
    </row>
    <row r="13" spans="48:69" ht="15" x14ac:dyDescent="0.2">
      <c r="AV13" s="5">
        <f ca="1">Projections!T15</f>
        <v>3.1643955342401093</v>
      </c>
      <c r="BJ13" s="21">
        <f t="shared" ca="1" si="1"/>
        <v>-125</v>
      </c>
      <c r="BK13" s="21">
        <f t="shared" ca="1" si="2"/>
        <v>-127</v>
      </c>
      <c r="BL13" s="21">
        <f t="shared" ca="1" si="3"/>
        <v>-101</v>
      </c>
      <c r="BM13" s="21">
        <f t="shared" ca="1" si="4"/>
        <v>125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0.5558413430349779</v>
      </c>
      <c r="BO13" s="22">
        <f ca="1">1-BO14</f>
        <v>0.55888529793709396</v>
      </c>
      <c r="BP13" s="22">
        <f ca="1">1-BP14</f>
        <v>0.50190318088235264</v>
      </c>
      <c r="BQ13" s="22">
        <f ca="1">1-BQ14</f>
        <v>0.44448607567497467</v>
      </c>
    </row>
    <row r="14" spans="48:69" ht="15" x14ac:dyDescent="0.2">
      <c r="AV14" s="5">
        <f ca="1">Projections!T16</f>
        <v>2.8267087595761708</v>
      </c>
      <c r="BJ14" s="21">
        <f t="shared" ca="1" si="1"/>
        <v>125</v>
      </c>
      <c r="BK14" s="21">
        <f t="shared" ca="1" si="2"/>
        <v>127</v>
      </c>
      <c r="BL14" s="21">
        <f t="shared" ca="1" si="3"/>
        <v>101</v>
      </c>
      <c r="BM14" s="21">
        <f t="shared" ca="1" si="4"/>
        <v>-125</v>
      </c>
      <c r="BN14" s="22">
        <f ca="1">1-BN13</f>
        <v>0.4441586569650221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0.44111470206290604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0.49809681911764742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0.55551392432502533</v>
      </c>
    </row>
    <row r="15" spans="48:69" ht="15" x14ac:dyDescent="0.2">
      <c r="AV15" s="5">
        <f ca="1">Projections!T17</f>
        <v>3.1697624588634006</v>
      </c>
      <c r="BJ15" s="21">
        <f t="shared" ca="1" si="1"/>
        <v>-159</v>
      </c>
      <c r="BK15" s="21">
        <f t="shared" ca="1" si="2"/>
        <v>-101</v>
      </c>
      <c r="BL15" s="21">
        <f t="shared" ca="1" si="3"/>
        <v>129</v>
      </c>
      <c r="BM15" s="21">
        <f t="shared" ca="1" si="4"/>
        <v>158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0.61458200510799865</v>
      </c>
      <c r="BO15" s="22">
        <f ca="1">1-BO16</f>
        <v>0.50163893573573748</v>
      </c>
      <c r="BP15" s="22">
        <f ca="1">1-BP16</f>
        <v>0.43733492355074888</v>
      </c>
      <c r="BQ15" s="22">
        <f ca="1">1-BQ16</f>
        <v>0.38735595582504834</v>
      </c>
    </row>
    <row r="16" spans="48:69" ht="15" x14ac:dyDescent="0.2">
      <c r="AV16" s="5">
        <f ca="1">Projections!T18</f>
        <v>2.4746403900314076</v>
      </c>
      <c r="BJ16" s="21">
        <f t="shared" ca="1" si="1"/>
        <v>159</v>
      </c>
      <c r="BK16" s="21">
        <f t="shared" ca="1" si="2"/>
        <v>101</v>
      </c>
      <c r="BL16" s="21">
        <f t="shared" ca="1" si="3"/>
        <v>-129</v>
      </c>
      <c r="BM16" s="21">
        <f t="shared" ca="1" si="4"/>
        <v>-158</v>
      </c>
      <c r="BN16" s="22">
        <f ca="1">1-BN15</f>
        <v>0.38541799489200135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0.49836106426426252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0.56266507644925112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0.61264404417495166</v>
      </c>
    </row>
    <row r="17" spans="48:69" ht="15" x14ac:dyDescent="0.2">
      <c r="AV17" s="5">
        <f ca="1">Projections!T19</f>
        <v>2.8084126490806147</v>
      </c>
      <c r="BJ17" s="21">
        <f t="shared" ca="1" si="1"/>
        <v>125</v>
      </c>
      <c r="BK17" s="21">
        <f t="shared" ca="1" si="2"/>
        <v>-123</v>
      </c>
      <c r="BL17" s="21">
        <f t="shared" ca="1" si="3"/>
        <v>102</v>
      </c>
      <c r="BM17" s="21">
        <f t="shared" ca="1" si="4"/>
        <v>128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0.44415360143924576</v>
      </c>
      <c r="BO17" s="22">
        <f ca="1">1-BO18</f>
        <v>0.55203704482441518</v>
      </c>
      <c r="BP17" s="22">
        <f ca="1">1-BP18</f>
        <v>0.49418573292675039</v>
      </c>
      <c r="BQ17" s="22">
        <f ca="1">1-BQ18</f>
        <v>0.43766403251424657</v>
      </c>
    </row>
    <row r="18" spans="48:69" ht="15" x14ac:dyDescent="0.2">
      <c r="AV18" s="5">
        <f ca="1">Projections!T20</f>
        <v>3.1465932118389288</v>
      </c>
      <c r="BJ18" s="21">
        <f t="shared" ca="1" si="1"/>
        <v>-125</v>
      </c>
      <c r="BK18" s="21">
        <f t="shared" ca="1" si="2"/>
        <v>123</v>
      </c>
      <c r="BL18" s="21">
        <f t="shared" ca="1" si="3"/>
        <v>-102</v>
      </c>
      <c r="BM18" s="21">
        <f t="shared" ca="1" si="4"/>
        <v>-128</v>
      </c>
      <c r="BN18" s="22">
        <f ca="1">1-BN17</f>
        <v>0.55584639856075424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0.44796295517558488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0.50581426707324961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0.56233596748575343</v>
      </c>
    </row>
    <row r="19" spans="48:69" ht="15" x14ac:dyDescent="0.2">
      <c r="AV19" s="5">
        <f ca="1">Projections!T21</f>
        <v>3.0144392259642583</v>
      </c>
      <c r="BJ19" s="21">
        <f t="shared" ref="BJ19:BJ56" ca="1" si="5">IF(BN19=0.5,100,IF(BN19&gt;0.5,-ROUND(100*BN19/(1-BN19),0),ROUND(100*(1-BN19)/BN19,0)))</f>
        <v>132</v>
      </c>
      <c r="BK19" s="21">
        <f t="shared" ref="BK19:BK56" ca="1" si="6">IF(BO19=0.5,100,IF(BO19&gt;0.5,-ROUND(100*BO19/(1-BO19),0),ROUND(100*(1-BO19)/BO19,0)))</f>
        <v>-173</v>
      </c>
      <c r="BL19" s="21">
        <f t="shared" ref="BL19:BL56" ca="1" si="7">IF(BP19=0.5,100,IF(BP19&gt;0.5,-ROUND(100*BP19/(1-BP19),0),ROUND(100*(1-BP19)/BP19,0)))</f>
        <v>-142</v>
      </c>
      <c r="BM19" s="21">
        <f t="shared" ref="BM19:BM56" ca="1" si="8">IF(BQ19=0.5,100,IF(BQ19&gt;0.5,-ROUND(100*BQ19/(1-BQ19),0),ROUND(100*(1-BQ19)/BQ19,0)))</f>
        <v>-109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0.43126997010992324</v>
      </c>
      <c r="BO19" s="22">
        <f ca="1">1-BO20</f>
        <v>0.6332073961831588</v>
      </c>
      <c r="BP19" s="22">
        <f ca="1">1-BP20</f>
        <v>0.58727122408642307</v>
      </c>
      <c r="BQ19" s="22">
        <f ca="1">1-BQ20</f>
        <v>0.52191598774949388</v>
      </c>
    </row>
    <row r="20" spans="48:69" ht="15" x14ac:dyDescent="0.2">
      <c r="AV20" s="5">
        <f ca="1">Projections!T22</f>
        <v>3.4537703764148757</v>
      </c>
      <c r="BJ20" s="21">
        <f t="shared" ca="1" si="5"/>
        <v>-132</v>
      </c>
      <c r="BK20" s="21">
        <f t="shared" ca="1" si="6"/>
        <v>173</v>
      </c>
      <c r="BL20" s="21">
        <f t="shared" ca="1" si="7"/>
        <v>142</v>
      </c>
      <c r="BM20" s="21">
        <f t="shared" ca="1" si="8"/>
        <v>109</v>
      </c>
      <c r="BN20" s="22">
        <f ca="1">1-BN19</f>
        <v>0.56873002989007682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0.36679260381684115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0.41272877591357693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0.47808401225050612</v>
      </c>
    </row>
    <row r="21" spans="48:69" ht="15" x14ac:dyDescent="0.2">
      <c r="AV21" s="5">
        <f ca="1">Projections!T23</f>
        <v>3.4905588815718689</v>
      </c>
      <c r="BJ21" s="21">
        <f t="shared" ca="1" si="5"/>
        <v>-162</v>
      </c>
      <c r="BK21" s="21">
        <f t="shared" ca="1" si="6"/>
        <v>-148</v>
      </c>
      <c r="BL21" s="21">
        <f t="shared" ca="1" si="7"/>
        <v>-120</v>
      </c>
      <c r="BM21" s="21">
        <f t="shared" ca="1" si="8"/>
        <v>107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0.61881426142082474</v>
      </c>
      <c r="BO21" s="22">
        <f ca="1">1-BO22</f>
        <v>0.59728434839375644</v>
      </c>
      <c r="BP21" s="22">
        <f ca="1">1-BP22</f>
        <v>0.54565894876036425</v>
      </c>
      <c r="BQ21" s="22">
        <f ca="1">1-BQ22</f>
        <v>0.48365753878724138</v>
      </c>
    </row>
    <row r="22" spans="48:69" ht="15" x14ac:dyDescent="0.2">
      <c r="AV22" s="5">
        <f ca="1">Projections!T24</f>
        <v>2.7512996952089042</v>
      </c>
      <c r="BJ22" s="21">
        <f t="shared" ca="1" si="5"/>
        <v>162</v>
      </c>
      <c r="BK22" s="21">
        <f t="shared" ca="1" si="6"/>
        <v>148</v>
      </c>
      <c r="BL22" s="21">
        <f t="shared" ca="1" si="7"/>
        <v>120</v>
      </c>
      <c r="BM22" s="21">
        <f t="shared" ca="1" si="8"/>
        <v>-107</v>
      </c>
      <c r="BN22" s="22">
        <f ca="1">1-BN21</f>
        <v>0.38118573857917526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0.40271565160624362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0.4543410512396357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0.51634246121275862</v>
      </c>
    </row>
    <row r="23" spans="48:69" ht="15" x14ac:dyDescent="0.2">
      <c r="AV23" s="5">
        <f ca="1">Projections!T25</f>
        <v>2.968020212730607</v>
      </c>
      <c r="BJ23" s="21">
        <f t="shared" ca="1" si="5"/>
        <v>-106</v>
      </c>
      <c r="BK23" s="21">
        <f t="shared" ca="1" si="6"/>
        <v>-118</v>
      </c>
      <c r="BL23" s="21">
        <f t="shared" ca="1" si="7"/>
        <v>107</v>
      </c>
      <c r="BM23" s="21">
        <f t="shared" ca="1" si="8"/>
        <v>134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0.51501647859988164</v>
      </c>
      <c r="BO23" s="22">
        <f ca="1">1-BO24</f>
        <v>0.54110834478410397</v>
      </c>
      <c r="BP23" s="22">
        <f ca="1">1-BP24</f>
        <v>0.48224498412223238</v>
      </c>
      <c r="BQ23" s="22">
        <f ca="1">1-BQ24</f>
        <v>0.42742724089955897</v>
      </c>
    </row>
    <row r="24" spans="48:69" ht="15" x14ac:dyDescent="0.2">
      <c r="AV24" s="5">
        <f ca="1">Projections!T26</f>
        <v>2.9042824836928594</v>
      </c>
      <c r="BJ24" s="21">
        <f t="shared" ca="1" si="5"/>
        <v>106</v>
      </c>
      <c r="BK24" s="21">
        <f t="shared" ca="1" si="6"/>
        <v>118</v>
      </c>
      <c r="BL24" s="21">
        <f t="shared" ca="1" si="7"/>
        <v>-107</v>
      </c>
      <c r="BM24" s="21">
        <f t="shared" ca="1" si="8"/>
        <v>-134</v>
      </c>
      <c r="BN24" s="22">
        <f ca="1">1-BN23</f>
        <v>0.48498352140011836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0.45889165521589603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0.51775501587776762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0.57257275910044103</v>
      </c>
    </row>
    <row r="25" spans="48:69" ht="15" x14ac:dyDescent="0.2">
      <c r="AV25" s="5">
        <f ca="1">Projections!T27</f>
        <v>3.3838152561432504</v>
      </c>
      <c r="BJ25" s="21">
        <f t="shared" ca="1" si="5"/>
        <v>-136</v>
      </c>
      <c r="BK25" s="21">
        <f t="shared" ca="1" si="6"/>
        <v>-155</v>
      </c>
      <c r="BL25" s="21">
        <f t="shared" ca="1" si="7"/>
        <v>-126</v>
      </c>
      <c r="BM25" s="21">
        <f t="shared" ca="1" si="8"/>
        <v>102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0.57665339724169806</v>
      </c>
      <c r="BO25" s="22">
        <f ca="1">1-BO26</f>
        <v>0.60829474219690127</v>
      </c>
      <c r="BP25" s="22">
        <f ca="1">1-BP26</f>
        <v>0.55799449226567233</v>
      </c>
      <c r="BQ25" s="22">
        <f ca="1">1-BQ26</f>
        <v>0.49449581719985114</v>
      </c>
    </row>
    <row r="26" spans="48:69" ht="15" x14ac:dyDescent="0.2">
      <c r="AV26" s="5">
        <f ca="1">Projections!T28</f>
        <v>2.9118970822653916</v>
      </c>
      <c r="BJ26" s="21">
        <f t="shared" ca="1" si="5"/>
        <v>136</v>
      </c>
      <c r="BK26" s="21">
        <f t="shared" ca="1" si="6"/>
        <v>155</v>
      </c>
      <c r="BL26" s="21">
        <f t="shared" ca="1" si="7"/>
        <v>126</v>
      </c>
      <c r="BM26" s="21">
        <f t="shared" ca="1" si="8"/>
        <v>-102</v>
      </c>
      <c r="BN26" s="22">
        <f ca="1">1-BN25</f>
        <v>0.42334660275830194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0.39170525780309873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0.44200550773432773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0.50550418280014886</v>
      </c>
    </row>
    <row r="27" spans="48:69" ht="15" x14ac:dyDescent="0.2">
      <c r="AV27" s="5">
        <f ca="1">Projections!T29</f>
        <v>3.1541310418378372</v>
      </c>
      <c r="BJ27" s="21">
        <f t="shared" ca="1" si="5"/>
        <v>-122</v>
      </c>
      <c r="BK27" s="21">
        <f t="shared" ca="1" si="6"/>
        <v>-129</v>
      </c>
      <c r="BL27" s="21">
        <f t="shared" ca="1" si="7"/>
        <v>-103</v>
      </c>
      <c r="BM27" s="21">
        <f t="shared" ca="1" si="8"/>
        <v>123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0.55024335602415375</v>
      </c>
      <c r="BO27" s="22">
        <f ca="1">1-BO28</f>
        <v>0.56303565748568862</v>
      </c>
      <c r="BP27" s="22">
        <f ca="1">1-BP28</f>
        <v>0.50665598620724284</v>
      </c>
      <c r="BQ27" s="22">
        <f ca="1">1-BQ28</f>
        <v>0.44875636460920465</v>
      </c>
    </row>
    <row r="28" spans="48:69" ht="15" x14ac:dyDescent="0.2">
      <c r="AV28" s="5">
        <f ca="1">Projections!T30</f>
        <v>2.8563303553227373</v>
      </c>
      <c r="BJ28" s="21">
        <f t="shared" ca="1" si="5"/>
        <v>122</v>
      </c>
      <c r="BK28" s="21">
        <f t="shared" ca="1" si="6"/>
        <v>129</v>
      </c>
      <c r="BL28" s="21">
        <f t="shared" ca="1" si="7"/>
        <v>103</v>
      </c>
      <c r="BM28" s="21">
        <f t="shared" ca="1" si="8"/>
        <v>-123</v>
      </c>
      <c r="BN28" s="22">
        <f ca="1">1-BN27</f>
        <v>0.44975664397584625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0.43696434251431138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0.49334401379275716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0.55124363539079535</v>
      </c>
    </row>
    <row r="29" spans="48:69" ht="15" x14ac:dyDescent="0.2">
      <c r="AV29" s="5">
        <f ca="1">Projections!T31</f>
        <v>3.1079014691893634</v>
      </c>
      <c r="BJ29" s="21">
        <f t="shared" ca="1" si="5"/>
        <v>-125</v>
      </c>
      <c r="BK29" s="21">
        <f t="shared" ca="1" si="6"/>
        <v>-119</v>
      </c>
      <c r="BL29" s="21">
        <f t="shared" ca="1" si="7"/>
        <v>106</v>
      </c>
      <c r="BM29" s="21">
        <f t="shared" ca="1" si="8"/>
        <v>133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0.55492541325095346</v>
      </c>
      <c r="BO29" s="22">
        <f ca="1">1-BO30</f>
        <v>0.54290038515893047</v>
      </c>
      <c r="BP29" s="22">
        <f ca="1">1-BP30</f>
        <v>0.48458257306672259</v>
      </c>
      <c r="BQ29" s="22">
        <f ca="1">1-BQ30</f>
        <v>0.42974633321931355</v>
      </c>
    </row>
    <row r="30" spans="48:69" ht="15" x14ac:dyDescent="0.2">
      <c r="AV30" s="5">
        <f ca="1">Projections!T32</f>
        <v>2.7770618797297293</v>
      </c>
      <c r="BJ30" s="21">
        <f t="shared" ca="1" si="5"/>
        <v>125</v>
      </c>
      <c r="BK30" s="21">
        <f t="shared" ca="1" si="6"/>
        <v>119</v>
      </c>
      <c r="BL30" s="21">
        <f t="shared" ca="1" si="7"/>
        <v>-106</v>
      </c>
      <c r="BM30" s="21">
        <f t="shared" ca="1" si="8"/>
        <v>-133</v>
      </c>
      <c r="BN30" s="22">
        <f ca="1">1-BN29</f>
        <v>0.44507458674904654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0.45709961484106953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0.51541742693327741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0.57025366678068645</v>
      </c>
    </row>
    <row r="31" spans="48:69" ht="15" x14ac:dyDescent="0.2">
      <c r="AV31" s="5">
        <f ca="1">Projections!T33</f>
        <v>3.0104735054972309</v>
      </c>
      <c r="BJ31" s="21" t="e">
        <f t="shared" ca="1" si="5"/>
        <v>#N/A</v>
      </c>
      <c r="BK31" s="21" t="e">
        <f t="shared" ca="1" si="6"/>
        <v>#N/A</v>
      </c>
      <c r="BL31" s="21" t="e">
        <f t="shared" ca="1" si="7"/>
        <v>#N/A</v>
      </c>
      <c r="BM31" s="21" t="e">
        <f t="shared" ca="1" si="8"/>
        <v>#N/A</v>
      </c>
      <c r="BN31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 ca="1">1-BO32</f>
        <v>#N/A</v>
      </c>
      <c r="BP31" s="22" t="e">
        <f ca="1">1-BP32</f>
        <v>#N/A</v>
      </c>
      <c r="BQ31" s="22" t="e">
        <f ca="1">1-BQ32</f>
        <v>#N/A</v>
      </c>
    </row>
    <row r="32" spans="48:69" ht="15" x14ac:dyDescent="0.2">
      <c r="AV32" s="5">
        <f ca="1">Projections!T34</f>
        <v>6.486184532894594</v>
      </c>
      <c r="BJ32" s="21" t="e">
        <f t="shared" ca="1" si="5"/>
        <v>#N/A</v>
      </c>
      <c r="BK32" s="21" t="e">
        <f t="shared" ca="1" si="6"/>
        <v>#N/A</v>
      </c>
      <c r="BL32" s="21" t="e">
        <f t="shared" ca="1" si="7"/>
        <v>#N/A</v>
      </c>
      <c r="BM32" s="21" t="e">
        <f t="shared" ca="1" si="8"/>
        <v>#N/A</v>
      </c>
      <c r="BN32" s="22" t="e">
        <f ca="1">1-BN31</f>
        <v>#N/A</v>
      </c>
      <c r="BO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>Projections!T35</f>
        <v>0</v>
      </c>
      <c r="BJ33" s="21" t="e">
        <f t="shared" si="5"/>
        <v>#N/A</v>
      </c>
      <c r="BK33" s="21" t="e">
        <f t="shared" si="6"/>
        <v>#N/A</v>
      </c>
      <c r="BL33" s="21" t="e">
        <f t="shared" si="7"/>
        <v>#N/A</v>
      </c>
      <c r="BM33" s="21" t="e">
        <f t="shared" si="8"/>
        <v>#N/A</v>
      </c>
      <c r="BN33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#N/A</v>
      </c>
      <c r="BO33" s="22" t="e">
        <f>1-BO34</f>
        <v>#N/A</v>
      </c>
      <c r="BP33" s="22" t="e">
        <f>1-BP34</f>
        <v>#N/A</v>
      </c>
      <c r="BQ33" s="22" t="e">
        <f>1-BQ34</f>
        <v>#N/A</v>
      </c>
    </row>
    <row r="34" spans="48:69" ht="15" x14ac:dyDescent="0.2">
      <c r="AV34" s="5">
        <f>Projections!T36</f>
        <v>0</v>
      </c>
      <c r="BJ34" s="21" t="e">
        <f t="shared" si="5"/>
        <v>#N/A</v>
      </c>
      <c r="BK34" s="21" t="e">
        <f t="shared" si="6"/>
        <v>#N/A</v>
      </c>
      <c r="BL34" s="21" t="e">
        <f t="shared" si="7"/>
        <v>#N/A</v>
      </c>
      <c r="BM34" s="21" t="e">
        <f t="shared" si="8"/>
        <v>#N/A</v>
      </c>
      <c r="BN34" s="22" t="e">
        <f>1-BN33</f>
        <v>#N/A</v>
      </c>
      <c r="BO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1769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1366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1367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1368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1369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1370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1371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1372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1373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1374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1375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1376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1377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1378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1379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1380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1381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1382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1383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1384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1385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1386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1387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1388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1389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1390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1391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1392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1393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1394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1395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1396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1397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1398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1399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1400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1401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1402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1403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1404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1405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1406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1407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1408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1409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1410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1411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1412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1413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1414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1415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1416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1417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1418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1419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1420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1421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1422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1423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1424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1380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1425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1426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1427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1428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1429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1377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1430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1431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1432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1433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1434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1435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1436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1437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1443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1444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1445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1446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1447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1448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1449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1450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1451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1452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1453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1454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1455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1377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1456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1457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1458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1459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1460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1461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1462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1463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1464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1465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1466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1467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1468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1469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1470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1471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1472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1473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1474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1475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1476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1477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1478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1479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1480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1481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1482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1483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1484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1485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1486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1487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1488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1489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1490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1491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1492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1493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1494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1495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1496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1497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1431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1498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1380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1499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1500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1501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1502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1503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1504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1505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1506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1507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1508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1509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1510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1511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1512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1513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1514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1515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1516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1517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1518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1519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1520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1521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1522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1523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1524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1525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1526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1527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1528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1529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1530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1531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1532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1533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1534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1535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1431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1536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1537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1538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1539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1540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1541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1542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1543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1380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1544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1545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1546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1547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1548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1549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1550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1551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1552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1553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1554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1555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1556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1557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1558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1559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1560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1561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1562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1563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1564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1565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1566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1567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1568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1569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1570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1571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1572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1573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1574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1575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1576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1577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1578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1579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1580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1581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1582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1583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1584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1585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1586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1604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1380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1605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1606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1607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1608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1431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1609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1610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1611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1612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1613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1614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1615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1616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1617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1618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1619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1620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1621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1622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1623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1624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1625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1626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1627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1628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1629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1630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1631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1632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1633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1634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1635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1636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1592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1637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1431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1592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1638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1592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1639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1592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1640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1592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1641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1592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1642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1592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1643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1592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1644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1592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1645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1592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1646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1590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1647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1590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1648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1591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1649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1591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1650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1592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1651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1592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1652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1591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1653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1591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1654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1590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1655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1590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1656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1591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1657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1591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1658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1592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1659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1592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1660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1590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1661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1590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1662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1590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1663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1590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1664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1590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1665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1590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1666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1591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1667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1591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1668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1591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1669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1591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1670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1590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1671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1590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1672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1590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1673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1590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1674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1590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1675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1590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1676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1591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1677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1591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1678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1590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1679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1590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1680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1592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1681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1592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1682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1591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1683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1591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1684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1591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1685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1591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1686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1592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1687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1592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1688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1591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1689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1591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1690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1431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1592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1691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1592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1692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1592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1693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1592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1694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1592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1695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1592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1696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1592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1697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1592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1698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1380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1592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1699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1592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1700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1592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1701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1592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1702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1592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1703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1592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1704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1592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1705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1592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1706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1592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1707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1592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1708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1592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1709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1592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1710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1592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1711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1592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1712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1592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1713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1592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1714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1592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1715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1592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1716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1592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1717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1592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1718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1592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1719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1592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1720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1592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1721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1592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1722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1592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1723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1592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1724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1592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1725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1592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1726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1591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1727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1591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1728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1592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1729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1592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1730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1592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1731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1592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1732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1590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1733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1590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1734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1592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1735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1592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1738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1592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1739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1592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1740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1591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1741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1591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1742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1592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1743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1592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1744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1590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1745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1590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1746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1591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1747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1591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1748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1590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1749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1590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1750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1590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1751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1590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1752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1592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1753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1754</v>
      </c>
      <c r="J1411" s="46" t="s">
        <v>1593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1592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1755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1592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1756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1592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1757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1591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1758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1591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1759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1590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1760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1590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1761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1590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1762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1380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1590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1763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1592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1764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1592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1765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1592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1766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1592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1767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1592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1768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1592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1786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1592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1787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1592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1788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1592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1789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1592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1790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1592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1791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1592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1792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1591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1793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1591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1794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1591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1795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1431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1591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1796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1591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1797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1591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1798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1591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1799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1591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1800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1592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1801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1592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1802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1591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1803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1591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1804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1592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1805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1592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1806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1592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1807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1592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1808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1592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1809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1592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1810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1592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1811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1592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1812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1592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1813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1814</v>
      </c>
      <c r="J1453" s="46" t="s">
        <v>1770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1592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1815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1592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1816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1592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1817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1592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1818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1592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1819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1592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1820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1592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1821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1592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1822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1592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1823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1592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1824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1592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1825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1592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1826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1592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1827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1592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1828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1380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1592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1829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1591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1830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1591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1831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1592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1832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1592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1833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1591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1834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1591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1835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1591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1836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1591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1837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1814</v>
      </c>
      <c r="J1476" s="46" t="s">
        <v>1770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1591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1838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1591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1839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1592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1840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1592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1841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1591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1842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1591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1843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1592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1844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1592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1845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1592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1846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1592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1847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1431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1591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1848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1591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1849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1592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1850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1592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1851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1592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1852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1592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1853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1592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1854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1592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1855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1592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1856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1592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1857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1592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1858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1592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1859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1592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1860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1592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1861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1592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1862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1592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1863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1592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1864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1592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1865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1592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1866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1592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1867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1592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1868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1592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1869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1592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1870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1592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1871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1592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1872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1592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1873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1592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1874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1592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1875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1592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1876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1592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1877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1592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1878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1431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1592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1879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1592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1880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1592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1881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1592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1882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1592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1883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1592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1884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1592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1885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1592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1886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1592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1887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1592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1888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1592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1889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1592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1890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1592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1891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1592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1892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1592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1893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1592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1894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1592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1895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1592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1896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1592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1897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1592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1898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1592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1899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1591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1900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1591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1901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1380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1590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1902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1590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1903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1591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1904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1431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1591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1905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1591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1906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1591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1907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1591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1908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1591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1909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1591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1910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1591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1911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1592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1912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1592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1913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1592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1914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1592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1915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1592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1916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1592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1917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1591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1918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1591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1919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1591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1920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1591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1921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1591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1922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1591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1923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1591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1924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1591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1925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1592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1926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1592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1927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1591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1928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1591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1929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1591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1930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1591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1590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1590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711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711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1592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1592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1592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1592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1591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1591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3.5080638039448022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3.5080638039448022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3.3737095705917204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1591</v>
      </c>
      <c r="AT1578" s="20">
        <f t="shared" ref="AT1578" si="170">(AK1578*V1578*X1578*Z1579*AA1578*AB1579*AC1578*AD1579*AG1578*AH1579)+AR1578</f>
        <v>3.074508565309138</v>
      </c>
      <c r="AU1578" s="20">
        <f t="shared" ref="AU1578" si="171">AT1579</f>
        <v>3.0970735288469657</v>
      </c>
      <c r="AV1578" s="12">
        <f t="shared" ref="AV1578" si="172">AK1578*V1578*X1578*Z1579*AA1578*AB1579</f>
        <v>3.0445085653091382</v>
      </c>
      <c r="AW1578" s="12">
        <f t="shared" ref="AW1578" si="173">AV1579</f>
        <v>3.1219105429294389</v>
      </c>
      <c r="AX1578" s="8">
        <f t="shared" si="29"/>
        <v>-0.17549143469085182</v>
      </c>
      <c r="AY1578" s="8">
        <f t="shared" si="30"/>
        <v>4.7073528846975687E-2</v>
      </c>
      <c r="AZ1578" s="8">
        <f t="shared" si="31"/>
        <v>-0.12841790584387613</v>
      </c>
      <c r="BA1578" s="8">
        <f t="shared" si="32"/>
        <v>-0.22256496353782751</v>
      </c>
      <c r="BB1578" s="62">
        <f t="shared" si="33"/>
        <v>104</v>
      </c>
      <c r="BC1578" s="21">
        <f t="shared" si="34"/>
        <v>-143</v>
      </c>
      <c r="BD1578" s="21">
        <f t="shared" si="35"/>
        <v>-116</v>
      </c>
      <c r="BE1578" s="21">
        <f t="shared" si="36"/>
        <v>110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0.48988061390549037</v>
      </c>
      <c r="BG1578" s="22">
        <f t="shared" si="38"/>
        <v>0.58923965727650307</v>
      </c>
      <c r="BH1578" s="22">
        <f t="shared" si="38"/>
        <v>0.53695502110101467</v>
      </c>
      <c r="BI1578" s="22">
        <f t="shared" si="38"/>
        <v>0.47631978665763897</v>
      </c>
      <c r="BJ1578" s="21">
        <f t="shared" si="39"/>
        <v>107</v>
      </c>
      <c r="BK1578" s="21">
        <f t="shared" si="40"/>
        <v>-143</v>
      </c>
      <c r="BL1578" s="21">
        <f t="shared" si="41"/>
        <v>-115</v>
      </c>
      <c r="BM1578" s="21">
        <f t="shared" si="42"/>
        <v>110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0.48196794536479809</v>
      </c>
      <c r="BO1578" s="22">
        <f t="shared" si="44"/>
        <v>0.58763570252779118</v>
      </c>
      <c r="BP1578" s="22">
        <f t="shared" si="44"/>
        <v>0.53557421202401234</v>
      </c>
      <c r="BQ1578" s="22">
        <f t="shared" si="44"/>
        <v>0.47554250006496956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3.0584322095104728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3.0584322095104728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1.02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2.9790401326639389</v>
      </c>
      <c r="AR1579" s="66">
        <v>-0.03</v>
      </c>
      <c r="AS1579" s="96" t="s">
        <v>1591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3.074508565309138</v>
      </c>
      <c r="AV1579" s="12">
        <f t="shared" ref="AV1579" si="187">AK1579*W1579*X1579*Z1578*AA1579*AB1578</f>
        <v>3.1219105429294389</v>
      </c>
      <c r="AW1579" s="12">
        <f t="shared" ref="AW1579" si="188">AV1578</f>
        <v>3.0445085653091382</v>
      </c>
      <c r="AX1579" s="8">
        <f t="shared" si="29"/>
        <v>4.7073528846975687E-2</v>
      </c>
      <c r="AY1579" s="8">
        <f t="shared" si="30"/>
        <v>-0.17549143469085182</v>
      </c>
      <c r="AZ1579" s="8">
        <f t="shared" si="31"/>
        <v>-0.12841790584387613</v>
      </c>
      <c r="BA1579" s="8">
        <f t="shared" si="32"/>
        <v>0.22256496353782751</v>
      </c>
      <c r="BB1579" s="62">
        <f t="shared" si="33"/>
        <v>-104</v>
      </c>
      <c r="BC1579" s="21">
        <f t="shared" si="34"/>
        <v>143</v>
      </c>
      <c r="BD1579" s="21">
        <f t="shared" si="35"/>
        <v>116</v>
      </c>
      <c r="BE1579" s="21">
        <f t="shared" si="36"/>
        <v>-110</v>
      </c>
      <c r="BF1579" s="94">
        <f t="shared" si="57"/>
        <v>0.51011938609450969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0.41076034272349693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0.46304497889898533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0.52368021334236103</v>
      </c>
      <c r="BJ1579" s="21">
        <f t="shared" si="39"/>
        <v>-107</v>
      </c>
      <c r="BK1579" s="21">
        <f t="shared" si="40"/>
        <v>143</v>
      </c>
      <c r="BL1579" s="21">
        <f t="shared" si="41"/>
        <v>115</v>
      </c>
      <c r="BM1579" s="21">
        <f t="shared" si="42"/>
        <v>-110</v>
      </c>
      <c r="BN1579" s="22">
        <f t="shared" si="61"/>
        <v>0.51803205463520197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0.41236429747220887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0.46442578797598766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0.52445749993503044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1592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1592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3.0884296090967189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3.2119667934605878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2.82</v>
      </c>
      <c r="AR1582" s="66">
        <v>0.02</v>
      </c>
      <c r="AS1582" s="96" t="s">
        <v>1591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2.9746513648648643</v>
      </c>
      <c r="AV1582" s="12">
        <f t="shared" ref="AV1582" si="237">AK1582*V1582*X1582*Z1583*AA1582*AB1583</f>
        <v>2.7337245238427639</v>
      </c>
      <c r="AW1582" s="12">
        <f t="shared" ref="AW1582" si="238">AV1583</f>
        <v>3.0588361062769889</v>
      </c>
      <c r="AX1582" s="8">
        <f t="shared" si="29"/>
        <v>3.7245238427741079E-3</v>
      </c>
      <c r="AY1582" s="8">
        <f t="shared" si="30"/>
        <v>-0.37534863513512562</v>
      </c>
      <c r="AZ1582" s="8">
        <f t="shared" si="31"/>
        <v>-0.37162411129235151</v>
      </c>
      <c r="BA1582" s="8">
        <f t="shared" si="32"/>
        <v>0.37907315897789973</v>
      </c>
      <c r="BB1582" s="62">
        <f t="shared" si="33"/>
        <v>116</v>
      </c>
      <c r="BC1582" s="21">
        <f t="shared" si="34"/>
        <v>-107</v>
      </c>
      <c r="BD1582" s="21">
        <f t="shared" si="35"/>
        <v>119</v>
      </c>
      <c r="BE1582" s="21">
        <f t="shared" si="36"/>
        <v>148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0.46228021348420306</v>
      </c>
      <c r="BG1582" s="22">
        <f t="shared" si="38"/>
        <v>0.51752074453764507</v>
      </c>
      <c r="BH1582" s="22">
        <f t="shared" si="38"/>
        <v>0.45562829110560088</v>
      </c>
      <c r="BI1582" s="22">
        <f t="shared" si="38"/>
        <v>0.40383027182353859</v>
      </c>
      <c r="BJ1582" s="21">
        <f t="shared" si="39"/>
        <v>126</v>
      </c>
      <c r="BK1582" s="21">
        <f t="shared" si="40"/>
        <v>-112</v>
      </c>
      <c r="BL1582" s="21">
        <f t="shared" si="41"/>
        <v>114</v>
      </c>
      <c r="BM1582" s="21">
        <f t="shared" si="42"/>
        <v>141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0.44334406845722313</v>
      </c>
      <c r="BO1582" s="22">
        <f t="shared" si="44"/>
        <v>0.52797456412125843</v>
      </c>
      <c r="BP1582" s="22">
        <f t="shared" si="44"/>
        <v>0.46770027363752487</v>
      </c>
      <c r="BQ1582" s="22">
        <f t="shared" si="44"/>
        <v>0.41474308512670621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3.3184190480720064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3.1524980956684061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1591</v>
      </c>
      <c r="AT1583" s="20">
        <f t="shared" ref="AT1583" si="249">(AK1583*V1583*X1583*Z1582*AA1583*AB1582*AC1583*AD1582*AG1583*AH1582)+AR1583</f>
        <v>2.9746513648648643</v>
      </c>
      <c r="AU1583" s="20">
        <f t="shared" ref="AU1583" si="250">AT1582</f>
        <v>2.7537245238427639</v>
      </c>
      <c r="AV1583" s="12">
        <f t="shared" ref="AV1583" si="251">AK1583*W1583*X1583*Z1582*AA1583*AB1582</f>
        <v>3.0588361062769889</v>
      </c>
      <c r="AW1583" s="12">
        <f t="shared" ref="AW1583" si="252">AV1582</f>
        <v>2.7337245238427639</v>
      </c>
      <c r="AX1583" s="8">
        <f t="shared" si="29"/>
        <v>-0.37534863513512562</v>
      </c>
      <c r="AY1583" s="8">
        <f t="shared" si="30"/>
        <v>3.7245238427741079E-3</v>
      </c>
      <c r="AZ1583" s="8">
        <f t="shared" si="31"/>
        <v>-0.37162411129235151</v>
      </c>
      <c r="BA1583" s="8">
        <f t="shared" si="32"/>
        <v>-0.37907315897789973</v>
      </c>
      <c r="BB1583" s="62">
        <f t="shared" si="33"/>
        <v>-116</v>
      </c>
      <c r="BC1583" s="21">
        <f t="shared" si="34"/>
        <v>107</v>
      </c>
      <c r="BD1583" s="21">
        <f t="shared" si="35"/>
        <v>-119</v>
      </c>
      <c r="BE1583" s="21">
        <f t="shared" si="36"/>
        <v>-148</v>
      </c>
      <c r="BF1583" s="94">
        <f t="shared" si="57"/>
        <v>0.53771978651579699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0.48247925546235487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0.54437170889439912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0.59616972817646141</v>
      </c>
      <c r="BJ1583" s="21">
        <f t="shared" si="39"/>
        <v>-126</v>
      </c>
      <c r="BK1583" s="21">
        <f t="shared" si="40"/>
        <v>112</v>
      </c>
      <c r="BL1583" s="21">
        <f t="shared" si="41"/>
        <v>-114</v>
      </c>
      <c r="BM1583" s="21">
        <f t="shared" si="42"/>
        <v>-141</v>
      </c>
      <c r="BN1583" s="22">
        <f t="shared" si="61"/>
        <v>0.55665593154277682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0.47202543587874157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0.53229972636247513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0.58525691487329379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1592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1592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1592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1592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1592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1592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1592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1592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1591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1591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1592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1592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1592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1592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1938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3.0997238541190786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3.0997238541190786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3.0660499328076183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1592</v>
      </c>
      <c r="AT1598" s="20">
        <f t="shared" ref="AT1598" si="509">(AK1598*V1598*X1598*Z1599*AA1598*AB1599*AC1598*AD1599*AG1598*AH1599)+AR1598</f>
        <v>2.9592572005629587</v>
      </c>
      <c r="AU1598" s="20">
        <f t="shared" ref="AU1598" si="510">AT1599</f>
        <v>3.3602310810810816</v>
      </c>
      <c r="AV1598" s="12">
        <f t="shared" ref="AV1598" si="511">AK1598*V1598*X1598*Z1599*AA1598*AB1599</f>
        <v>2.9892572005629585</v>
      </c>
      <c r="AW1598" s="12">
        <f t="shared" ref="AW1598" si="512">AV1599</f>
        <v>3.4016083449888805</v>
      </c>
      <c r="AX1598" s="8">
        <f t="shared" si="466"/>
        <v>9.2572005629687482E-3</v>
      </c>
      <c r="AY1598" s="8">
        <f t="shared" si="467"/>
        <v>0.26023108108109172</v>
      </c>
      <c r="AZ1598" s="8">
        <f t="shared" si="468"/>
        <v>0.26948828164406047</v>
      </c>
      <c r="BA1598" s="8">
        <f t="shared" si="469"/>
        <v>-0.25097388051812297</v>
      </c>
      <c r="BB1598" s="62">
        <f t="shared" si="470"/>
        <v>130</v>
      </c>
      <c r="BC1598" s="21">
        <f t="shared" si="471"/>
        <v>-157</v>
      </c>
      <c r="BD1598" s="21">
        <f t="shared" si="472"/>
        <v>-128</v>
      </c>
      <c r="BE1598" s="21">
        <f t="shared" si="473"/>
        <v>101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0.43414935342181393</v>
      </c>
      <c r="BG1598" s="22">
        <f t="shared" ref="BG1598:BI1598" si="514">1-BG1599</f>
        <v>0.61136920514355708</v>
      </c>
      <c r="BH1598" s="22">
        <f t="shared" si="514"/>
        <v>0.56154029390790838</v>
      </c>
      <c r="BI1598" s="22">
        <f t="shared" si="514"/>
        <v>0.49773224891549572</v>
      </c>
      <c r="BJ1598" s="21">
        <f t="shared" si="476"/>
        <v>131</v>
      </c>
      <c r="BK1598" s="21">
        <f t="shared" si="477"/>
        <v>-165</v>
      </c>
      <c r="BL1598" s="21">
        <f t="shared" si="478"/>
        <v>-135</v>
      </c>
      <c r="BM1598" s="21">
        <f t="shared" si="479"/>
        <v>-104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0.43354781242636276</v>
      </c>
      <c r="BO1598" s="22">
        <f t="shared" ref="BO1598:BQ1598" si="516">1-BO1599</f>
        <v>0.6222546307409127</v>
      </c>
      <c r="BP1598" s="22">
        <f t="shared" si="516"/>
        <v>0.57441544312491599</v>
      </c>
      <c r="BQ1598" s="22">
        <f t="shared" si="516"/>
        <v>0.50985121364823138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3.1300033688416229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3.1300033688416229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0.98499999999999999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3.0960005053262432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3.04365</v>
      </c>
      <c r="AR1599" s="66">
        <v>0.03</v>
      </c>
      <c r="AS1599" s="96" t="s">
        <v>1592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2.9592572005629587</v>
      </c>
      <c r="AV1599" s="12">
        <f t="shared" ref="AV1599" si="528">AK1599*W1599*X1599*Z1598*AA1599*AB1598</f>
        <v>3.4016083449888805</v>
      </c>
      <c r="AW1599" s="12">
        <f t="shared" ref="AW1599" si="529">AV1598</f>
        <v>2.9892572005629585</v>
      </c>
      <c r="AX1599" s="8">
        <f t="shared" si="466"/>
        <v>0.26023108108109172</v>
      </c>
      <c r="AY1599" s="8">
        <f t="shared" si="467"/>
        <v>9.2572005629687482E-3</v>
      </c>
      <c r="AZ1599" s="8">
        <f t="shared" si="468"/>
        <v>0.26948828164406047</v>
      </c>
      <c r="BA1599" s="8">
        <f t="shared" si="469"/>
        <v>0.25097388051812297</v>
      </c>
      <c r="BB1599" s="62">
        <f t="shared" si="470"/>
        <v>-130</v>
      </c>
      <c r="BC1599" s="21">
        <f t="shared" si="471"/>
        <v>157</v>
      </c>
      <c r="BD1599" s="21">
        <f t="shared" si="472"/>
        <v>128</v>
      </c>
      <c r="BE1599" s="21">
        <f t="shared" si="473"/>
        <v>-101</v>
      </c>
      <c r="BF1599" s="94">
        <f t="shared" si="57"/>
        <v>0.56585064657818607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0.38863079485644292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0.43845970609209167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0.50226775108450428</v>
      </c>
      <c r="BJ1599" s="21">
        <f t="shared" si="476"/>
        <v>-131</v>
      </c>
      <c r="BK1599" s="21">
        <f t="shared" si="477"/>
        <v>165</v>
      </c>
      <c r="BL1599" s="21">
        <f t="shared" si="478"/>
        <v>135</v>
      </c>
      <c r="BM1599" s="21">
        <f t="shared" si="479"/>
        <v>104</v>
      </c>
      <c r="BN1599" s="22">
        <f t="shared" si="61"/>
        <v>0.56645218757363724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0.37774536925908736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0.42558455687508401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0.49014878635176856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1592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710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710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1592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2.9660672014516654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2.9660672014516654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1.1397667468215271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3.0374100802177497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3.1333471489851523</v>
      </c>
      <c r="AQ1602" s="23">
        <f t="shared" ref="AQ1602:AQ1621" si="583">AM1602*Z1602</f>
        <v>3.0957499999999993</v>
      </c>
      <c r="AR1602" s="66">
        <v>0.05</v>
      </c>
      <c r="AS1602" s="96" t="s">
        <v>1592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3.6477976859834338</v>
      </c>
      <c r="AV1602" s="12">
        <f t="shared" ref="AV1602" si="586">AK1602*V1602*X1602*Z1603*AA1602*AB1603</f>
        <v>2.6222073686529264</v>
      </c>
      <c r="AW1602" s="12">
        <f t="shared" ref="AW1602" si="587">AV1603</f>
        <v>3.7018716213260743</v>
      </c>
      <c r="AX1602" s="8">
        <f t="shared" ref="AX1602:AX1621" si="588">(AT1602-N1602)</f>
        <v>-2.7792631347063779E-2</v>
      </c>
      <c r="AY1602" s="8">
        <f t="shared" ref="AY1602:AY1621" si="589">(AU1602-O1602)</f>
        <v>4.7797685983443916E-2</v>
      </c>
      <c r="AZ1602" s="8">
        <f t="shared" ref="AZ1602:AZ1621" si="590">SUM(AX1602:AY1602)</f>
        <v>2.0005054636380137E-2</v>
      </c>
      <c r="BA1602" s="8">
        <f t="shared" ref="BA1602:BA1621" si="591">AX1602-AY1602</f>
        <v>-7.5590317330507695E-2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-157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0.35011808528138355</v>
      </c>
      <c r="BG1602" s="22">
        <f t="shared" si="550"/>
        <v>0.61148850322249715</v>
      </c>
      <c r="BH1602" s="22">
        <f t="shared" si="550"/>
        <v>0.56117646843514046</v>
      </c>
      <c r="BI1602" s="22">
        <f t="shared" si="550"/>
        <v>0.49683798410255053</v>
      </c>
      <c r="BJ1602" s="21">
        <f t="shared" ref="BJ1602:BJ1621" si="597">IF(BN1602=0.5,100,IF(BN1602&gt;0.5,-ROUND(100*BN1602/(1-BN1602),0),ROUND(100*(1-BN1602)/BN1602,0)))</f>
        <v>197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-127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0.33686882628175352</v>
      </c>
      <c r="BO1602" s="22">
        <f t="shared" si="552"/>
        <v>0.61028002118062141</v>
      </c>
      <c r="BP1602" s="22">
        <f t="shared" si="552"/>
        <v>0.55936444098102589</v>
      </c>
      <c r="BQ1602" s="22">
        <f t="shared" si="552"/>
        <v>0.49473283831985859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3.3737095705917204</v>
      </c>
      <c r="AL1603" s="23">
        <f t="shared" si="580"/>
        <v>3.3597834286696355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1592</v>
      </c>
      <c r="AT1603" s="20">
        <f t="shared" ref="AT1603" si="610">(AK1603*V1603*X1603*Z1602*AA1603*AB1602*AC1603*AD1602*AG1603*AH1602)+AR1603</f>
        <v>3.6477976859834338</v>
      </c>
      <c r="AU1603" s="20">
        <f t="shared" ref="AU1603" si="611">AT1602</f>
        <v>2.6722073686529262</v>
      </c>
      <c r="AV1603" s="12">
        <f t="shared" ref="AV1603" si="612">AK1603*W1603*X1603*Z1602*AA1603*AB1602</f>
        <v>3.7018716213260743</v>
      </c>
      <c r="AW1603" s="12">
        <f t="shared" ref="AW1603" si="613">AV1602</f>
        <v>2.6222073686529264</v>
      </c>
      <c r="AX1603" s="8">
        <f t="shared" si="588"/>
        <v>4.7797685983443916E-2</v>
      </c>
      <c r="AY1603" s="8">
        <f t="shared" si="589"/>
        <v>-2.7792631347063779E-2</v>
      </c>
      <c r="AZ1603" s="8">
        <f t="shared" si="590"/>
        <v>2.0005054636380137E-2</v>
      </c>
      <c r="BA1603" s="8">
        <f t="shared" si="591"/>
        <v>7.5590317330507695E-2</v>
      </c>
      <c r="BB1603" s="62">
        <f t="shared" si="592"/>
        <v>-186</v>
      </c>
      <c r="BC1603" s="21">
        <f t="shared" si="593"/>
        <v>157</v>
      </c>
      <c r="BD1603" s="21">
        <f t="shared" si="594"/>
        <v>128</v>
      </c>
      <c r="BE1603" s="21">
        <f t="shared" si="595"/>
        <v>-101</v>
      </c>
      <c r="BF1603" s="94">
        <f t="shared" si="57"/>
        <v>0.64988191471861645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0.38851149677750285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0.43882353156485954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0.50316201589744947</v>
      </c>
      <c r="BJ1603" s="21">
        <f t="shared" si="597"/>
        <v>-197</v>
      </c>
      <c r="BK1603" s="21">
        <f t="shared" si="598"/>
        <v>157</v>
      </c>
      <c r="BL1603" s="21">
        <f t="shared" si="599"/>
        <v>127</v>
      </c>
      <c r="BM1603" s="21">
        <f t="shared" si="600"/>
        <v>-102</v>
      </c>
      <c r="BN1603" s="22">
        <f t="shared" si="61"/>
        <v>0.66313117371824648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0.38971997881937864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0.44063555901897405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0.50526716168014141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3.2299943188867424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3.1007945461312727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1591</v>
      </c>
      <c r="AT1604" s="20">
        <f t="shared" ref="AT1604" si="628">(AK1604*V1604*X1604*Z1605*AA1604*AB1605*AC1604*AD1605*AG1604*AH1605)+AR1604</f>
        <v>2.5158592846591818</v>
      </c>
      <c r="AU1604" s="20">
        <f t="shared" ref="AU1604" si="629">AT1605</f>
        <v>3.9604973243243236</v>
      </c>
      <c r="AV1604" s="12">
        <f t="shared" ref="AV1604" si="630">AK1604*V1604*X1604*Z1605*AA1604*AB1605</f>
        <v>2.5658592846591817</v>
      </c>
      <c r="AW1604" s="12">
        <f t="shared" ref="AW1604" si="631">AV1605</f>
        <v>3.8913163540155393</v>
      </c>
      <c r="AX1604" s="8">
        <f t="shared" si="588"/>
        <v>-0.18414071534080811</v>
      </c>
      <c r="AY1604" s="8">
        <f t="shared" si="589"/>
        <v>0.26049732432433359</v>
      </c>
      <c r="AZ1604" s="8">
        <f t="shared" si="590"/>
        <v>7.6356608983525476E-2</v>
      </c>
      <c r="BA1604" s="8">
        <f t="shared" si="591"/>
        <v>-0.4446380396651417</v>
      </c>
      <c r="BB1604" s="62">
        <f t="shared" si="592"/>
        <v>246</v>
      </c>
      <c r="BC1604" s="21">
        <f t="shared" si="593"/>
        <v>-173</v>
      </c>
      <c r="BD1604" s="21">
        <f t="shared" si="594"/>
        <v>-141</v>
      </c>
      <c r="BE1604" s="21">
        <f t="shared" si="595"/>
        <v>-107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0.28917505133338878</v>
      </c>
      <c r="BG1604" s="22">
        <f t="shared" si="550"/>
        <v>0.63320391196431625</v>
      </c>
      <c r="BH1604" s="22">
        <f t="shared" si="550"/>
        <v>0.58502816770123744</v>
      </c>
      <c r="BI1604" s="22">
        <f t="shared" si="550"/>
        <v>0.51710056769514012</v>
      </c>
      <c r="BJ1604" s="21">
        <f t="shared" si="597"/>
        <v>228</v>
      </c>
      <c r="BK1604" s="21">
        <f t="shared" si="598"/>
        <v>-171</v>
      </c>
      <c r="BL1604" s="21">
        <f t="shared" si="599"/>
        <v>-140</v>
      </c>
      <c r="BM1604" s="21">
        <f t="shared" si="600"/>
        <v>-106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0.3051528669478234</v>
      </c>
      <c r="BO1604" s="22">
        <f t="shared" si="552"/>
        <v>0.63110070160096843</v>
      </c>
      <c r="BP1604" s="22">
        <f t="shared" si="552"/>
        <v>0.58297174467100454</v>
      </c>
      <c r="BQ1604" s="22">
        <f t="shared" si="552"/>
        <v>0.51569723296112491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2.771742246999803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2.841035803174798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1.01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2.6258649633648323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2.6723900477170837</v>
      </c>
      <c r="AQ1605" s="23">
        <f t="shared" si="583"/>
        <v>2.6261231324447185</v>
      </c>
      <c r="AR1605" s="66">
        <v>0.05</v>
      </c>
      <c r="AS1605" s="96" t="s">
        <v>1591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2.5158592846591818</v>
      </c>
      <c r="AV1605" s="12">
        <f t="shared" ref="AV1605" si="644">AK1605*W1605*X1605*Z1604*AA1605*AB1604</f>
        <v>3.8913163540155393</v>
      </c>
      <c r="AW1605" s="12">
        <f t="shared" ref="AW1605" si="645">AV1604</f>
        <v>2.5658592846591817</v>
      </c>
      <c r="AX1605" s="8">
        <f t="shared" si="588"/>
        <v>0.26049732432433359</v>
      </c>
      <c r="AY1605" s="8">
        <f t="shared" si="589"/>
        <v>-0.18414071534080811</v>
      </c>
      <c r="AZ1605" s="8">
        <f t="shared" si="590"/>
        <v>7.6356608983525476E-2</v>
      </c>
      <c r="BA1605" s="8">
        <f t="shared" si="591"/>
        <v>0.4446380396651417</v>
      </c>
      <c r="BB1605" s="62">
        <f t="shared" si="592"/>
        <v>-246</v>
      </c>
      <c r="BC1605" s="21">
        <f t="shared" si="593"/>
        <v>173</v>
      </c>
      <c r="BD1605" s="21">
        <f t="shared" si="594"/>
        <v>141</v>
      </c>
      <c r="BE1605" s="21">
        <f t="shared" si="595"/>
        <v>107</v>
      </c>
      <c r="BF1605" s="94">
        <f t="shared" si="57"/>
        <v>0.71082494866661117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0.36679608803568375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0.4149718322987625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0.48289943230485988</v>
      </c>
      <c r="BJ1605" s="21">
        <f t="shared" si="597"/>
        <v>-228</v>
      </c>
      <c r="BK1605" s="21">
        <f t="shared" si="598"/>
        <v>171</v>
      </c>
      <c r="BL1605" s="21">
        <f t="shared" si="599"/>
        <v>140</v>
      </c>
      <c r="BM1605" s="21">
        <f t="shared" si="600"/>
        <v>106</v>
      </c>
      <c r="BN1605" s="22">
        <f t="shared" si="61"/>
        <v>0.6948471330521766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0.36889929839903157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0.41702825532899546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0.48430276703887504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1592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1592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3.0430567211498003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2.997410870332553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1591</v>
      </c>
      <c r="AT1608" s="20">
        <f t="shared" ref="AT1608" si="692">(AK1608*V1608*X1608*Z1609*AA1608*AB1609*AC1608*AD1609*AG1608*AH1609)+AR1608</f>
        <v>2.6747496735135137</v>
      </c>
      <c r="AU1608" s="20">
        <f t="shared" ref="AU1608" si="693">AT1609</f>
        <v>3.6684985947635131</v>
      </c>
      <c r="AV1608" s="12">
        <f t="shared" ref="AV1608" si="694">AK1608*V1608*X1608*Z1609*AA1608*AB1609</f>
        <v>2.7447496735135135</v>
      </c>
      <c r="AW1608" s="12">
        <f t="shared" ref="AW1608" si="695">AV1609</f>
        <v>3.5913560132703739</v>
      </c>
      <c r="AX1608" s="8">
        <f t="shared" si="588"/>
        <v>-0.1752503264864762</v>
      </c>
      <c r="AY1608" s="8">
        <f t="shared" si="589"/>
        <v>-3.150140523647682E-2</v>
      </c>
      <c r="AZ1608" s="8">
        <f t="shared" si="590"/>
        <v>-0.20675173172295302</v>
      </c>
      <c r="BA1608" s="8">
        <f t="shared" si="591"/>
        <v>-0.14374892124999938</v>
      </c>
      <c r="BB1608" s="62">
        <f t="shared" si="592"/>
        <v>187</v>
      </c>
      <c r="BC1608" s="21">
        <f t="shared" si="593"/>
        <v>-159</v>
      </c>
      <c r="BD1608" s="21">
        <f t="shared" si="594"/>
        <v>-129</v>
      </c>
      <c r="BE1608" s="21">
        <f t="shared" si="595"/>
        <v>100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0.34794939396146668</v>
      </c>
      <c r="BG1608" s="22">
        <f t="shared" si="550"/>
        <v>0.61411002852962682</v>
      </c>
      <c r="BH1608" s="22">
        <f t="shared" si="550"/>
        <v>0.56417271616068998</v>
      </c>
      <c r="BI1608" s="22">
        <f t="shared" si="550"/>
        <v>0.49953248092774116</v>
      </c>
      <c r="BJ1608" s="21">
        <f t="shared" si="597"/>
        <v>172</v>
      </c>
      <c r="BK1608" s="21">
        <f t="shared" si="598"/>
        <v>-158</v>
      </c>
      <c r="BL1608" s="21">
        <f t="shared" si="599"/>
        <v>-129</v>
      </c>
      <c r="BM1608" s="21">
        <f t="shared" si="600"/>
        <v>100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0.36762163434933165</v>
      </c>
      <c r="BO1608" s="22">
        <f t="shared" si="552"/>
        <v>0.6120512347309035</v>
      </c>
      <c r="BP1608" s="22">
        <f t="shared" si="552"/>
        <v>0.56279486160533654</v>
      </c>
      <c r="BQ1608" s="22">
        <f t="shared" si="552"/>
        <v>0.49939963995071435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2.9084997913030399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3.0248397829551616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1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2.824774968695456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2.81</v>
      </c>
      <c r="AR1609" s="66">
        <v>7.0000000000000007E-2</v>
      </c>
      <c r="AS1609" s="96" t="s">
        <v>1591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2.6747496735135137</v>
      </c>
      <c r="AV1609" s="12">
        <f t="shared" ref="AV1609" si="708">AK1609*W1609*X1609*Z1608*AA1609*AB1608</f>
        <v>3.5913560132703739</v>
      </c>
      <c r="AW1609" s="12">
        <f t="shared" ref="AW1609" si="709">AV1608</f>
        <v>2.7447496735135135</v>
      </c>
      <c r="AX1609" s="8">
        <f t="shared" si="588"/>
        <v>-3.150140523647682E-2</v>
      </c>
      <c r="AY1609" s="8">
        <f t="shared" si="589"/>
        <v>-0.1752503264864762</v>
      </c>
      <c r="AZ1609" s="8">
        <f t="shared" si="590"/>
        <v>-0.20675173172295302</v>
      </c>
      <c r="BA1609" s="8">
        <f t="shared" si="591"/>
        <v>0.14374892124999938</v>
      </c>
      <c r="BB1609" s="62">
        <f t="shared" si="592"/>
        <v>-187</v>
      </c>
      <c r="BC1609" s="21">
        <f t="shared" si="593"/>
        <v>159</v>
      </c>
      <c r="BD1609" s="21">
        <f t="shared" si="594"/>
        <v>129</v>
      </c>
      <c r="BE1609" s="21">
        <f t="shared" si="595"/>
        <v>-100</v>
      </c>
      <c r="BF1609" s="94">
        <f t="shared" si="57"/>
        <v>0.65205060603853338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0.38588997147037318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0.43582728383931002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0.50046751907225884</v>
      </c>
      <c r="BJ1609" s="21">
        <f t="shared" si="597"/>
        <v>-172</v>
      </c>
      <c r="BK1609" s="21">
        <f t="shared" si="598"/>
        <v>158</v>
      </c>
      <c r="BL1609" s="21">
        <f t="shared" si="599"/>
        <v>129</v>
      </c>
      <c r="BM1609" s="21">
        <f t="shared" si="600"/>
        <v>-100</v>
      </c>
      <c r="BN1609" s="22">
        <f t="shared" si="61"/>
        <v>0.63237836565066829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0.3879487652690965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0.43720513839466346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0.50060036004928565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1591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1591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1591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1591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1591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1591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2.9110953753139746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2.9110953753139746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1.02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2.9441643062970964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3.0090000000000003</v>
      </c>
      <c r="AR1616" s="66">
        <v>0.06</v>
      </c>
      <c r="AS1616" s="96" t="s">
        <v>1592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2.8249097694539471</v>
      </c>
      <c r="AV1616" s="12">
        <f t="shared" ref="AV1616" si="822">AK1616*V1616*X1616*Z1617*AA1616*AB1617</f>
        <v>3.0791017289124603</v>
      </c>
      <c r="AW1616" s="12">
        <f t="shared" ref="AW1616" si="823">AV1617</f>
        <v>2.8880881304320667</v>
      </c>
      <c r="AX1616" s="8">
        <f t="shared" si="588"/>
        <v>8.9101728912470257E-2</v>
      </c>
      <c r="AY1616" s="8">
        <f t="shared" si="589"/>
        <v>-2.5090230546042758E-2</v>
      </c>
      <c r="AZ1616" s="8">
        <f t="shared" si="590"/>
        <v>6.4011498366427499E-2</v>
      </c>
      <c r="BA1616" s="8">
        <f t="shared" si="591"/>
        <v>0.11419195945851301</v>
      </c>
      <c r="BB1616" s="62">
        <f t="shared" si="592"/>
        <v>-123</v>
      </c>
      <c r="BC1616" s="21">
        <f t="shared" si="593"/>
        <v>-125</v>
      </c>
      <c r="BD1616" s="21">
        <f t="shared" si="594"/>
        <v>101</v>
      </c>
      <c r="BE1616" s="21">
        <f t="shared" si="595"/>
        <v>127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0.55226026760544755</v>
      </c>
      <c r="BG1616" s="22">
        <f t="shared" si="550"/>
        <v>0.55464462515421553</v>
      </c>
      <c r="BH1616" s="22">
        <f t="shared" si="550"/>
        <v>0.49712154969636646</v>
      </c>
      <c r="BI1616" s="22">
        <f t="shared" si="550"/>
        <v>0.44025608403216987</v>
      </c>
      <c r="BJ1616" s="21">
        <f t="shared" si="597"/>
        <v>-115</v>
      </c>
      <c r="BK1616" s="21">
        <f t="shared" si="598"/>
        <v>-126</v>
      </c>
      <c r="BL1616" s="21">
        <f t="shared" si="599"/>
        <v>100</v>
      </c>
      <c r="BM1616" s="21">
        <f t="shared" si="600"/>
        <v>126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0.53563456086244177</v>
      </c>
      <c r="BO1616" s="22">
        <f t="shared" si="552"/>
        <v>0.55746445044292015</v>
      </c>
      <c r="BP1616" s="22">
        <f t="shared" si="552"/>
        <v>0.49994443171377423</v>
      </c>
      <c r="BQ1616" s="22">
        <f t="shared" si="552"/>
        <v>0.44243011307046975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2.7267719494345219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2.6722365104458317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2.7569290051543587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1592</v>
      </c>
      <c r="AT1617" s="20">
        <f t="shared" ref="AT1617" si="834">(AK1617*V1617*X1617*Z1616*AA1617*AB1616*AC1617*AD1616*AG1617*AH1616)+AR1617</f>
        <v>2.8249097694539471</v>
      </c>
      <c r="AU1617" s="20">
        <f t="shared" ref="AU1617" si="835">AT1616</f>
        <v>3.1391017289124603</v>
      </c>
      <c r="AV1617" s="12">
        <f t="shared" ref="AV1617" si="836">AK1617*W1617*X1617*Z1616*AA1617*AB1616</f>
        <v>2.8880881304320667</v>
      </c>
      <c r="AW1617" s="12">
        <f t="shared" ref="AW1617" si="837">AV1616</f>
        <v>3.0791017289124603</v>
      </c>
      <c r="AX1617" s="8">
        <f t="shared" si="588"/>
        <v>-2.5090230546042758E-2</v>
      </c>
      <c r="AY1617" s="8">
        <f t="shared" si="589"/>
        <v>8.9101728912470257E-2</v>
      </c>
      <c r="AZ1617" s="8">
        <f t="shared" si="590"/>
        <v>6.4011498366427499E-2</v>
      </c>
      <c r="BA1617" s="8">
        <f t="shared" si="591"/>
        <v>-0.11419195945851301</v>
      </c>
      <c r="BB1617" s="62">
        <f t="shared" si="592"/>
        <v>123</v>
      </c>
      <c r="BC1617" s="21">
        <f t="shared" si="593"/>
        <v>125</v>
      </c>
      <c r="BD1617" s="21">
        <f t="shared" si="594"/>
        <v>-101</v>
      </c>
      <c r="BE1617" s="21">
        <f t="shared" si="595"/>
        <v>-127</v>
      </c>
      <c r="BF1617" s="94">
        <f t="shared" si="57"/>
        <v>0.44773973239455245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0.44535537484578447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0.50287845030363354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0.55974391596783013</v>
      </c>
      <c r="BJ1617" s="21">
        <f t="shared" si="597"/>
        <v>115</v>
      </c>
      <c r="BK1617" s="21">
        <f t="shared" si="598"/>
        <v>126</v>
      </c>
      <c r="BL1617" s="21">
        <f t="shared" si="599"/>
        <v>-100</v>
      </c>
      <c r="BM1617" s="21">
        <f t="shared" si="600"/>
        <v>-126</v>
      </c>
      <c r="BN1617" s="22">
        <f t="shared" si="61"/>
        <v>0.46436543913755823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0.44253554955707985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0.50005556828622577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0.55756988692953025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1591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1591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1590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1590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1592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1592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1938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3.0660499328076183</v>
      </c>
      <c r="AL1624" s="23">
        <f t="shared" si="917"/>
        <v>3.0673293774398895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1592</v>
      </c>
      <c r="AT1624" s="20">
        <f t="shared" ref="AT1624" si="965">(AK1624*V1624*X1624*Z1625*AA1624*AB1625*AC1624*AD1625*AG1624*AH1625)+AR1624</f>
        <v>3.3637699549810836</v>
      </c>
      <c r="AU1624" s="20">
        <f t="shared" ref="AU1624" si="966">AT1625</f>
        <v>3.2726155287162162</v>
      </c>
      <c r="AV1624" s="12">
        <f t="shared" ref="AV1624" si="967">AK1624*V1624*X1624*Z1625*AA1624*AB1625</f>
        <v>3.3337699549810837</v>
      </c>
      <c r="AW1624" s="12">
        <f t="shared" ref="AW1624" si="968">AV1625</f>
        <v>3.2864162156509447</v>
      </c>
      <c r="AX1624" s="8">
        <f t="shared" si="925"/>
        <v>6.3769954981093502E-2</v>
      </c>
      <c r="AY1624" s="8">
        <f t="shared" si="926"/>
        <v>2.2615528716226407E-2</v>
      </c>
      <c r="AZ1624" s="8">
        <f t="shared" si="927"/>
        <v>8.6385483697319909E-2</v>
      </c>
      <c r="BA1624" s="8">
        <f t="shared" si="928"/>
        <v>4.1154426264867094E-2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0.51787213080236227</v>
      </c>
      <c r="BG1624" s="22">
        <f t="shared" si="550"/>
        <v>0.6576873221144679</v>
      </c>
      <c r="BH1624" s="22">
        <f t="shared" si="550"/>
        <v>0.61604464819296689</v>
      </c>
      <c r="BI1624" s="22">
        <f t="shared" si="550"/>
        <v>0.54923266487203826</v>
      </c>
      <c r="BJ1624" s="21">
        <f t="shared" si="934"/>
        <v>-105</v>
      </c>
      <c r="BK1624" s="21">
        <f t="shared" si="935"/>
        <v>-190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0.51132875445757253</v>
      </c>
      <c r="BO1624" s="22">
        <f t="shared" si="552"/>
        <v>0.6548824645059409</v>
      </c>
      <c r="BP1624" s="22">
        <f t="shared" si="552"/>
        <v>0.61307270179413731</v>
      </c>
      <c r="BQ1624" s="22">
        <f t="shared" si="552"/>
        <v>0.54682626187360039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3.168790996290733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3.168790996290733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1.0358276800025739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3.1613186494436096</v>
      </c>
      <c r="AO1625" s="23">
        <f>IF(AJ1625=0,_xlfn.XLOOKUP(I1625,Goalies!B:B,Goalies!I:I),INDEX($AP$105:$AP1625,AJ1625))</f>
        <v>3.2641541166700181</v>
      </c>
      <c r="AP1625" s="23">
        <f t="shared" si="919"/>
        <v>3.273615581085306</v>
      </c>
      <c r="AQ1625" s="23">
        <f t="shared" si="920"/>
        <v>3.3180000000000005</v>
      </c>
      <c r="AR1625" s="66">
        <v>-0.03</v>
      </c>
      <c r="AS1625" s="96" t="s">
        <v>1592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3.3637699549810836</v>
      </c>
      <c r="AV1625" s="12">
        <f t="shared" ref="AV1625" si="981">AK1625*W1625*X1625*Z1624*AA1625*AB1624</f>
        <v>3.2864162156509447</v>
      </c>
      <c r="AW1625" s="12">
        <f t="shared" ref="AW1625" si="982">AV1624</f>
        <v>3.3337699549810837</v>
      </c>
      <c r="AX1625" s="8">
        <f t="shared" si="925"/>
        <v>2.2615528716226407E-2</v>
      </c>
      <c r="AY1625" s="8">
        <f t="shared" si="926"/>
        <v>6.3769954981093502E-2</v>
      </c>
      <c r="AZ1625" s="8">
        <f t="shared" si="927"/>
        <v>8.6385483697319909E-2</v>
      </c>
      <c r="BA1625" s="8">
        <f t="shared" si="928"/>
        <v>-4.1154426264867094E-2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0.48212786919763773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0.34231267788553205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0.38395535180703305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0.45076733512796174</v>
      </c>
      <c r="BJ1625" s="21">
        <f t="shared" si="934"/>
        <v>105</v>
      </c>
      <c r="BK1625" s="21">
        <f t="shared" si="935"/>
        <v>190</v>
      </c>
      <c r="BL1625" s="21">
        <f t="shared" si="936"/>
        <v>158</v>
      </c>
      <c r="BM1625" s="21">
        <f t="shared" si="937"/>
        <v>121</v>
      </c>
      <c r="BN1625" s="22">
        <f t="shared" si="61"/>
        <v>0.48867124554242747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0.3451175354940591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0.38692729820586264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0.45317373812639961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1591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1591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1591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1591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3.0374100802177497</v>
      </c>
      <c r="AN1630" s="23">
        <f t="shared" si="918"/>
        <v>3.0585090047302281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3.0070359794155723</v>
      </c>
      <c r="AR1630" s="66">
        <v>0.02</v>
      </c>
      <c r="AS1630" s="96" t="s">
        <v>1592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3.0912938375874979</v>
      </c>
      <c r="AV1630" s="12">
        <f t="shared" ref="AV1630" si="1062">AK1630*V1630*X1630*Z1631*AA1630*AB1631</f>
        <v>2.8620846133392948</v>
      </c>
      <c r="AW1630" s="12">
        <f t="shared" ref="AW1630" si="1063">AV1631</f>
        <v>3.106156904886503</v>
      </c>
      <c r="AX1630" s="8">
        <f t="shared" si="925"/>
        <v>-6.7915386660695187E-2</v>
      </c>
      <c r="AY1630" s="8">
        <f t="shared" si="926"/>
        <v>-0.15870616241249191</v>
      </c>
      <c r="AZ1630" s="8">
        <f t="shared" si="927"/>
        <v>-0.2266215490731871</v>
      </c>
      <c r="BA1630" s="8">
        <f t="shared" si="928"/>
        <v>9.0790775751796726E-2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0.46169387367794068</v>
      </c>
      <c r="BG1630" s="22">
        <f t="shared" si="550"/>
        <v>0.55839538716403947</v>
      </c>
      <c r="BH1630" s="22">
        <f t="shared" si="550"/>
        <v>0.50090955352245981</v>
      </c>
      <c r="BI1630" s="22">
        <f t="shared" si="550"/>
        <v>0.44320816899631366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0.45772564465479321</v>
      </c>
      <c r="BO1630" s="22">
        <f t="shared" si="552"/>
        <v>0.55699095701828394</v>
      </c>
      <c r="BP1630" s="22">
        <f t="shared" si="552"/>
        <v>0.49944693653204308</v>
      </c>
      <c r="BQ1630" s="22">
        <f t="shared" si="552"/>
        <v>0.44202954745965684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2.9534141289276663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2.9534141289276663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1.0261520541276181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2.8423052073774104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1592</v>
      </c>
      <c r="AT1631" s="20">
        <f t="shared" ref="AT1631" si="1074">(AK1631*V1631*X1631*Z1630*AA1631*AB1630*AC1631*AD1630*AG1631*AH1630)+AR1631</f>
        <v>3.0912938375874979</v>
      </c>
      <c r="AU1631" s="20">
        <f t="shared" ref="AU1631" si="1075">AT1630</f>
        <v>2.8820846133392948</v>
      </c>
      <c r="AV1631" s="12">
        <f t="shared" ref="AV1631" si="1076">AK1631*W1631*X1631*Z1630*AA1631*AB1630</f>
        <v>3.106156904886503</v>
      </c>
      <c r="AW1631" s="12">
        <f t="shared" ref="AW1631" si="1077">AV1630</f>
        <v>2.8620846133392948</v>
      </c>
      <c r="AX1631" s="8">
        <f t="shared" si="925"/>
        <v>-0.15870616241249191</v>
      </c>
      <c r="AY1631" s="8">
        <f t="shared" si="926"/>
        <v>-6.7915386660695187E-2</v>
      </c>
      <c r="AZ1631" s="8">
        <f t="shared" si="927"/>
        <v>-0.2266215490731871</v>
      </c>
      <c r="BA1631" s="8">
        <f t="shared" si="928"/>
        <v>-9.0790775751796726E-2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0.53830612632205932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0.44160461283596053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0.49909044647754019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0.55679183100368634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0.54227435534520674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0.44300904298171606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0.50055306346795692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0.55797045254034316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1592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1592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2.9441643062970964</v>
      </c>
      <c r="AN1634" s="23">
        <f t="shared" si="918"/>
        <v>2.9463830851317612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2.9147226632341252</v>
      </c>
      <c r="AR1634" s="66">
        <v>-0.1</v>
      </c>
      <c r="AS1634" s="96" t="s">
        <v>1591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3.4120164891963904</v>
      </c>
      <c r="AV1634" s="12">
        <f t="shared" ref="AV1634" si="1126">AK1634*V1634*X1634*Z1635*AA1634*AB1635</f>
        <v>2.7656918938889343</v>
      </c>
      <c r="AW1634" s="12">
        <f t="shared" ref="AW1634" si="1127">AV1635</f>
        <v>3.3830033574528744</v>
      </c>
      <c r="AX1634" s="8">
        <f t="shared" si="925"/>
        <v>-3.4308106111055725E-2</v>
      </c>
      <c r="AY1634" s="8">
        <f t="shared" si="926"/>
        <v>1.2016489196400304E-2</v>
      </c>
      <c r="AZ1634" s="8">
        <f t="shared" si="927"/>
        <v>-2.2291616914655421E-2</v>
      </c>
      <c r="BA1634" s="8">
        <f t="shared" si="928"/>
        <v>-4.6324595307456029E-2</v>
      </c>
      <c r="BB1634" s="62">
        <f t="shared" si="929"/>
        <v>162</v>
      </c>
      <c r="BC1634" s="21">
        <f t="shared" si="930"/>
        <v>-134</v>
      </c>
      <c r="BD1634" s="21">
        <f t="shared" si="931"/>
        <v>-107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0.38145137550387942</v>
      </c>
      <c r="BG1634" s="22">
        <f t="shared" si="550"/>
        <v>0.57299368322256439</v>
      </c>
      <c r="BH1634" s="22">
        <f t="shared" si="550"/>
        <v>0.51747061649605919</v>
      </c>
      <c r="BI1634" s="22">
        <f t="shared" si="550"/>
        <v>0.45791686066012893</v>
      </c>
      <c r="BJ1634" s="21">
        <f t="shared" si="934"/>
        <v>149</v>
      </c>
      <c r="BK1634" s="21">
        <f t="shared" si="935"/>
        <v>-141</v>
      </c>
      <c r="BL1634" s="21">
        <f t="shared" si="936"/>
        <v>-113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0.40238176662294778</v>
      </c>
      <c r="BO1634" s="22">
        <f t="shared" si="552"/>
        <v>0.58468224091342313</v>
      </c>
      <c r="BP1634" s="22">
        <f t="shared" si="552"/>
        <v>0.53123759867879849</v>
      </c>
      <c r="BQ1634" s="22">
        <f t="shared" si="552"/>
        <v>0.47067968103515057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3.3577327555506304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3.1562687902175925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0.99465010347874883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3.3404432502169255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1591</v>
      </c>
      <c r="AT1635" s="20">
        <f t="shared" ref="AT1635" si="1138">(AK1635*V1635*X1635*Z1634*AA1635*AB1634*AC1635*AD1634*AG1635*AH1634)+AR1635</f>
        <v>3.4120164891963904</v>
      </c>
      <c r="AU1635" s="20">
        <f t="shared" ref="AU1635" si="1139">AT1634</f>
        <v>2.6656918938889342</v>
      </c>
      <c r="AV1635" s="12">
        <f t="shared" ref="AV1635" si="1140">AK1635*W1635*X1635*Z1634*AA1635*AB1634</f>
        <v>3.3830033574528744</v>
      </c>
      <c r="AW1635" s="12">
        <f t="shared" ref="AW1635" si="1141">AV1634</f>
        <v>2.7656918938889343</v>
      </c>
      <c r="AX1635" s="8">
        <f t="shared" si="925"/>
        <v>1.2016489196400304E-2</v>
      </c>
      <c r="AY1635" s="8">
        <f t="shared" si="926"/>
        <v>-3.4308106111055725E-2</v>
      </c>
      <c r="AZ1635" s="8">
        <f t="shared" si="927"/>
        <v>-2.2291616914655421E-2</v>
      </c>
      <c r="BA1635" s="8">
        <f t="shared" si="928"/>
        <v>4.6324595307456029E-2</v>
      </c>
      <c r="BB1635" s="62">
        <f t="shared" si="929"/>
        <v>-162</v>
      </c>
      <c r="BC1635" s="21">
        <f t="shared" si="930"/>
        <v>134</v>
      </c>
      <c r="BD1635" s="21">
        <f t="shared" si="931"/>
        <v>107</v>
      </c>
      <c r="BE1635" s="21">
        <f t="shared" si="932"/>
        <v>-118</v>
      </c>
      <c r="BF1635" s="94">
        <f t="shared" si="57"/>
        <v>0.61854862449612058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0.42700631677743561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0.48252938350394081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0.54208313933987107</v>
      </c>
      <c r="BJ1635" s="21">
        <f t="shared" si="934"/>
        <v>-149</v>
      </c>
      <c r="BK1635" s="21">
        <f t="shared" si="935"/>
        <v>141</v>
      </c>
      <c r="BL1635" s="21">
        <f t="shared" si="936"/>
        <v>113</v>
      </c>
      <c r="BM1635" s="21">
        <f t="shared" si="937"/>
        <v>-112</v>
      </c>
      <c r="BN1635" s="22">
        <f t="shared" si="61"/>
        <v>0.59761823337705222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0.41531775908657687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0.46876240132120151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0.52932031896484943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1590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1590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2.94999999999999</v>
      </c>
      <c r="O1638">
        <f t="shared" ref="O1638" si="1180">N1639</f>
        <v>3.1499999999999901</v>
      </c>
      <c r="P1638" s="68">
        <f t="shared" ref="P1638:P1649" si="1181">N1638</f>
        <v>2.94999999999999</v>
      </c>
      <c r="Q1638">
        <f t="shared" ref="Q1638" si="1182">P1639</f>
        <v>3.1499999999999901</v>
      </c>
      <c r="R1638" s="5">
        <f t="shared" ref="R1638" si="1183">N1638/W1638/X1638/Z1639/AB1639/AA1638</f>
        <v>3.0483156661457649</v>
      </c>
      <c r="S1638" s="5">
        <f t="shared" ref="S1638" si="1184">O1638/W1639/Y1638/Z1638/AA1639/AB1638</f>
        <v>3.1401019328105719</v>
      </c>
      <c r="T1638" s="5">
        <f t="shared" ref="T1638" si="1185">P1638/W1638/X1638/Z1639/AB1639</f>
        <v>3.0483156661457649</v>
      </c>
      <c r="U1638" s="5">
        <f t="shared" ref="U1638" si="1186">Q1638/W1639/Y1638/Z1638/AA1639</f>
        <v>3.1401019328105719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0.98499999999999999</v>
      </c>
      <c r="AA1638" s="23">
        <v>1</v>
      </c>
      <c r="AB1638" s="23"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2.9477473499218645</v>
      </c>
      <c r="AM1638" s="23">
        <f>IF(AI1638=0,_xlfn.XLOOKUP(E1638,'Starting GF'!A:A,'Starting GF'!C:C),INDEX($AN$63:$AN1638,AI1638))</f>
        <v>3.0960005053262432</v>
      </c>
      <c r="AN1638" s="23">
        <f t="shared" ref="AN1638:AN1648" si="1190">IF(S1638=0,AM1638,S1638*L1638+AM1638*(1-L1638))</f>
        <v>3.1026157194488926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3.1110408627287516</v>
      </c>
      <c r="AQ1638" s="23">
        <f t="shared" ref="AQ1638:AQ1649" si="1192">AM1638*Z1638</f>
        <v>3.0495604977463495</v>
      </c>
      <c r="AR1638" s="66">
        <v>0.05</v>
      </c>
      <c r="AS1638" s="96" t="s">
        <v>1591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3.0619363730083613</v>
      </c>
      <c r="AV1638" s="12">
        <f t="shared" ref="AV1638" si="1195">AK1638*V1638*X1638*Z1639*AA1638*AB1639</f>
        <v>2.8265085104592851</v>
      </c>
      <c r="AW1638" s="12">
        <f t="shared" ref="AW1638" si="1196">AV1639</f>
        <v>3.105759558272899</v>
      </c>
      <c r="AX1638" s="8">
        <f t="shared" ref="AX1638:AX1649" si="1197">(AT1638-N1638)</f>
        <v>-7.3491489540705057E-2</v>
      </c>
      <c r="AY1638" s="8">
        <f t="shared" ref="AY1638:AY1649" si="1198">(AU1638-O1638)</f>
        <v>-8.8063626991628841E-2</v>
      </c>
      <c r="AZ1638" s="8">
        <f t="shared" ref="AZ1638:AZ1649" si="1199">SUM(AX1638:AY1638)</f>
        <v>-0.1615551165323339</v>
      </c>
      <c r="BA1638" s="8">
        <f t="shared" ref="BA1638:BA1649" si="1200">AX1638-AY1638</f>
        <v>1.4572137450923783E-2</v>
      </c>
      <c r="BB1638" s="62">
        <f t="shared" ref="BB1638:BB1649" si="1201">IF(BF1638=0.5,100,IF(BF1638&gt;0.5,-ROUND(100*BF1638/(1-BF1638),0),ROUND(100*(1-BF1638)/BF1638,0)))</f>
        <v>115</v>
      </c>
      <c r="BC1638" s="21">
        <f t="shared" ref="BC1638:BC1649" si="1202">IF(BG1638=0.5,100,IF(BG1638&gt;0.5,-ROUND(100*BG1638/(1-BG1638),0),ROUND(100*(1-BG1638)/BG1638,0)))</f>
        <v>-124</v>
      </c>
      <c r="BD1638" s="21">
        <f t="shared" ref="BD1638:BD1649" si="1203">IF(BH1638=0.5,100,IF(BH1638&gt;0.5,-ROUND(100*BH1638/(1-BH1638),0),ROUND(100*(1-BH1638)/BH1638,0)))</f>
        <v>102</v>
      </c>
      <c r="BE1638" s="21">
        <f t="shared" ref="BE1638:BE1649" si="1204">IF(BI1638=0.5,100,IF(BI1638&gt;0.5,-ROUND(100*BI1638/(1-BI1638),0),ROUND(100*(1-BI1638)/BI1638,0)))</f>
        <v>128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0.46429560373739054</v>
      </c>
      <c r="BG1638" s="22">
        <f t="shared" si="550"/>
        <v>0.55260627533075701</v>
      </c>
      <c r="BH1638" s="22">
        <f t="shared" si="550"/>
        <v>0.49476337817882676</v>
      </c>
      <c r="BI1638" s="22">
        <f t="shared" si="550"/>
        <v>0.43811245733213733</v>
      </c>
      <c r="BJ1638" s="21">
        <f t="shared" ref="BJ1638:BJ1649" si="1206">IF(BN1638=0.5,100,IF(BN1638&gt;0.5,-ROUND(100*BN1638/(1-BN1638),0),ROUND(100*(1-BN1638)/BN1638,0)))</f>
        <v>120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103</v>
      </c>
      <c r="BM1638" s="21">
        <f t="shared" ref="BM1638:BM1649" si="1209">IF(BQ1638=0.5,100,IF(BQ1638&gt;0.5,-ROUND(100*BQ1638/(1-BQ1638),0),ROUND(100*(1-BQ1638)/BQ1638,0)))</f>
        <v>129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0.45372250169108697</v>
      </c>
      <c r="BO1638" s="22">
        <f t="shared" si="552"/>
        <v>0.55064104652112933</v>
      </c>
      <c r="BP1638" s="22">
        <f t="shared" si="552"/>
        <v>0.49258886992734052</v>
      </c>
      <c r="BQ1638" s="22">
        <f t="shared" si="552"/>
        <v>0.4362285782558295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3.1499999999999901</v>
      </c>
      <c r="O1639">
        <f t="shared" ref="O1639" si="1211">N1638</f>
        <v>2.94999999999999</v>
      </c>
      <c r="P1639" s="68">
        <f t="shared" si="1181"/>
        <v>3.1499999999999901</v>
      </c>
      <c r="Q1639">
        <f t="shared" ref="Q1639" si="1212">P1638</f>
        <v>2.94999999999999</v>
      </c>
      <c r="R1639" s="5">
        <f t="shared" ref="R1639" si="1213">N1639/W1639/X1639/Z1638/AB1638/AA1639</f>
        <v>3.0833037201776006</v>
      </c>
      <c r="S1639" s="5">
        <f t="shared" ref="S1639" si="1214">O1639/W1638/Y1639/Z1639/AA1638/AB1639</f>
        <v>3.1586562473595792</v>
      </c>
      <c r="T1639" s="5">
        <f t="shared" ref="T1639" si="1215">P1639/W1639/X1639/Z1638/AB1638</f>
        <v>2.9599715713704966</v>
      </c>
      <c r="U1639" s="5">
        <f t="shared" ref="U1639" si="1216">Q1639/W1638/Y1639/Z1639/AA1638</f>
        <v>3.1902428098331752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1.0459461166642714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v>0.96</v>
      </c>
      <c r="AB1639" s="23"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3.0446455757945334</v>
      </c>
      <c r="AM1639" s="23">
        <f>IF(AI1639=0,_xlfn.XLOOKUP(E1639,'Starting GF'!A:A,'Starting GF'!C:C),INDEX($AN$63:$AN1639,AI1639))</f>
        <v>3.0360578819139317</v>
      </c>
      <c r="AN1639" s="23">
        <f t="shared" si="1190"/>
        <v>3.0544476367307789</v>
      </c>
      <c r="AO1639" s="23">
        <f>IF(AJ1639=0,_xlfn.XLOOKUP(I1639,Goalies!B:B,Goalies!I:I),INDEX($AP$105:$AP1639,AJ1639))</f>
        <v>3.030890874058159</v>
      </c>
      <c r="AP1639" s="23">
        <f t="shared" si="1191"/>
        <v>3.0358417269402542</v>
      </c>
      <c r="AQ1639" s="23">
        <f t="shared" si="1192"/>
        <v>2.9449761454565135</v>
      </c>
      <c r="AR1639" s="66">
        <v>-0.05</v>
      </c>
      <c r="AS1639" s="96" t="s">
        <v>1591</v>
      </c>
      <c r="AT1639" s="20">
        <f t="shared" ref="AT1639" si="1219">(AK1639*V1639*X1639*Z1638*AA1639*AB1638*AC1639*AD1638*AG1639*AH1638)+AR1639</f>
        <v>3.0619363730083613</v>
      </c>
      <c r="AU1639" s="20">
        <f t="shared" ref="AU1639" si="1220">AT1638</f>
        <v>2.8765085104592849</v>
      </c>
      <c r="AV1639" s="12">
        <f t="shared" ref="AV1639" si="1221">AK1639*W1639*X1639*Z1638*AA1639*AB1638</f>
        <v>3.105759558272899</v>
      </c>
      <c r="AW1639" s="12">
        <f t="shared" ref="AW1639" si="1222">AV1638</f>
        <v>2.8265085104592851</v>
      </c>
      <c r="AX1639" s="8">
        <f t="shared" si="1197"/>
        <v>-8.8063626991628841E-2</v>
      </c>
      <c r="AY1639" s="8">
        <f t="shared" si="1198"/>
        <v>-7.3491489540705057E-2</v>
      </c>
      <c r="AZ1639" s="8">
        <f t="shared" si="1199"/>
        <v>-0.1615551165323339</v>
      </c>
      <c r="BA1639" s="8">
        <f t="shared" si="1200"/>
        <v>-1.4572137450923783E-2</v>
      </c>
      <c r="BB1639" s="62">
        <f t="shared" si="1201"/>
        <v>-115</v>
      </c>
      <c r="BC1639" s="21">
        <f t="shared" si="1202"/>
        <v>124</v>
      </c>
      <c r="BD1639" s="21">
        <f t="shared" si="1203"/>
        <v>-102</v>
      </c>
      <c r="BE1639" s="21">
        <f t="shared" si="1204"/>
        <v>-128</v>
      </c>
      <c r="BF1639" s="94">
        <f t="shared" si="57"/>
        <v>0.53570439626260946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0.44739372466924304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0.50523662182117324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0.56188754266786267</v>
      </c>
      <c r="BJ1639" s="21">
        <f t="shared" si="1206"/>
        <v>-120</v>
      </c>
      <c r="BK1639" s="21">
        <f t="shared" si="1207"/>
        <v>123</v>
      </c>
      <c r="BL1639" s="21">
        <f t="shared" si="1208"/>
        <v>-103</v>
      </c>
      <c r="BM1639" s="21">
        <f t="shared" si="1209"/>
        <v>-129</v>
      </c>
      <c r="BN1639" s="22">
        <f t="shared" si="61"/>
        <v>0.54627749830891303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0.44935895347887062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0.50741113007265948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0.5637714217441705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2.44999999999999</v>
      </c>
      <c r="O1640">
        <f t="shared" ref="O1640" si="1229">N1641</f>
        <v>4.1999999999999904</v>
      </c>
      <c r="P1640" s="68">
        <f t="shared" si="1181"/>
        <v>2.44999999999999</v>
      </c>
      <c r="Q1640">
        <f t="shared" ref="Q1640" si="1230">P1641</f>
        <v>4.1999999999999904</v>
      </c>
      <c r="R1640" s="5">
        <f t="shared" ref="R1640" si="1231">N1640/W1640/X1640/Z1641/AB1641/AA1640</f>
        <v>3.0261621696212115</v>
      </c>
      <c r="S1640" s="5">
        <f t="shared" ref="S1640" si="1232">O1640/W1641/Y1640/Z1640/AA1641/AB1640</f>
        <v>3.4699861523451512</v>
      </c>
      <c r="T1640" s="5">
        <f t="shared" ref="T1640" si="1233">P1640/W1640/X1640/Z1641/AB1641</f>
        <v>2.7992000068996208</v>
      </c>
      <c r="U1640" s="5">
        <f t="shared" ref="U1640" si="1234">Q1640/W1641/Y1640/Z1640/AA1641</f>
        <v>3.5046860138686027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0.88711654167730825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v>0.92500000000000004</v>
      </c>
      <c r="AB1640" s="23"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v>3.12</v>
      </c>
      <c r="AM1640" s="23">
        <f>IF(AI1640=0,_xlfn.XLOOKUP(E1640,'Starting GF'!A:A,'Starting GF'!C:C),INDEX($AN$63:$AN1640,AI1640))</f>
        <v>3.37</v>
      </c>
      <c r="AN1640" s="23">
        <v>3.35</v>
      </c>
      <c r="AO1640" s="23">
        <f>IF(AJ1640=0,_xlfn.XLOOKUP(I1640,Goalies!B:B,Goalies!I:I),INDEX($AP$105:$AP1640,AJ1640))</f>
        <v>3.3103471329870824</v>
      </c>
      <c r="AP1640" s="23">
        <f t="shared" si="1191"/>
        <v>3.3186780482052396</v>
      </c>
      <c r="AQ1640" s="23">
        <f t="shared" si="1192"/>
        <v>3.2688999999999999</v>
      </c>
      <c r="AR1640" s="66">
        <v>0</v>
      </c>
      <c r="AS1640" s="96" t="s">
        <v>1592</v>
      </c>
      <c r="AT1640" s="20">
        <f t="shared" ref="AT1640" si="1237">(AK1640*V1640*X1640*Z1641*AA1640*AB1641*AC1640*AD1641*AG1640*AH1641)+AR1640</f>
        <v>2.5182741501875747</v>
      </c>
      <c r="AU1640" s="20">
        <f t="shared" ref="AU1640" si="1238">AT1641</f>
        <v>4.0744898694983114</v>
      </c>
      <c r="AV1640" s="12">
        <f t="shared" ref="AV1640" si="1239">AK1640*V1640*X1640*Z1641*AA1640*AB1641</f>
        <v>2.5182741501875747</v>
      </c>
      <c r="AW1640" s="12">
        <f t="shared" ref="AW1640" si="1240">AV1641</f>
        <v>4.0789788139166339</v>
      </c>
      <c r="AX1640" s="8">
        <f t="shared" si="1197"/>
        <v>6.8274150187584759E-2</v>
      </c>
      <c r="AY1640" s="8">
        <f t="shared" si="1198"/>
        <v>-0.12551013050167903</v>
      </c>
      <c r="AZ1640" s="8">
        <f t="shared" si="1199"/>
        <v>-5.723598031409427E-2</v>
      </c>
      <c r="BA1640" s="8">
        <f t="shared" si="1200"/>
        <v>0.19378428068926379</v>
      </c>
      <c r="BB1640" s="62">
        <f t="shared" si="1201"/>
        <v>261</v>
      </c>
      <c r="BC1640" s="21">
        <f t="shared" si="1202"/>
        <v>-186</v>
      </c>
      <c r="BD1640" s="21">
        <f t="shared" si="1203"/>
        <v>-153</v>
      </c>
      <c r="BE1640" s="21">
        <f t="shared" si="1204"/>
        <v>-115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0.2768314921240897</v>
      </c>
      <c r="BG1640" s="22">
        <f t="shared" si="550"/>
        <v>0.64991180931110615</v>
      </c>
      <c r="BH1640" s="22">
        <f t="shared" si="550"/>
        <v>0.60416634930518653</v>
      </c>
      <c r="BI1640" s="22">
        <f t="shared" si="550"/>
        <v>0.53433267186195521</v>
      </c>
      <c r="BJ1640" s="21">
        <f t="shared" si="1206"/>
        <v>262</v>
      </c>
      <c r="BK1640" s="21">
        <f t="shared" si="1207"/>
        <v>-186</v>
      </c>
      <c r="BL1640" s="21">
        <f t="shared" si="1208"/>
        <v>-153</v>
      </c>
      <c r="BM1640" s="21">
        <f t="shared" si="1209"/>
        <v>-115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0.27626028428170013</v>
      </c>
      <c r="BO1640" s="22">
        <f t="shared" si="552"/>
        <v>0.65056976104130337</v>
      </c>
      <c r="BP1640" s="22">
        <f t="shared" si="552"/>
        <v>0.60482315008453624</v>
      </c>
      <c r="BQ1640" s="22">
        <f t="shared" si="552"/>
        <v>0.53479654179136982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Scott Wedgewood</v>
      </c>
      <c r="J1641" s="33" t="s">
        <v>158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4.1999999999999904</v>
      </c>
      <c r="O1641">
        <f t="shared" ref="O1641" si="1243">N1640</f>
        <v>2.44999999999999</v>
      </c>
      <c r="P1641" s="68">
        <f t="shared" si="1181"/>
        <v>4.1999999999999904</v>
      </c>
      <c r="Q1641">
        <f t="shared" ref="Q1641" si="1244">P1640</f>
        <v>2.44999999999999</v>
      </c>
      <c r="R1641" s="5">
        <f t="shared" ref="R1641" si="1245">N1641/W1641/X1641/Z1640/AB1640/AA1641</f>
        <v>3.6810683960338024</v>
      </c>
      <c r="S1641" s="5">
        <f t="shared" ref="S1641" si="1246">O1641/W1640/Y1641/Z1641/AA1640/AB1641</f>
        <v>2.5465536687973893</v>
      </c>
      <c r="T1641" s="5">
        <f t="shared" ref="T1641" si="1247">P1641/W1641/X1641/Z1640/AB1640</f>
        <v>3.5890416861329575</v>
      </c>
      <c r="U1641" s="5">
        <f t="shared" ref="U1641" si="1248">Q1641/W1640/Y1641/Z1641/AA1640</f>
        <v>2.610217510517324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1.01</v>
      </c>
      <c r="AA1641" s="23">
        <v>0.97499999999999998</v>
      </c>
      <c r="AB1641" s="23"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1501</v>
      </c>
      <c r="AK1641" s="23">
        <f>IF(AI1641=0,_xlfn.XLOOKUP(E1641,'Starting GF'!A:A,'Starting GF'!B:B),INDEX($AL$63:$AL1641,AI1641))</f>
        <v>3.5750000000000002</v>
      </c>
      <c r="AL1641" s="23">
        <v>3.58</v>
      </c>
      <c r="AM1641" s="23">
        <f>IF(AI1641=0,_xlfn.XLOOKUP(E1641,'Starting GF'!A:A,'Starting GF'!C:C),INDEX($AN$63:$AN1641,AI1641))</f>
        <v>2.6258649633648323</v>
      </c>
      <c r="AN1641" s="23">
        <v>2.62</v>
      </c>
      <c r="AO1641" s="23">
        <f>IF(AJ1641=0,_xlfn.XLOOKUP(I1641,Goalies!B:B,Goalies!I:I),INDEX($AP$105:$AP1641,AJ1641))</f>
        <v>2.6723900477170837</v>
      </c>
      <c r="AP1641" s="23">
        <f t="shared" si="1191"/>
        <v>2.6573344213823256</v>
      </c>
      <c r="AQ1641" s="23">
        <f t="shared" si="1192"/>
        <v>2.6521236129984809</v>
      </c>
      <c r="AR1641" s="66">
        <v>0</v>
      </c>
      <c r="AS1641" s="96" t="s">
        <v>1592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2.5182741501875747</v>
      </c>
      <c r="AV1641" s="12">
        <f t="shared" ref="AV1641" si="1253">AK1641*W1641*X1641*Z1640*AA1641*AB1640</f>
        <v>4.0789788139166339</v>
      </c>
      <c r="AW1641" s="12">
        <f t="shared" ref="AW1641" si="1254">AV1640</f>
        <v>2.5182741501875747</v>
      </c>
      <c r="AX1641" s="8">
        <f t="shared" si="1197"/>
        <v>-0.12551013050167903</v>
      </c>
      <c r="AY1641" s="8">
        <f t="shared" si="1198"/>
        <v>6.8274150187584759E-2</v>
      </c>
      <c r="AZ1641" s="8">
        <f t="shared" si="1199"/>
        <v>-5.723598031409427E-2</v>
      </c>
      <c r="BA1641" s="8">
        <f t="shared" si="1200"/>
        <v>-0.19378428068926379</v>
      </c>
      <c r="BB1641" s="62">
        <f t="shared" si="1201"/>
        <v>-261</v>
      </c>
      <c r="BC1641" s="21">
        <f t="shared" si="1202"/>
        <v>186</v>
      </c>
      <c r="BD1641" s="21">
        <f t="shared" si="1203"/>
        <v>153</v>
      </c>
      <c r="BE1641" s="21">
        <f t="shared" si="1204"/>
        <v>115</v>
      </c>
      <c r="BF1641" s="94">
        <f t="shared" si="57"/>
        <v>0.72316850787591025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0.35008819068889385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0.39583365069481352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0.46566732813804479</v>
      </c>
      <c r="BJ1641" s="21">
        <f t="shared" si="1206"/>
        <v>-262</v>
      </c>
      <c r="BK1641" s="21">
        <f t="shared" si="1207"/>
        <v>186</v>
      </c>
      <c r="BL1641" s="21">
        <f t="shared" si="1208"/>
        <v>153</v>
      </c>
      <c r="BM1641" s="21">
        <f t="shared" si="1209"/>
        <v>115</v>
      </c>
      <c r="BN1641" s="22">
        <f t="shared" si="61"/>
        <v>0.72373971571829987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0.34943023895869663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0.39517684991546381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0.46520345820863024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2.5999999999999899</v>
      </c>
      <c r="O1642">
        <f t="shared" ref="O1642" si="1261">N1643</f>
        <v>3.3999999999999901</v>
      </c>
      <c r="P1642" s="68">
        <f t="shared" si="1181"/>
        <v>2.5999999999999899</v>
      </c>
      <c r="Q1642">
        <f t="shared" ref="Q1642" si="1262">P1643</f>
        <v>3.3999999999999901</v>
      </c>
      <c r="R1642" s="5">
        <f t="shared" ref="R1642" si="1263">N1642/W1642/X1642/Z1643/AB1643/AA1642</f>
        <v>2.8572912332886586</v>
      </c>
      <c r="S1642" s="5">
        <f t="shared" ref="S1642" si="1264">O1642/W1643/Y1642/Z1642/AA1643/AB1642</f>
        <v>3.1008655310922979</v>
      </c>
      <c r="T1642" s="5">
        <f t="shared" ref="T1642" si="1265">P1642/W1642/X1642/Z1643/AB1643</f>
        <v>2.828718320955772</v>
      </c>
      <c r="U1642" s="5">
        <f t="shared" ref="U1642" si="1266">Q1642/W1643/Y1642/Z1642/AA1643</f>
        <v>3.1938914970250671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v>0.99</v>
      </c>
      <c r="AB1642" s="23"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2.8063166501230854</v>
      </c>
      <c r="AM1642" s="23">
        <f>IF(AI1642=0,_xlfn.XLOOKUP(E1642,'Starting GF'!A:A,'Starting GF'!C:C),INDEX($AN$63:$AN1642,AI1642))</f>
        <v>3.01</v>
      </c>
      <c r="AN1642" s="23">
        <v>3.04</v>
      </c>
      <c r="AO1642" s="23">
        <f>IF(AJ1642=0,_xlfn.XLOOKUP(I1642,Goalies!B:B,Goalies!I:I),INDEX($AP$105:$AP1642,AJ1642))</f>
        <v>3.112599637829796</v>
      </c>
      <c r="AP1642" s="23">
        <f t="shared" si="1191"/>
        <v>3.1294447150057247</v>
      </c>
      <c r="AQ1642" s="23">
        <f t="shared" si="1192"/>
        <v>3.1303999999999998</v>
      </c>
      <c r="AR1642" s="66">
        <v>-0.02</v>
      </c>
      <c r="AS1642" s="96" t="s">
        <v>1592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-4.0903195612836729E-2</v>
      </c>
      <c r="AY1642" s="8">
        <f t="shared" si="1198"/>
        <v>-6.3363064212317965E-2</v>
      </c>
      <c r="AZ1642" s="8">
        <f t="shared" si="1199"/>
        <v>-0.10426625982515469</v>
      </c>
      <c r="BA1642" s="8">
        <f t="shared" si="1200"/>
        <v>2.2459868599481236E-2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3.3999999999999901</v>
      </c>
      <c r="O1643">
        <f t="shared" ref="O1643" si="1276">N1642</f>
        <v>2.5999999999999899</v>
      </c>
      <c r="P1643" s="68">
        <f t="shared" si="1181"/>
        <v>3.3999999999999901</v>
      </c>
      <c r="Q1643">
        <f t="shared" ref="Q1643" si="1277">P1642</f>
        <v>2.5999999999999899</v>
      </c>
      <c r="R1643" s="5">
        <f t="shared" ref="R1643" si="1278">N1643/W1643/X1643/Z1642/AB1642/AA1643</f>
        <v>3.126666055873403</v>
      </c>
      <c r="S1643" s="5">
        <f t="shared" ref="S1643" si="1279">O1643/W1642/Y1643/Z1643/AA1642/AB1643</f>
        <v>2.9915343515947477</v>
      </c>
      <c r="T1643" s="5">
        <f t="shared" ref="T1643" si="1280">P1643/W1643/X1643/Z1642/AB1642</f>
        <v>3.0015994136384667</v>
      </c>
      <c r="U1643" s="5">
        <f t="shared" ref="U1643" si="1281">Q1643/W1642/Y1643/Z1643/AA1642</f>
        <v>2.9915343515947477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v>0.96</v>
      </c>
      <c r="AB1643" s="23"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v>3.06</v>
      </c>
      <c r="AM1643" s="23">
        <f>IF(AI1643=0,_xlfn.XLOOKUP(E1643,'Starting GF'!A:A,'Starting GF'!C:C),INDEX($AN$63:$AN1643,AI1643))</f>
        <v>2.9292746173710973</v>
      </c>
      <c r="AN1643" s="23">
        <v>2.95</v>
      </c>
      <c r="AO1643" s="23">
        <f>IF(AJ1643=0,_xlfn.XLOOKUP(I1643,Goalies!B:B,Goalies!I:I),INDEX($AP$105:$AP1643,AJ1643))</f>
        <v>2.894978476738594</v>
      </c>
      <c r="AP1643" s="23">
        <f t="shared" si="1191"/>
        <v>2.8959999533848406</v>
      </c>
      <c r="AQ1643" s="23">
        <f t="shared" si="1192"/>
        <v>2.8413963788499643</v>
      </c>
      <c r="AR1643" s="66">
        <v>0.02</v>
      </c>
      <c r="AS1643" s="96" t="s">
        <v>1592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-6.3363064212317965E-2</v>
      </c>
      <c r="AY1643" s="8">
        <f t="shared" si="1198"/>
        <v>-4.0903195612836729E-2</v>
      </c>
      <c r="AZ1643" s="8">
        <f t="shared" si="1199"/>
        <v>-0.10426625982515469</v>
      </c>
      <c r="BA1643" s="8">
        <f t="shared" si="1200"/>
        <v>-2.2459868599481236E-2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2.8499999999999899</v>
      </c>
      <c r="O1644">
        <f t="shared" ref="O1644" si="1294">N1645</f>
        <v>2.69999999999999</v>
      </c>
      <c r="P1644" s="68">
        <f t="shared" si="1181"/>
        <v>2.8499999999999899</v>
      </c>
      <c r="Q1644">
        <f t="shared" ref="Q1644" si="1295">P1645</f>
        <v>2.69999999999999</v>
      </c>
      <c r="R1644" s="5">
        <f t="shared" ref="R1644" si="1296">N1644/W1644/X1644/Z1645/AB1645/AA1644</f>
        <v>2.9799940546854722</v>
      </c>
      <c r="S1644" s="5">
        <f t="shared" ref="S1644" si="1297">O1644/W1645/Y1644/Z1644/AA1645/AB1644</f>
        <v>2.9012695719726134</v>
      </c>
      <c r="T1644" s="5">
        <f t="shared" ref="T1644" si="1298">P1644/W1644/X1644/Z1645/AB1645</f>
        <v>2.8011944114043437</v>
      </c>
      <c r="U1644" s="5">
        <f t="shared" ref="U1644" si="1299">Q1644/W1645/Y1644/Z1644/AA1645</f>
        <v>2.9302822676923395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v>0.94</v>
      </c>
      <c r="AB1644" s="23"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2.9088443404053028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2.9263003899148936</v>
      </c>
      <c r="AO1644" s="23">
        <f>IF(AJ1644=0,_xlfn.XLOOKUP(I1644,Goalies!B:B,Goalies!I:I),INDEX($AP$105:$AP1644,AJ1644))</f>
        <v>2.9156362986187889</v>
      </c>
      <c r="AP1644" s="23">
        <f t="shared" si="1191"/>
        <v>2.9004255765479861</v>
      </c>
      <c r="AQ1644" s="23">
        <f t="shared" si="1192"/>
        <v>2.8427960652887432</v>
      </c>
      <c r="AR1644" s="66">
        <v>0.03</v>
      </c>
      <c r="AS1644" s="96" t="s">
        <v>1592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-5.585052030671811E-2</v>
      </c>
      <c r="AY1644" s="8">
        <f t="shared" si="1198"/>
        <v>-5.5964026281305479E-3</v>
      </c>
      <c r="AZ1644" s="8">
        <f t="shared" si="1199"/>
        <v>-6.1446922934848658E-2</v>
      </c>
      <c r="BA1644" s="8">
        <f t="shared" si="1200"/>
        <v>-5.0254117678587562E-2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2.69999999999999</v>
      </c>
      <c r="O1645">
        <f t="shared" ref="O1645" si="1308">N1644</f>
        <v>2.8499999999999899</v>
      </c>
      <c r="P1645" s="68">
        <f t="shared" si="1181"/>
        <v>2.69999999999999</v>
      </c>
      <c r="Q1645">
        <f t="shared" ref="Q1645" si="1309">P1644</f>
        <v>2.8499999999999899</v>
      </c>
      <c r="R1645" s="5">
        <f t="shared" ref="R1645" si="1310">N1645/W1645/X1645/Z1644/AB1644/AA1645</f>
        <v>2.653071203872639</v>
      </c>
      <c r="S1645" s="5">
        <f t="shared" ref="S1645" si="1311">O1645/W1644/Y1645/Z1645/AA1644/AB1645</f>
        <v>3.2477888431000186</v>
      </c>
      <c r="T1645" s="5">
        <f t="shared" ref="T1645" si="1312">P1645/W1645/X1645/Z1644/AB1644</f>
        <v>2.653071203872639</v>
      </c>
      <c r="U1645" s="5">
        <f t="shared" ref="U1645" si="1313">Q1645/W1644/Y1645/Z1645/AA1644</f>
        <v>3.2477888431000186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v>1</v>
      </c>
      <c r="AB1645" s="23"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2.675960680580896</v>
      </c>
      <c r="AM1645" s="23">
        <f>IF(AI1645=0,_xlfn.XLOOKUP(E1645,'Starting GF'!A:A,'Starting GF'!C:C),INDEX($AN$63:$AN1645,AI1645))</f>
        <v>3.16</v>
      </c>
      <c r="AN1645" s="23">
        <f t="shared" si="1190"/>
        <v>3.1731683264650026</v>
      </c>
      <c r="AO1645" s="23">
        <f>IF(AJ1645=0,_xlfn.XLOOKUP(I1645,Goalies!B:B,Goalies!I:I),INDEX($AP$105:$AP1645,AJ1645))</f>
        <v>3.2075714190171021</v>
      </c>
      <c r="AP1645" s="23">
        <f t="shared" si="1191"/>
        <v>3.2136040326295392</v>
      </c>
      <c r="AQ1645" s="23">
        <f t="shared" si="1192"/>
        <v>3.16</v>
      </c>
      <c r="AR1645" s="66">
        <v>-0.03</v>
      </c>
      <c r="AS1645" s="96" t="s">
        <v>1592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-5.5964026281305479E-3</v>
      </c>
      <c r="AY1645" s="8">
        <f t="shared" si="1198"/>
        <v>-5.585052030671811E-2</v>
      </c>
      <c r="AZ1645" s="8">
        <f t="shared" si="1199"/>
        <v>-6.1446922934848658E-2</v>
      </c>
      <c r="BA1645" s="8">
        <f t="shared" si="1200"/>
        <v>5.0254117678587562E-2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3.0999999999999899</v>
      </c>
      <c r="O1646">
        <f t="shared" ref="O1646" si="1326">N1647</f>
        <v>2.8499999999999899</v>
      </c>
      <c r="P1646" s="68">
        <f t="shared" si="1181"/>
        <v>3.0999999999999899</v>
      </c>
      <c r="Q1646">
        <f t="shared" ref="Q1646" si="1327">P1647</f>
        <v>2.8499999999999899</v>
      </c>
      <c r="R1646" s="5">
        <f t="shared" ref="R1646" si="1328">N1646/W1646/X1646/Z1647/AB1647/AA1646</f>
        <v>2.9892565154300348</v>
      </c>
      <c r="S1646" s="5">
        <f t="shared" ref="S1646" si="1329">O1646/W1647/Y1646/Z1646/AA1647/AB1646</f>
        <v>3.0125700055781168</v>
      </c>
      <c r="T1646" s="5">
        <f t="shared" ref="T1646" si="1330">P1646/W1646/X1646/Z1647/AB1647</f>
        <v>2.9892565154300348</v>
      </c>
      <c r="U1646" s="5">
        <f t="shared" ref="U1646" si="1331">Q1646/W1647/Y1646/Z1646/AA1647</f>
        <v>3.1631985058570229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1.1047297297297298</v>
      </c>
      <c r="Y1646" s="5">
        <f t="shared" ref="Y1646" si="1333">AK1647/K1646</f>
        <v>0.92229729729729726</v>
      </c>
      <c r="Z1646" s="5">
        <f>IF(J1646="",1,(_xlfn.XLOOKUP(I1646,Goalies!B:B,Goalies!J:J)))</f>
        <v>0.97499999999999998</v>
      </c>
      <c r="AA1646" s="23">
        <v>1</v>
      </c>
      <c r="AB1646" s="23"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2.9983884773145051</v>
      </c>
      <c r="AM1646" s="23">
        <f>IF(AI1646=0,_xlfn.XLOOKUP(E1646,'Starting GF'!A:A,'Starting GF'!C:C),INDEX($AN$63:$AN1646,AI1646))</f>
        <v>3.18</v>
      </c>
      <c r="AN1646" s="23">
        <f t="shared" si="1190"/>
        <v>3.1548855008367171</v>
      </c>
      <c r="AO1646" s="23">
        <f>IF(AJ1646=0,_xlfn.XLOOKUP(I1646,Goalies!B:B,Goalies!I:I),INDEX($AP$105:$AP1646,AJ1646))</f>
        <v>3.065558047703167</v>
      </c>
      <c r="AP1646" s="23">
        <f t="shared" si="1191"/>
        <v>3.0463127038634914</v>
      </c>
      <c r="AQ1646" s="23">
        <f t="shared" si="1192"/>
        <v>3.1005000000000003</v>
      </c>
      <c r="AR1646" s="66">
        <v>0.03</v>
      </c>
      <c r="AS1646" s="96" t="s">
        <v>1592</v>
      </c>
      <c r="AT1646" s="20">
        <f t="shared" ref="AT1646" si="1334">(AK1646*V1646*X1646*Z1647*AA1646*AB1647*AC1646*AD1647*AG1646*AH1647)+AR1646</f>
        <v>3.1312525337837833</v>
      </c>
      <c r="AU1646" s="20">
        <f t="shared" ref="AU1646" si="1335">AT1647</f>
        <v>2.9750840607871623</v>
      </c>
      <c r="AV1646" s="12">
        <f t="shared" ref="AV1646" si="1336">AK1646*V1646*X1646*Z1647*AA1646*AB1647</f>
        <v>3.1012525337837835</v>
      </c>
      <c r="AW1646" s="12">
        <f t="shared" ref="AW1646" si="1337">AV1647</f>
        <v>3.0083948201100026</v>
      </c>
      <c r="AX1646" s="8">
        <f t="shared" si="1197"/>
        <v>3.1252533783793446E-2</v>
      </c>
      <c r="AY1646" s="8">
        <f t="shared" si="1198"/>
        <v>0.12508406078717238</v>
      </c>
      <c r="AZ1646" s="8">
        <f t="shared" si="1199"/>
        <v>0.15633659457096583</v>
      </c>
      <c r="BA1646" s="8">
        <f t="shared" si="1200"/>
        <v>-9.3831527003378934E-2</v>
      </c>
      <c r="BB1646" s="62">
        <f t="shared" si="1201"/>
        <v>-112</v>
      </c>
      <c r="BC1646" s="21">
        <f t="shared" si="1202"/>
        <v>-137</v>
      </c>
      <c r="BD1646" s="21">
        <f t="shared" si="1203"/>
        <v>-110</v>
      </c>
      <c r="BE1646" s="21">
        <f t="shared" si="1204"/>
        <v>115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0.52853336008074614</v>
      </c>
      <c r="BG1646" s="22">
        <f t="shared" si="550"/>
        <v>0.57819329879665315</v>
      </c>
      <c r="BH1646" s="22">
        <f t="shared" si="550"/>
        <v>0.52464266842550134</v>
      </c>
      <c r="BI1646" s="22">
        <f t="shared" si="550"/>
        <v>0.46553992735568317</v>
      </c>
      <c r="BJ1646" s="21">
        <f t="shared" si="1206"/>
        <v>-108</v>
      </c>
      <c r="BK1646" s="21">
        <f t="shared" si="1207"/>
        <v>-137</v>
      </c>
      <c r="BL1646" s="21">
        <f t="shared" si="1208"/>
        <v>-110</v>
      </c>
      <c r="BM1646" s="21">
        <f t="shared" si="1209"/>
        <v>115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0.51876099576448476</v>
      </c>
      <c r="BO1646" s="22">
        <f t="shared" si="552"/>
        <v>0.57857739841034683</v>
      </c>
      <c r="BP1646" s="22">
        <f t="shared" si="552"/>
        <v>0.52479054564904515</v>
      </c>
      <c r="BQ1646" s="22">
        <f t="shared" si="552"/>
        <v>0.46539545910528557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2.8499999999999899</v>
      </c>
      <c r="O1647">
        <f t="shared" ref="O1647" si="1340">N1646</f>
        <v>3.0999999999999899</v>
      </c>
      <c r="P1647" s="68">
        <f t="shared" si="1181"/>
        <v>2.8499999999999899</v>
      </c>
      <c r="Q1647">
        <f t="shared" ref="Q1647" si="1341">P1646</f>
        <v>3.0999999999999899</v>
      </c>
      <c r="R1647" s="5">
        <f t="shared" ref="R1647" si="1342">N1647/W1647/X1647/Z1646/AB1646/AA1647</f>
        <v>2.586262929317062</v>
      </c>
      <c r="S1647" s="5">
        <f t="shared" ref="S1647" si="1343">O1647/W1646/Y1647/Z1647/AA1646/AB1647</f>
        <v>3.2582896018187375</v>
      </c>
      <c r="T1647" s="5">
        <f t="shared" ref="T1647" si="1344">P1647/W1647/X1647/Z1646/AB1646</f>
        <v>2.4698810974977943</v>
      </c>
      <c r="U1647" s="5">
        <f t="shared" ref="U1647" si="1345">Q1647/W1646/Y1647/Z1647/AA1646</f>
        <v>3.2582896018187375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v>0.95499999999999996</v>
      </c>
      <c r="AB1647" s="23"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v>2.73</v>
      </c>
      <c r="AL1647" s="23">
        <v>2.69</v>
      </c>
      <c r="AM1647" s="23">
        <v>3.27</v>
      </c>
      <c r="AN1647" s="23">
        <f t="shared" si="1190"/>
        <v>3.2682434402728107</v>
      </c>
      <c r="AO1647" s="23">
        <f>IF(AJ1647=0,_xlfn.XLOOKUP(I1647,Goalies!B:B,Goalies!I:I),INDEX($AP$105:$AP1647,AJ1647))</f>
        <v>3.1696136408700748</v>
      </c>
      <c r="AP1647" s="23">
        <f t="shared" si="1191"/>
        <v>3.1755838834082821</v>
      </c>
      <c r="AQ1647" s="23">
        <f t="shared" si="1192"/>
        <v>3.2209499999999998</v>
      </c>
      <c r="AR1647" s="66">
        <v>-0.03</v>
      </c>
      <c r="AS1647" s="96" t="s">
        <v>1592</v>
      </c>
      <c r="AT1647" s="20">
        <f t="shared" ref="AT1647" si="1348">(AK1647*V1647*X1647*Z1646*AA1647*AB1646*AC1647*AD1646*AG1647*AH1646)+AR1647</f>
        <v>2.9750840607871623</v>
      </c>
      <c r="AU1647" s="20">
        <f t="shared" ref="AU1647" si="1349">AT1646</f>
        <v>3.1312525337837833</v>
      </c>
      <c r="AV1647" s="12">
        <f t="shared" ref="AV1647" si="1350">AK1647*W1647*X1647*Z1646*AA1647*AB1646</f>
        <v>3.0083948201100026</v>
      </c>
      <c r="AW1647" s="12">
        <f t="shared" ref="AW1647" si="1351">AV1646</f>
        <v>3.1012525337837835</v>
      </c>
      <c r="AX1647" s="8">
        <f t="shared" si="1197"/>
        <v>0.12508406078717238</v>
      </c>
      <c r="AY1647" s="8">
        <f t="shared" si="1198"/>
        <v>3.1252533783793446E-2</v>
      </c>
      <c r="AZ1647" s="8">
        <f t="shared" si="1199"/>
        <v>0.15633659457096583</v>
      </c>
      <c r="BA1647" s="8">
        <f t="shared" si="1200"/>
        <v>9.3831527003378934E-2</v>
      </c>
      <c r="BB1647" s="62">
        <f t="shared" si="1201"/>
        <v>112</v>
      </c>
      <c r="BC1647" s="21">
        <f t="shared" si="1202"/>
        <v>137</v>
      </c>
      <c r="BD1647" s="21">
        <f t="shared" si="1203"/>
        <v>110</v>
      </c>
      <c r="BE1647" s="21">
        <f t="shared" si="1204"/>
        <v>-115</v>
      </c>
      <c r="BF1647" s="94">
        <f t="shared" si="57"/>
        <v>0.47146663991925386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0.42180670120334685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0.47535733157449866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0.53446007264431683</v>
      </c>
      <c r="BJ1647" s="21">
        <f t="shared" si="1206"/>
        <v>108</v>
      </c>
      <c r="BK1647" s="21">
        <f t="shared" si="1207"/>
        <v>137</v>
      </c>
      <c r="BL1647" s="21">
        <f t="shared" si="1208"/>
        <v>110</v>
      </c>
      <c r="BM1647" s="21">
        <f t="shared" si="1209"/>
        <v>-115</v>
      </c>
      <c r="BN1647" s="22">
        <f t="shared" si="61"/>
        <v>0.48123900423551524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0.42142260158965317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0.4752094543509548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0.53460454089471443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3.4999999999999898</v>
      </c>
      <c r="O1648">
        <f t="shared" ref="O1648" si="1358">N1649</f>
        <v>2.7499999999999898</v>
      </c>
      <c r="P1648" s="68">
        <f t="shared" si="1181"/>
        <v>3.4999999999999898</v>
      </c>
      <c r="Q1648">
        <f t="shared" ref="Q1648" si="1359">P1649</f>
        <v>2.7499999999999898</v>
      </c>
      <c r="R1648" s="5">
        <f t="shared" ref="R1648" si="1360">N1648/W1648/X1648/Z1649/AB1649/AA1648</f>
        <v>3.2210307651807435</v>
      </c>
      <c r="S1648" s="5">
        <f t="shared" ref="S1648" si="1361">O1648/W1649/Y1648/Z1648/AA1649/AB1648</f>
        <v>3.0198675540389361</v>
      </c>
      <c r="T1648" s="5">
        <f t="shared" ref="T1648" si="1362">P1648/W1648/X1648/Z1649/AB1649</f>
        <v>3.1888204575289358</v>
      </c>
      <c r="U1648" s="5">
        <f t="shared" ref="U1648" si="1363">Q1648/W1649/Y1648/Z1648/AA1649</f>
        <v>3.0198675540389361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v>0.99</v>
      </c>
      <c r="AB1648" s="23"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3.0709214601623342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3.0263611151696539</v>
      </c>
      <c r="AO1648" s="23">
        <f>IF(AJ1648=0,_xlfn.XLOOKUP(I1648,Goalies!B:B,Goalies!I:I),INDEX($AP$105:$AP1648,AJ1648))</f>
        <v>2.9884523540502164</v>
      </c>
      <c r="AP1648" s="23">
        <f t="shared" si="1191"/>
        <v>2.9818401307208782</v>
      </c>
      <c r="AQ1648" s="23">
        <f t="shared" si="1192"/>
        <v>2.9518193617790804</v>
      </c>
      <c r="AR1648" s="66">
        <v>0.1</v>
      </c>
      <c r="AS1648" s="96" t="s">
        <v>1590</v>
      </c>
      <c r="AT1648" s="20">
        <f t="shared" ref="AT1648" si="1366">(AK1648*V1648*X1648*Z1649*AA1648*AB1649*AC1648*AD1649*AG1648*AH1649)+AR1648</f>
        <v>3.3982064483948453</v>
      </c>
      <c r="AU1648" s="20">
        <f t="shared" ref="AU1648" si="1367">AT1649</f>
        <v>2.6539227385564428</v>
      </c>
      <c r="AV1648" s="12">
        <f t="shared" ref="AV1648" si="1368">AK1648*V1648*X1648*Z1649*AA1648*AB1649</f>
        <v>3.2982064483948452</v>
      </c>
      <c r="AW1648" s="12">
        <f t="shared" ref="AW1648" si="1369">AV1649</f>
        <v>2.7569567885852027</v>
      </c>
      <c r="AX1648" s="8">
        <f t="shared" si="1197"/>
        <v>-0.10179355160514447</v>
      </c>
      <c r="AY1648" s="8">
        <f t="shared" si="1198"/>
        <v>-9.6077261443547002E-2</v>
      </c>
      <c r="AZ1648" s="8">
        <f t="shared" si="1199"/>
        <v>-0.19787081304869147</v>
      </c>
      <c r="BA1648" s="8">
        <f t="shared" si="1200"/>
        <v>-5.7162901615974704E-3</v>
      </c>
      <c r="BB1648" s="62">
        <f t="shared" si="1201"/>
        <v>-162</v>
      </c>
      <c r="BC1648" s="21">
        <f t="shared" si="1202"/>
        <v>-132</v>
      </c>
      <c r="BD1648" s="21">
        <f t="shared" si="1203"/>
        <v>-105</v>
      </c>
      <c r="BE1648" s="21">
        <f t="shared" si="1204"/>
        <v>120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0.61870866151689907</v>
      </c>
      <c r="BG1648" s="22">
        <f t="shared" si="550"/>
        <v>0.56824786174720865</v>
      </c>
      <c r="BH1648" s="22">
        <f t="shared" si="550"/>
        <v>0.51248408951080282</v>
      </c>
      <c r="BI1648" s="22">
        <f t="shared" si="550"/>
        <v>0.45386085925449993</v>
      </c>
      <c r="BJ1648" s="21">
        <f t="shared" si="1206"/>
        <v>-142</v>
      </c>
      <c r="BK1648" s="21">
        <f t="shared" si="1207"/>
        <v>-131</v>
      </c>
      <c r="BL1648" s="21">
        <f t="shared" si="1208"/>
        <v>-105</v>
      </c>
      <c r="BM1648" s="21">
        <f t="shared" si="1209"/>
        <v>120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0.58702965172257326</v>
      </c>
      <c r="BO1648" s="22">
        <f t="shared" si="552"/>
        <v>0.56775529779301803</v>
      </c>
      <c r="BP1648" s="22">
        <f t="shared" si="552"/>
        <v>0.51271262606620827</v>
      </c>
      <c r="BQ1648" s="22">
        <f t="shared" si="552"/>
        <v>0.45479433679227332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2.7499999999999898</v>
      </c>
      <c r="O1649">
        <f t="shared" ref="O1649" si="1372">N1648</f>
        <v>3.4999999999999898</v>
      </c>
      <c r="P1649" s="68">
        <f t="shared" si="1181"/>
        <v>2.7499999999999898</v>
      </c>
      <c r="Q1649">
        <f t="shared" ref="Q1649" si="1373">P1648</f>
        <v>3.4999999999999898</v>
      </c>
      <c r="R1649" s="5">
        <f t="shared" ref="R1649" si="1374">N1649/W1649/X1649/Z1648/AB1648/AA1649</f>
        <v>2.7237536457452283</v>
      </c>
      <c r="S1649" s="5">
        <f t="shared" ref="S1649" si="1375">O1649/W1648/Y1649/Z1649/AA1648/AB1649</f>
        <v>3.4323663068412893</v>
      </c>
      <c r="T1649" s="5">
        <f t="shared" ref="T1649" si="1376">P1649/W1649/X1649/Z1648/AB1648</f>
        <v>2.6284222681441451</v>
      </c>
      <c r="U1649" s="5">
        <f t="shared" ref="U1649" si="1377">Q1649/W1648/Y1649/Z1649/AA1648</f>
        <v>3.5010136329781152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v>0.96499999999999997</v>
      </c>
      <c r="AB1649" s="23"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2.7281805083651771</v>
      </c>
      <c r="AM1649" s="23">
        <f>IF(AI1649=0,_xlfn.XLOOKUP(E1649,'Starting GF'!A:A,'Starting GF'!C:C),INDEX($AN$63:$AN1649,AI1649))</f>
        <v>3.2447859602313525</v>
      </c>
      <c r="AN1649" s="23">
        <v>3.26</v>
      </c>
      <c r="AO1649" s="23">
        <f>IF(AJ1649=0,_xlfn.XLOOKUP(I1649,Goalies!B:B,Goalies!I:I),INDEX($AP$105:$AP1649,AJ1649))</f>
        <v>3.3247992205618235</v>
      </c>
      <c r="AP1649" s="23">
        <f t="shared" si="1191"/>
        <v>3.3563799318845291</v>
      </c>
      <c r="AQ1649" s="23">
        <f t="shared" si="1192"/>
        <v>3.342129539038293</v>
      </c>
      <c r="AR1649" s="66">
        <v>-0.1</v>
      </c>
      <c r="AS1649" s="96" t="s">
        <v>1590</v>
      </c>
      <c r="AT1649" s="20">
        <f t="shared" ref="AT1649" si="1380">(AK1649*V1649*X1649*Z1648*AA1649*AB1648*AC1649*AD1648*AG1649*AH1648)+AR1649</f>
        <v>2.6539227385564428</v>
      </c>
      <c r="AU1649" s="20">
        <f t="shared" ref="AU1649" si="1381">AT1648</f>
        <v>3.3982064483948453</v>
      </c>
      <c r="AV1649" s="12">
        <f t="shared" ref="AV1649" si="1382">AK1649*W1649*X1649*Z1648*AA1649*AB1648</f>
        <v>2.7569567885852027</v>
      </c>
      <c r="AW1649" s="12">
        <f t="shared" ref="AW1649" si="1383">AV1648</f>
        <v>3.2982064483948452</v>
      </c>
      <c r="AX1649" s="8">
        <f t="shared" si="1197"/>
        <v>-9.6077261443547002E-2</v>
      </c>
      <c r="AY1649" s="8">
        <f t="shared" si="1198"/>
        <v>-0.10179355160514447</v>
      </c>
      <c r="AZ1649" s="8">
        <f t="shared" si="1199"/>
        <v>-0.19787081304869147</v>
      </c>
      <c r="BA1649" s="8">
        <f t="shared" si="1200"/>
        <v>5.7162901615974704E-3</v>
      </c>
      <c r="BB1649" s="62">
        <f t="shared" si="1201"/>
        <v>162</v>
      </c>
      <c r="BC1649" s="21">
        <f t="shared" si="1202"/>
        <v>132</v>
      </c>
      <c r="BD1649" s="21">
        <f t="shared" si="1203"/>
        <v>105</v>
      </c>
      <c r="BE1649" s="21">
        <f t="shared" si="1204"/>
        <v>-120</v>
      </c>
      <c r="BF1649" s="94">
        <f t="shared" si="57"/>
        <v>0.38129133848310093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0.4317521382527913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0.48751591048919718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0.54613914074550007</v>
      </c>
      <c r="BJ1649" s="21">
        <f t="shared" si="1206"/>
        <v>142</v>
      </c>
      <c r="BK1649" s="21">
        <f t="shared" si="1207"/>
        <v>131</v>
      </c>
      <c r="BL1649" s="21">
        <f t="shared" si="1208"/>
        <v>105</v>
      </c>
      <c r="BM1649" s="21">
        <f t="shared" si="1209"/>
        <v>-120</v>
      </c>
      <c r="BN1649" s="22">
        <f t="shared" si="61"/>
        <v>0.41297034827742674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0.43224470220698197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0.48728737393379173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0.54520566320772668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Ukko-Pekka Luukkonen</v>
      </c>
      <c r="J1650" s="33" t="s">
        <v>225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3.1499999999999901</v>
      </c>
      <c r="O1650">
        <f t="shared" ref="O1650" si="1390">N1651</f>
        <v>3.3499999999999899</v>
      </c>
      <c r="P1650" s="68">
        <f t="shared" ref="P1650:P1665" si="1391">N1650</f>
        <v>3.1499999999999901</v>
      </c>
      <c r="Q1650">
        <f t="shared" ref="Q1650" si="1392">P1651</f>
        <v>3.3499999999999899</v>
      </c>
      <c r="R1650" s="5">
        <f t="shared" ref="R1650" si="1393">N1650/W1650/X1650/Z1651/AB1651/AA1650</f>
        <v>3.297322903730675</v>
      </c>
      <c r="S1650" s="5">
        <f t="shared" ref="S1650" si="1394">O1650/W1651/Y1650/Z1650/AA1651/AB1650</f>
        <v>3.0936470446059507</v>
      </c>
      <c r="T1650" s="5">
        <f t="shared" ref="T1650" si="1395">P1650/W1650/X1650/Z1651/AB1651</f>
        <v>3.2313764456560614</v>
      </c>
      <c r="U1650" s="5">
        <f t="shared" ref="U1650" si="1396">Q1650/W1651/Y1650/Z1650/AA1651</f>
        <v>3.0936470446059507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" si="1397">AM1651/K1650</f>
        <v>1.0228613335124124</v>
      </c>
      <c r="Y1650" s="5">
        <f t="shared" ref="Y1650" si="1398">AK1651/K1650</f>
        <v>1.0376297998306683</v>
      </c>
      <c r="Z1650" s="5">
        <f>IF(J1650="",1,(_xlfn.XLOOKUP(I1650,Goalies!B:B,Goalies!J:J)))</f>
        <v>1.0149999999999999</v>
      </c>
      <c r="AA1650" s="23">
        <v>0.98</v>
      </c>
      <c r="AB1650" s="23"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1498</v>
      </c>
      <c r="AK1650" s="23">
        <f>IF(AI1650=0,_xlfn.XLOOKUP(E1650,'Starting GF'!A:A,'Starting GF'!B:B),INDEX($AL$63:$AL1650,AI1650))</f>
        <v>3.0954569936043623</v>
      </c>
      <c r="AL1650" s="23">
        <v>3.13</v>
      </c>
      <c r="AM1650" s="23">
        <f>IF(AI1650=0,_xlfn.XLOOKUP(E1650,'Starting GF'!A:A,'Starting GF'!C:C),INDEX($AN$63:$AN1650,AI1650))</f>
        <v>3.0585090047302281</v>
      </c>
      <c r="AN1650" s="23">
        <v>3.05</v>
      </c>
      <c r="AO1650" s="23">
        <f>IF(AJ1650=0,_xlfn.XLOOKUP(I1650,Goalies!B:B,Goalies!I:I),INDEX($AP$105:$AP1650,AJ1650))</f>
        <v>3.1333471489851523</v>
      </c>
      <c r="AP1650" s="23">
        <f t="shared" ref="AP1650:AP1665" si="1399">IF(S1650=0,AO1650,S1650*L1650*Z1650+AO1650*(1-L1650))</f>
        <v>3.1343528391786353</v>
      </c>
      <c r="AQ1650" s="23">
        <f t="shared" ref="AQ1650:AQ1665" si="1400">AM1650*Z1650</f>
        <v>3.1043866398011812</v>
      </c>
      <c r="AR1650" s="66">
        <v>0</v>
      </c>
      <c r="AS1650" s="96" t="s">
        <v>1592</v>
      </c>
      <c r="AT1650" s="20">
        <f t="shared" ref="AT1650" si="1401">(AK1650*V1650*X1650*Z1651*AA1650*AB1651*AC1650*AD1651*AG1650*AH1651)+AR1650</f>
        <v>2.9477538627951958</v>
      </c>
      <c r="AU1650" s="20">
        <f t="shared" ref="AU1650" si="1402">AT1651</f>
        <v>3.308305446184062</v>
      </c>
      <c r="AV1650" s="12">
        <f t="shared" ref="AV1650" si="1403">AK1650*V1650*X1650*Z1651*AA1650*AB1651</f>
        <v>2.9477538627951958</v>
      </c>
      <c r="AW1650" s="12">
        <f t="shared" ref="AW1650" si="1404">AV1651</f>
        <v>3.3119502703810562</v>
      </c>
      <c r="AX1650" s="8">
        <f t="shared" ref="AX1650:AX1665" si="1405">(AT1650-N1650)</f>
        <v>-0.20224613720479434</v>
      </c>
      <c r="AY1650" s="8">
        <f t="shared" ref="AY1650:AY1665" si="1406">(AU1650-O1650)</f>
        <v>-4.1694553815927904E-2</v>
      </c>
      <c r="AZ1650" s="8">
        <f t="shared" ref="AZ1650:AZ1665" si="1407">SUM(AX1650:AY1650)</f>
        <v>-0.24394069102072224</v>
      </c>
      <c r="BA1650" s="8">
        <f t="shared" ref="BA1650:BA1665" si="1408">AX1650-AY1650</f>
        <v>-0.16055158338886644</v>
      </c>
      <c r="BB1650" s="62">
        <f t="shared" ref="BB1650:BB1665" si="1409">IF(BF1650=0.5,100,IF(BF1650&gt;0.5,-ROUND(100*BF1650/(1-BF1650),0),ROUND(100*(1-BF1650)/BF1650,0)))</f>
        <v>127</v>
      </c>
      <c r="BC1650" s="21">
        <f t="shared" ref="BC1650:BC1665" si="1410">IF(BG1650=0.5,100,IF(BG1650&gt;0.5,-ROUND(100*BG1650/(1-BG1650),0),ROUND(100*(1-BG1650)/BG1650,0)))</f>
        <v>-152</v>
      </c>
      <c r="BD1650" s="21">
        <f t="shared" ref="BD1650:BD1665" si="1411">IF(BH1650=0.5,100,IF(BH1650&gt;0.5,-ROUND(100*BH1650/(1-BH1650),0),ROUND(100*(1-BH1650)/BH1650,0)))</f>
        <v>-124</v>
      </c>
      <c r="BE1650" s="21">
        <f t="shared" ref="BE1650:BE1665" si="1412">IF(BI1650=0.5,100,IF(BI1650&gt;0.5,-ROUND(100*BI1650/(1-BI1650),0),ROUND(100*(1-BI1650)/BI1650,0)))</f>
        <v>103</v>
      </c>
      <c r="BF1650" s="94">
        <f t="shared" ref="BF1650" si="141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0.44046899863567696</v>
      </c>
      <c r="BG1650" s="22">
        <f t="shared" si="550"/>
        <v>0.60327655512441192</v>
      </c>
      <c r="BH1650" s="22">
        <f t="shared" si="550"/>
        <v>0.55364270807430982</v>
      </c>
      <c r="BI1650" s="22">
        <f t="shared" si="550"/>
        <v>0.49207628737886777</v>
      </c>
      <c r="BJ1650" s="21">
        <f t="shared" ref="BJ1650:BJ1665" si="1414">IF(BN1650=0.5,100,IF(BN1650&gt;0.5,-ROUND(100*BN1650/(1-BN1650),0),ROUND(100*(1-BN1650)/BN1650,0)))</f>
        <v>127</v>
      </c>
      <c r="BK1650" s="21">
        <f t="shared" ref="BK1650:BK1665" si="1415">IF(BO1650=0.5,100,IF(BO1650&gt;0.5,-ROUND(100*BO1650/(1-BO1650),0),ROUND(100*(1-BO1650)/BO1650,0)))</f>
        <v>-152</v>
      </c>
      <c r="BL1650" s="21">
        <f t="shared" ref="BL1650:BL1665" si="1416">IF(BP1650=0.5,100,IF(BP1650&gt;0.5,-ROUND(100*BP1650/(1-BP1650),0),ROUND(100*(1-BP1650)/BP1650,0)))</f>
        <v>-124</v>
      </c>
      <c r="BM1650" s="21">
        <f t="shared" ref="BM1650:BM1665" si="1417">IF(BQ1650=0.5,100,IF(BQ1650&gt;0.5,-ROUND(100*BQ1650/(1-BQ1650),0),ROUND(100*(1-BQ1650)/BQ1650,0)))</f>
        <v>103</v>
      </c>
      <c r="BN1650" s="22">
        <f t="shared" ref="BN1650" si="141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0.43989626866286047</v>
      </c>
      <c r="BO1650" s="22">
        <f t="shared" si="552"/>
        <v>0.60372082765211255</v>
      </c>
      <c r="BP1650" s="22">
        <f t="shared" si="552"/>
        <v>0.55401197237719879</v>
      </c>
      <c r="BQ1650" s="22">
        <f t="shared" si="552"/>
        <v>0.49225823249743472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3.3499999999999899</v>
      </c>
      <c r="O1651">
        <f t="shared" ref="O1651" si="1419">N1650</f>
        <v>3.1499999999999901</v>
      </c>
      <c r="P1651" s="68">
        <f t="shared" si="1391"/>
        <v>3.3499999999999899</v>
      </c>
      <c r="Q1651">
        <f t="shared" ref="Q1651" si="1420">P1650</f>
        <v>3.1499999999999901</v>
      </c>
      <c r="R1651" s="5">
        <f t="shared" ref="R1651" si="1421">N1651/W1651/X1651/Z1650/AB1650/AA1651</f>
        <v>3.1066701656535023</v>
      </c>
      <c r="S1651" s="5">
        <f t="shared" ref="S1651" si="1422">O1651/W1650/Y1651/Z1651/AA1650/AB1651</f>
        <v>3.2251147935591935</v>
      </c>
      <c r="T1651" s="5">
        <f t="shared" ref="T1651" si="1423">P1651/W1651/X1651/Z1650/AB1650</f>
        <v>3.044536762340432</v>
      </c>
      <c r="U1651" s="5">
        <f t="shared" ref="U1651" si="1424">Q1651/W1650/Y1651/Z1651/AA1650</f>
        <v>3.2251147935591935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" si="1425">AM1650/K1651</f>
        <v>1.0332800691656177</v>
      </c>
      <c r="Y1651" s="5">
        <f t="shared" ref="Y1651" si="1426">AK1650/K1651</f>
        <v>1.0457624978393116</v>
      </c>
      <c r="Z1651" s="5">
        <f>IF(J1651="",1,(_xlfn.XLOOKUP(I1651,Goalies!B:B,Goalies!J:J)))</f>
        <v>1</v>
      </c>
      <c r="AA1651" s="23">
        <v>0.98</v>
      </c>
      <c r="AB1651" s="23"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v>3.07</v>
      </c>
      <c r="AM1651" s="23">
        <f>IF(AI1651=0,_xlfn.XLOOKUP(E1651,'Starting GF'!A:A,'Starting GF'!C:C),INDEX($AN$63:$AN1651,AI1651))</f>
        <v>3.0276695471967403</v>
      </c>
      <c r="AN1651" s="23">
        <v>3.07</v>
      </c>
      <c r="AO1651" s="23">
        <f>IF(AJ1651=0,_xlfn.XLOOKUP(I1651,Goalies!B:B,Goalies!I:I),INDEX($AP$105:$AP1651,AJ1651))</f>
        <v>3.0380974006538217</v>
      </c>
      <c r="AP1651" s="23">
        <f t="shared" si="1399"/>
        <v>3.0661500095896272</v>
      </c>
      <c r="AQ1651" s="23">
        <f t="shared" si="1400"/>
        <v>3.0276695471967403</v>
      </c>
      <c r="AR1651" s="66">
        <v>0</v>
      </c>
      <c r="AS1651" s="96" t="s">
        <v>1592</v>
      </c>
      <c r="AT1651" s="20">
        <f t="shared" ref="AT1651" si="1427">(AK1651*V1651*X1651*Z1650*AA1651*AB1650*AC1651*AD1650*AG1651*AH1650)+AR1651</f>
        <v>3.308305446184062</v>
      </c>
      <c r="AU1651" s="20">
        <f t="shared" ref="AU1651" si="1428">AT1650</f>
        <v>2.9477538627951958</v>
      </c>
      <c r="AV1651" s="12">
        <f t="shared" ref="AV1651" si="1429">AK1651*W1651*X1651*Z1650*AA1651*AB1650</f>
        <v>3.3119502703810562</v>
      </c>
      <c r="AW1651" s="12">
        <f t="shared" ref="AW1651" si="1430">AV1650</f>
        <v>2.9477538627951958</v>
      </c>
      <c r="AX1651" s="8">
        <f t="shared" si="1405"/>
        <v>-4.1694553815927904E-2</v>
      </c>
      <c r="AY1651" s="8">
        <f t="shared" si="1406"/>
        <v>-0.20224613720479434</v>
      </c>
      <c r="AZ1651" s="8">
        <f t="shared" si="1407"/>
        <v>-0.24394069102072224</v>
      </c>
      <c r="BA1651" s="8">
        <f t="shared" si="1408"/>
        <v>0.16055158338886644</v>
      </c>
      <c r="BB1651" s="62">
        <f t="shared" si="1409"/>
        <v>-127</v>
      </c>
      <c r="BC1651" s="21">
        <f t="shared" si="1410"/>
        <v>152</v>
      </c>
      <c r="BD1651" s="21">
        <f t="shared" si="1411"/>
        <v>124</v>
      </c>
      <c r="BE1651" s="21">
        <f t="shared" si="1412"/>
        <v>-103</v>
      </c>
      <c r="BF1651" s="94">
        <f t="shared" si="57"/>
        <v>0.5595310013643231</v>
      </c>
      <c r="BG1651" s="22">
        <f t="shared" ref="BG1651" si="1431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0.39672344487558814</v>
      </c>
      <c r="BH1651" s="22">
        <f t="shared" ref="BH1651" si="1432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0.44635729192569013</v>
      </c>
      <c r="BI1651" s="22">
        <f t="shared" ref="BI1651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0.50792371262113223</v>
      </c>
      <c r="BJ1651" s="21">
        <f t="shared" si="1414"/>
        <v>-127</v>
      </c>
      <c r="BK1651" s="21">
        <f t="shared" si="1415"/>
        <v>152</v>
      </c>
      <c r="BL1651" s="21">
        <f t="shared" si="1416"/>
        <v>124</v>
      </c>
      <c r="BM1651" s="21">
        <f t="shared" si="1417"/>
        <v>-103</v>
      </c>
      <c r="BN1651" s="22">
        <f t="shared" si="61"/>
        <v>0.56010373133713953</v>
      </c>
      <c r="BO1651" s="22">
        <f t="shared" ref="BO1651" si="1434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0.39627917234788745</v>
      </c>
      <c r="BP1651" s="22">
        <f t="shared" ref="BP1651" si="1435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0.44598802762280121</v>
      </c>
      <c r="BQ1651" s="22">
        <f t="shared" ref="BQ1651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0.50774176750256528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2.3499999999999899</v>
      </c>
      <c r="O1652">
        <f t="shared" ref="O1652" si="1437">N1653</f>
        <v>3.7999999999999901</v>
      </c>
      <c r="P1652" s="68">
        <f t="shared" si="1391"/>
        <v>2.3499999999999899</v>
      </c>
      <c r="Q1652">
        <f t="shared" ref="Q1652" si="1438">P1653</f>
        <v>3.7999999999999901</v>
      </c>
      <c r="R1652" s="5">
        <f t="shared" ref="R1652" si="1439">N1652/W1652/X1652/Z1653/AB1653/AA1652</f>
        <v>2.5334531496480164</v>
      </c>
      <c r="S1652" s="5">
        <f t="shared" ref="S1652" si="1440">O1652/W1653/Y1652/Z1652/AA1653/AB1652</f>
        <v>3.3762805145200279</v>
      </c>
      <c r="T1652" s="5">
        <f t="shared" ref="T1652" si="1441">P1652/W1652/X1652/Z1653/AB1653</f>
        <v>2.495451352403296</v>
      </c>
      <c r="U1652" s="5">
        <f t="shared" ref="U1652" si="1442">Q1652/W1653/Y1652/Z1652/AA1653</f>
        <v>3.3762805145200279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" si="1443">AM1653/K1652</f>
        <v>0.92770948674239717</v>
      </c>
      <c r="Y1652" s="5">
        <f t="shared" ref="Y1652" si="1444">AK1653/K1652</f>
        <v>1.1350619691451471</v>
      </c>
      <c r="Z1652" s="5">
        <f>IF(J1652="",1,(_xlfn.XLOOKUP(I1652,Goalies!B:B,Goalies!J:J)))</f>
        <v>0.96</v>
      </c>
      <c r="AA1652" s="23">
        <v>0.98499999999999999</v>
      </c>
      <c r="AB1652" s="23"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v>2.71</v>
      </c>
      <c r="AM1652" s="23">
        <f>IF(AI1652=0,_xlfn.XLOOKUP(E1652,'Starting GF'!A:A,'Starting GF'!C:C),INDEX($AN$63:$AN1652,AI1652))</f>
        <v>3.39</v>
      </c>
      <c r="AN1652" s="23">
        <f t="shared" ref="AN1652:AN1665" si="1445">IF(S1652=0,AM1652,S1652*L1652+AM1652*(1-L1652))</f>
        <v>3.3879420771780042</v>
      </c>
      <c r="AO1652" s="23">
        <f>IF(AJ1652=0,_xlfn.XLOOKUP(I1652,Goalies!B:B,Goalies!I:I),INDEX($AP$105:$AP1652,AJ1652))</f>
        <v>3.3084322779769697</v>
      </c>
      <c r="AP1652" s="23">
        <f t="shared" si="1399"/>
        <v>3.2983518303713084</v>
      </c>
      <c r="AQ1652" s="23">
        <f t="shared" si="1400"/>
        <v>3.2544</v>
      </c>
      <c r="AR1652" s="66">
        <v>-0.04</v>
      </c>
      <c r="AS1652" s="96" t="s">
        <v>1591</v>
      </c>
      <c r="AT1652" s="20">
        <f t="shared" ref="AT1652" si="1446">(AK1652*V1652*X1652*Z1653*AA1652*AB1653*AC1652*AD1653*AG1652*AH1653)+AR1652</f>
        <v>2.4787292238472509</v>
      </c>
      <c r="AU1652" s="20">
        <f t="shared" ref="AU1652" si="1447">AT1653</f>
        <v>3.8355291783765817</v>
      </c>
      <c r="AV1652" s="12">
        <f t="shared" ref="AV1652" si="1448">AK1652*V1652*X1652*Z1653*AA1652*AB1653</f>
        <v>2.518729223847251</v>
      </c>
      <c r="AW1652" s="12">
        <f t="shared" ref="AW1652" si="1449">AV1653</f>
        <v>3.8154412657952017</v>
      </c>
      <c r="AX1652" s="8">
        <f t="shared" si="1405"/>
        <v>0.12872922384726104</v>
      </c>
      <c r="AY1652" s="8">
        <f t="shared" si="1406"/>
        <v>3.5529178376591641E-2</v>
      </c>
      <c r="AZ1652" s="8">
        <f t="shared" si="1407"/>
        <v>0.16425840222385268</v>
      </c>
      <c r="BA1652" s="8">
        <f t="shared" si="1408"/>
        <v>9.3200045470669401E-2</v>
      </c>
      <c r="BB1652" s="62">
        <f t="shared" si="1409"/>
        <v>234</v>
      </c>
      <c r="BC1652" s="21">
        <f t="shared" si="1410"/>
        <v>-156</v>
      </c>
      <c r="BD1652" s="21">
        <f t="shared" si="1411"/>
        <v>-126</v>
      </c>
      <c r="BE1652" s="21">
        <f t="shared" si="1412"/>
        <v>103</v>
      </c>
      <c r="BF1652" s="94">
        <f t="shared" ref="BF1652" si="1450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0.29899795811316737</v>
      </c>
      <c r="BG1652" s="22">
        <f t="shared" si="550"/>
        <v>0.60954434783800504</v>
      </c>
      <c r="BH1652" s="22">
        <f t="shared" si="550"/>
        <v>0.55757559192213235</v>
      </c>
      <c r="BI1652" s="22">
        <f t="shared" si="550"/>
        <v>0.4920837604552466</v>
      </c>
      <c r="BJ1652" s="21">
        <f t="shared" si="1414"/>
        <v>225</v>
      </c>
      <c r="BK1652" s="21">
        <f t="shared" si="1415"/>
        <v>-158</v>
      </c>
      <c r="BL1652" s="21">
        <f t="shared" si="1416"/>
        <v>-128</v>
      </c>
      <c r="BM1652" s="21">
        <f t="shared" si="1417"/>
        <v>102</v>
      </c>
      <c r="BN1652" s="22">
        <f t="shared" ref="BN1652" si="1451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0.30733818429970028</v>
      </c>
      <c r="BO1652" s="22">
        <f t="shared" si="552"/>
        <v>0.61212292074349783</v>
      </c>
      <c r="BP1652" s="22">
        <f t="shared" si="552"/>
        <v>0.56095782389269122</v>
      </c>
      <c r="BQ1652" s="22">
        <f t="shared" si="552"/>
        <v>0.49558624742659907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>CAR Frederik Andersen</v>
      </c>
      <c r="J1653" s="33" t="s">
        <v>153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3.7999999999999901</v>
      </c>
      <c r="O1653">
        <f t="shared" ref="O1653" si="1452">N1652</f>
        <v>2.3499999999999899</v>
      </c>
      <c r="P1653" s="68">
        <f t="shared" si="1391"/>
        <v>3.7999999999999901</v>
      </c>
      <c r="Q1653">
        <f t="shared" ref="Q1653" si="1453">P1652</f>
        <v>2.3499999999999899</v>
      </c>
      <c r="R1653" s="5">
        <f t="shared" ref="R1653" si="1454">N1653/W1653/X1653/Z1652/AB1652/AA1653</f>
        <v>3.3461862310396988</v>
      </c>
      <c r="S1653" s="5">
        <f t="shared" ref="S1653" si="1455">O1653/W1652/Y1653/Z1653/AA1652/AB1653</f>
        <v>2.5700223430940223</v>
      </c>
      <c r="T1653" s="5">
        <f t="shared" ref="T1653" si="1456">P1653/W1653/X1653/Z1652/AB1652</f>
        <v>3.3461862310396988</v>
      </c>
      <c r="U1653" s="5">
        <f t="shared" ref="U1653" si="1457">Q1653/W1652/Y1653/Z1653/AA1652</f>
        <v>2.6085726782404324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" si="1458">AM1652/K1653</f>
        <v>1.1452702702702704</v>
      </c>
      <c r="Y1653" s="5">
        <f t="shared" ref="Y1653" si="1459">AK1652/K1653</f>
        <v>0.91450898372983014</v>
      </c>
      <c r="Z1653" s="5">
        <f>IF(J1653="",1,(_xlfn.XLOOKUP(I1653,Goalies!B:B,Goalies!J:J)))</f>
        <v>1.0449999999999999</v>
      </c>
      <c r="AA1653" s="23">
        <v>1</v>
      </c>
      <c r="AB1653" s="23"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1474</v>
      </c>
      <c r="AK1653" s="23">
        <f>IF(AI1653=0,_xlfn.XLOOKUP(E1653,'Starting GF'!A:A,'Starting GF'!B:B),INDEX($AL$63:$AL1653,AI1653))</f>
        <v>3.3597834286696355</v>
      </c>
      <c r="AL1653" s="23">
        <f t="shared" ref="AL1653:AL1665" si="1460">IF(R1653=0,AK1653,R1653*L1653*(1-M1653)+T1653*L1653*M1653+AK1653*(1-L1653))</f>
        <v>3.3577438490251446</v>
      </c>
      <c r="AM1653" s="23">
        <f>IF(AI1653=0,_xlfn.XLOOKUP(E1653,'Starting GF'!A:A,'Starting GF'!C:C),INDEX($AN$63:$AN1653,AI1653))</f>
        <v>2.7460200807574955</v>
      </c>
      <c r="AN1653" s="23">
        <v>2.75</v>
      </c>
      <c r="AO1653" s="23">
        <f>IF(AJ1653=0,_xlfn.XLOOKUP(I1653,Goalies!B:B,Goalies!I:I),INDEX($AP$105:$AP1653,AJ1653))</f>
        <v>2.7557745382940673</v>
      </c>
      <c r="AP1653" s="23">
        <f t="shared" si="1399"/>
        <v>2.7452593598299448</v>
      </c>
      <c r="AQ1653" s="23">
        <f t="shared" si="1400"/>
        <v>2.8695909843915826</v>
      </c>
      <c r="AR1653" s="66">
        <v>0.04</v>
      </c>
      <c r="AS1653" s="96" t="s">
        <v>1591</v>
      </c>
      <c r="AT1653" s="20">
        <f t="shared" ref="AT1653" si="1461">(AK1653*V1653*X1653*Z1652*AA1653*AB1652*AC1653*AD1652*AG1653*AH1652)+AR1653</f>
        <v>3.8355291783765817</v>
      </c>
      <c r="AU1653" s="20">
        <f t="shared" ref="AU1653" si="1462">AT1652</f>
        <v>2.4787292238472509</v>
      </c>
      <c r="AV1653" s="12">
        <f t="shared" ref="AV1653" si="1463">AK1653*W1653*X1653*Z1652*AA1653*AB1652</f>
        <v>3.8154412657952017</v>
      </c>
      <c r="AW1653" s="12">
        <f t="shared" ref="AW1653" si="1464">AV1652</f>
        <v>2.518729223847251</v>
      </c>
      <c r="AX1653" s="8">
        <f t="shared" si="1405"/>
        <v>3.5529178376591641E-2</v>
      </c>
      <c r="AY1653" s="8">
        <f t="shared" si="1406"/>
        <v>0.12872922384726104</v>
      </c>
      <c r="AZ1653" s="8">
        <f t="shared" si="1407"/>
        <v>0.16425840222385268</v>
      </c>
      <c r="BA1653" s="8">
        <f t="shared" si="1408"/>
        <v>-9.3200045470669401E-2</v>
      </c>
      <c r="BB1653" s="62">
        <f t="shared" si="1409"/>
        <v>-234</v>
      </c>
      <c r="BC1653" s="21">
        <f t="shared" si="1410"/>
        <v>156</v>
      </c>
      <c r="BD1653" s="21">
        <f t="shared" si="1411"/>
        <v>126</v>
      </c>
      <c r="BE1653" s="21">
        <f t="shared" si="1412"/>
        <v>-103</v>
      </c>
      <c r="BF1653" s="94">
        <f t="shared" si="57"/>
        <v>0.70100204188683257</v>
      </c>
      <c r="BG1653" s="22">
        <f t="shared" ref="BG1653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0.39045565216199496</v>
      </c>
      <c r="BH1653" s="22">
        <f t="shared" ref="BH1653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0.44242440807786765</v>
      </c>
      <c r="BI1653" s="22">
        <f t="shared" ref="BI1653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0.5079162395447534</v>
      </c>
      <c r="BJ1653" s="21">
        <f t="shared" si="1414"/>
        <v>-225</v>
      </c>
      <c r="BK1653" s="21">
        <f t="shared" si="1415"/>
        <v>158</v>
      </c>
      <c r="BL1653" s="21">
        <f t="shared" si="1416"/>
        <v>128</v>
      </c>
      <c r="BM1653" s="21">
        <f t="shared" si="1417"/>
        <v>-102</v>
      </c>
      <c r="BN1653" s="22">
        <f t="shared" si="61"/>
        <v>0.69266181570029972</v>
      </c>
      <c r="BO1653" s="22">
        <f t="shared" ref="BO1653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0.38787707925650217</v>
      </c>
      <c r="BP1653" s="22">
        <f t="shared" ref="BP1653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0.43904217610730878</v>
      </c>
      <c r="BQ1653" s="22">
        <f t="shared" ref="BQ1653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0.50441375257340093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Casey Desmith</v>
      </c>
      <c r="J1654" s="33" t="s">
        <v>451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3.0499999999999901</v>
      </c>
      <c r="O1654">
        <f t="shared" ref="O1654" si="1471">N1655</f>
        <v>3.0499999999999901</v>
      </c>
      <c r="P1654" s="68">
        <f t="shared" si="1391"/>
        <v>3.0499999999999901</v>
      </c>
      <c r="Q1654">
        <f t="shared" ref="Q1654" si="1472">P1655</f>
        <v>3.0499999999999901</v>
      </c>
      <c r="R1654" s="5">
        <f t="shared" ref="R1654" si="1473">N1654/W1654/X1654/Z1655/AB1655/AA1654</f>
        <v>3.2014092179750797</v>
      </c>
      <c r="S1654" s="5">
        <f t="shared" ref="S1654" si="1474">O1654/W1655/Y1654/Z1654/AA1655/AB1654</f>
        <v>2.8273473245288598</v>
      </c>
      <c r="T1654" s="5">
        <f t="shared" ref="T1654" si="1475">P1654/W1654/X1654/Z1655/AB1655</f>
        <v>3.0733528492560764</v>
      </c>
      <c r="U1654" s="5">
        <f t="shared" ref="U1654" si="1476">Q1654/W1655/Y1654/Z1654/AA1655</f>
        <v>2.8273473245288598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" si="1477">AM1655/K1654</f>
        <v>1.0680130572444628</v>
      </c>
      <c r="Y1654" s="5">
        <f t="shared" ref="Y1654" si="1478">AK1655/K1654</f>
        <v>1.0282341990654729</v>
      </c>
      <c r="Z1654" s="5">
        <f>IF(J1654="",1,(_xlfn.XLOOKUP(I1654,Goalies!B:B,Goalies!J:J)))</f>
        <v>1.0049999999999999</v>
      </c>
      <c r="AA1654" s="23">
        <v>0.96</v>
      </c>
      <c r="AB1654" s="23"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1424</v>
      </c>
      <c r="AK1654" s="23">
        <f>IF(AI1654=0,_xlfn.XLOOKUP(E1654,'Starting GF'!A:A,'Starting GF'!B:B),INDEX($AL$63:$AL1654,AI1654))</f>
        <v>3.1219373252973615</v>
      </c>
      <c r="AL1654" s="23">
        <v>3.11</v>
      </c>
      <c r="AM1654" s="23">
        <f>IF(AI1654=0,_xlfn.XLOOKUP(E1654,'Starting GF'!A:A,'Starting GF'!C:C),INDEX($AN$63:$AN1654,AI1654))</f>
        <v>2.8820255965495507</v>
      </c>
      <c r="AN1654" s="23">
        <v>2.86</v>
      </c>
      <c r="AO1654" s="23">
        <f>IF(AJ1654=0,_xlfn.XLOOKUP(I1654,Goalies!B:B,Goalies!I:I),INDEX($AP$105:$AP1654,AJ1654))</f>
        <v>2.8557376783307595</v>
      </c>
      <c r="AP1654" s="23">
        <f t="shared" si="1399"/>
        <v>2.8535996357538713</v>
      </c>
      <c r="AQ1654" s="23">
        <f t="shared" si="1400"/>
        <v>2.896435724532298</v>
      </c>
      <c r="AR1654" s="66">
        <v>0.05</v>
      </c>
      <c r="AS1654" s="96" t="s">
        <v>1592</v>
      </c>
      <c r="AT1654" s="20">
        <f t="shared" ref="AT1654" si="1479">(AK1654*V1654*X1654*Z1655*AA1654*AB1655*AC1654*AD1655*AG1654*AH1655)+AR1654</f>
        <v>3.0148327304497746</v>
      </c>
      <c r="AU1654" s="20">
        <f t="shared" ref="AU1654" si="1480">AT1655</f>
        <v>3.0555627094313649</v>
      </c>
      <c r="AV1654" s="12">
        <f t="shared" ref="AV1654" si="1481">AK1654*V1654*X1654*Z1655*AA1654*AB1655</f>
        <v>2.9648327304497748</v>
      </c>
      <c r="AW1654" s="12">
        <f t="shared" ref="AW1654" si="1482">AV1655</f>
        <v>3.1089841680278418</v>
      </c>
      <c r="AX1654" s="8">
        <f t="shared" si="1405"/>
        <v>-3.516726955021543E-2</v>
      </c>
      <c r="AY1654" s="8">
        <f t="shared" si="1406"/>
        <v>5.5627094313748238E-3</v>
      </c>
      <c r="AZ1654" s="8">
        <f t="shared" si="1407"/>
        <v>-2.9604560118840606E-2</v>
      </c>
      <c r="BA1654" s="8">
        <f t="shared" si="1408"/>
        <v>-4.0729978981590254E-2</v>
      </c>
      <c r="BB1654" s="62">
        <f t="shared" si="1409"/>
        <v>104</v>
      </c>
      <c r="BC1654" s="21">
        <f t="shared" si="1410"/>
        <v>-134</v>
      </c>
      <c r="BD1654" s="21">
        <f t="shared" si="1411"/>
        <v>-107</v>
      </c>
      <c r="BE1654" s="21">
        <f t="shared" si="1412"/>
        <v>118</v>
      </c>
      <c r="BF1654" s="94">
        <f t="shared" ref="BF1654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0.49031999071013793</v>
      </c>
      <c r="BG1654" s="22">
        <f t="shared" si="550"/>
        <v>0.57274296807858482</v>
      </c>
      <c r="BH1654" s="22">
        <f t="shared" si="550"/>
        <v>0.51772083320545514</v>
      </c>
      <c r="BI1654" s="22">
        <f t="shared" si="550"/>
        <v>0.45866381688096225</v>
      </c>
      <c r="BJ1654" s="21">
        <f t="shared" si="1414"/>
        <v>112</v>
      </c>
      <c r="BK1654" s="21">
        <f t="shared" si="1415"/>
        <v>-134</v>
      </c>
      <c r="BL1654" s="21">
        <f t="shared" si="1416"/>
        <v>-107</v>
      </c>
      <c r="BM1654" s="21">
        <f t="shared" si="1417"/>
        <v>118</v>
      </c>
      <c r="BN1654" s="22">
        <f t="shared" ref="BN1654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0.47193164853943037</v>
      </c>
      <c r="BO1654" s="22">
        <f t="shared" si="552"/>
        <v>0.57196678553487867</v>
      </c>
      <c r="BP1654" s="22">
        <f t="shared" si="552"/>
        <v>0.517667526804513</v>
      </c>
      <c r="BQ1654" s="22">
        <f t="shared" si="552"/>
        <v>0.45938606594720754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3.0499999999999901</v>
      </c>
      <c r="O1655">
        <f t="shared" ref="O1655" si="1485">N1654</f>
        <v>3.0499999999999901</v>
      </c>
      <c r="P1655" s="68">
        <f t="shared" si="1391"/>
        <v>3.0499999999999901</v>
      </c>
      <c r="Q1655">
        <f t="shared" ref="Q1655" si="1486">P1654</f>
        <v>3.0499999999999901</v>
      </c>
      <c r="R1655" s="5">
        <f t="shared" ref="R1655" si="1487">N1655/W1655/X1655/Z1654/AB1654/AA1655</f>
        <v>2.9858300484854476</v>
      </c>
      <c r="S1655" s="5">
        <f t="shared" ref="S1655" si="1488">O1655/W1654/Y1655/Z1655/AA1654/AB1655</f>
        <v>3.2417930312938994</v>
      </c>
      <c r="T1655" s="5">
        <f t="shared" ref="T1655" si="1489">P1655/W1655/X1655/Z1654/AB1654</f>
        <v>2.9709008982430203</v>
      </c>
      <c r="U1655" s="5">
        <f t="shared" ref="U1655" si="1490">Q1655/W1654/Y1655/Z1655/AA1654</f>
        <v>3.2417930312938994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" si="1491">AM1654/K1655</f>
        <v>0.97365729613160501</v>
      </c>
      <c r="Y1655" s="5">
        <f t="shared" ref="Y1655" si="1492">AK1654/K1655</f>
        <v>1.0547085558437033</v>
      </c>
      <c r="Z1655" s="5">
        <f>IF(J1655="",1,(_xlfn.XLOOKUP(I1655,Goalies!B:B,Goalies!J:J)))</f>
        <v>0.97499999999999998</v>
      </c>
      <c r="AA1655" s="23">
        <v>0.995</v>
      </c>
      <c r="AB1655" s="23"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460"/>
        <v>3.0346878148679099</v>
      </c>
      <c r="AM1655" s="23">
        <f>IF(AI1655=0,_xlfn.XLOOKUP(E1655,'Starting GF'!A:A,'Starting GF'!C:C),INDEX($AN$63:$AN1655,AI1655))</f>
        <v>3.1613186494436096</v>
      </c>
      <c r="AN1655" s="23">
        <v>3.15</v>
      </c>
      <c r="AO1655" s="23">
        <f>IF(AJ1655=0,_xlfn.XLOOKUP(I1655,Goalies!B:B,Goalies!I:I),INDEX($AP$105:$AP1655,AJ1655))</f>
        <v>3.1990124583114472</v>
      </c>
      <c r="AP1655" s="23">
        <f t="shared" si="1399"/>
        <v>3.1932728203914627</v>
      </c>
      <c r="AQ1655" s="23">
        <f t="shared" si="1400"/>
        <v>3.0822856832075192</v>
      </c>
      <c r="AR1655" s="66">
        <v>-0.05</v>
      </c>
      <c r="AS1655" s="96" t="s">
        <v>1592</v>
      </c>
      <c r="AT1655" s="20">
        <f t="shared" ref="AT1655" si="1493">(AK1655*V1655*X1655*Z1654*AA1655*AB1654*AC1655*AD1654*AG1655*AH1654)+AR1655</f>
        <v>3.0555627094313649</v>
      </c>
      <c r="AU1655" s="20">
        <f t="shared" ref="AU1655" si="1494">AT1654</f>
        <v>3.0148327304497746</v>
      </c>
      <c r="AV1655" s="12">
        <f t="shared" ref="AV1655" si="1495">AK1655*W1655*X1655*Z1654*AA1655*AB1654</f>
        <v>3.1089841680278418</v>
      </c>
      <c r="AW1655" s="12">
        <f t="shared" ref="AW1655" si="1496">AV1654</f>
        <v>2.9648327304497748</v>
      </c>
      <c r="AX1655" s="8">
        <f t="shared" si="1405"/>
        <v>5.5627094313748238E-3</v>
      </c>
      <c r="AY1655" s="8">
        <f t="shared" si="1406"/>
        <v>-3.516726955021543E-2</v>
      </c>
      <c r="AZ1655" s="8">
        <f t="shared" si="1407"/>
        <v>-2.9604560118840606E-2</v>
      </c>
      <c r="BA1655" s="8">
        <f t="shared" si="1408"/>
        <v>4.0729978981590254E-2</v>
      </c>
      <c r="BB1655" s="62">
        <f t="shared" si="1409"/>
        <v>-104</v>
      </c>
      <c r="BC1655" s="21">
        <f t="shared" si="1410"/>
        <v>134</v>
      </c>
      <c r="BD1655" s="21">
        <f t="shared" si="1411"/>
        <v>107</v>
      </c>
      <c r="BE1655" s="21">
        <f t="shared" si="1412"/>
        <v>-118</v>
      </c>
      <c r="BF1655" s="94">
        <f t="shared" si="57"/>
        <v>0.50968000928986212</v>
      </c>
      <c r="BG1655" s="22">
        <f t="shared" ref="BG165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0.42725703192141518</v>
      </c>
      <c r="BH1655" s="22">
        <f t="shared" ref="BH165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0.48227916679454486</v>
      </c>
      <c r="BI1655" s="22">
        <f t="shared" ref="BI165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0.54133618311903775</v>
      </c>
      <c r="BJ1655" s="21">
        <f t="shared" si="1414"/>
        <v>-112</v>
      </c>
      <c r="BK1655" s="21">
        <f t="shared" si="1415"/>
        <v>134</v>
      </c>
      <c r="BL1655" s="21">
        <f t="shared" si="1416"/>
        <v>107</v>
      </c>
      <c r="BM1655" s="21">
        <f t="shared" si="1417"/>
        <v>-118</v>
      </c>
      <c r="BN1655" s="22">
        <f t="shared" si="61"/>
        <v>0.52806835146056963</v>
      </c>
      <c r="BO1655" s="22">
        <f t="shared" ref="BO165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0.42803321446512138</v>
      </c>
      <c r="BP1655" s="22">
        <f t="shared" ref="BP165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0.48233247319548694</v>
      </c>
      <c r="BQ1655" s="22">
        <f t="shared" ref="BQ165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0.54061393405279246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Akira Schmid</v>
      </c>
      <c r="J1656" s="33" t="s">
        <v>196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3.3499999999999899</v>
      </c>
      <c r="O1656">
        <f t="shared" ref="O1656" si="1503">N1657</f>
        <v>2.7999999999999901</v>
      </c>
      <c r="P1656" s="68">
        <f t="shared" si="1391"/>
        <v>3.3499999999999899</v>
      </c>
      <c r="Q1656">
        <f t="shared" ref="Q1656" si="1504">P1657</f>
        <v>2.7999999999999901</v>
      </c>
      <c r="R1656" s="5">
        <f t="shared" ref="R1656" si="1505">N1656/W1656/X1656/Z1657/AB1657/AA1656</f>
        <v>3.3483204171232259</v>
      </c>
      <c r="S1656" s="5">
        <f t="shared" ref="S1656" si="1506">O1656/W1657/Y1656/Z1656/AA1657/AB1656</f>
        <v>2.658008807630281</v>
      </c>
      <c r="T1656" s="5">
        <f t="shared" ref="T1656" si="1507">P1656/W1656/X1656/Z1657/AB1657</f>
        <v>3.2311292025239129</v>
      </c>
      <c r="U1656" s="5">
        <f t="shared" ref="U1656" si="1508">Q1656/W1657/Y1656/Z1656/AA1657</f>
        <v>2.7643291599354924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" si="1509">AM1657/K1656</f>
        <v>1.0351576820619404</v>
      </c>
      <c r="Y1656" s="5">
        <f t="shared" ref="Y1656" si="1510">AK1657/K1656</f>
        <v>0.99050257807159814</v>
      </c>
      <c r="Z1656" s="5">
        <f>IF(J1656="",1,(_xlfn.XLOOKUP(I1656,Goalies!B:B,Goalies!J:J)))</f>
        <v>0.99</v>
      </c>
      <c r="AA1656" s="23">
        <v>0.96499999999999997</v>
      </c>
      <c r="AB1656" s="23">
        <v>1.04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1491</v>
      </c>
      <c r="AK1656" s="23">
        <v>3.21</v>
      </c>
      <c r="AL1656" s="23">
        <f t="shared" ref="AL1656" si="1511">IF(R1656=0,AK1656,R1656*L1656*(1-M1656)+T1656*L1656*M1656+AK1656*(1-L1656))</f>
        <v>3.2289901943494943</v>
      </c>
      <c r="AM1656" s="23">
        <v>2.76</v>
      </c>
      <c r="AN1656" s="23">
        <v>2.75</v>
      </c>
      <c r="AO1656" s="23">
        <f>IF(AJ1656=0,_xlfn.XLOOKUP(I1656,Goalies!B:B,Goalies!I:I),INDEX($AP$105:$AP1656,AJ1656))</f>
        <v>2.7797786366139676</v>
      </c>
      <c r="AP1656" s="23">
        <f t="shared" si="1399"/>
        <v>2.7575261490549692</v>
      </c>
      <c r="AQ1656" s="23">
        <f t="shared" si="1400"/>
        <v>2.7323999999999997</v>
      </c>
      <c r="AR1656" s="66">
        <v>0.05</v>
      </c>
      <c r="AS1656" s="96" t="s">
        <v>1591</v>
      </c>
      <c r="AT1656" s="20">
        <f t="shared" ref="AT1656" si="1512">(AK1656*V1656*X1656*Z1657*AA1656*AB1657*AC1656*AD1657*AG1656*AH1657)+AR1656</f>
        <v>3.2514257039290269</v>
      </c>
      <c r="AU1656" s="20">
        <f t="shared" ref="AU1656" si="1513">AT1657</f>
        <v>2.8632219665890988</v>
      </c>
      <c r="AV1656" s="12">
        <f t="shared" ref="AV1656" si="1514">AK1656*V1656*X1656*Z1657*AA1656*AB1657</f>
        <v>3.201425703929027</v>
      </c>
      <c r="AW1656" s="12">
        <f t="shared" ref="AW1656" si="1515">AV1657</f>
        <v>2.9074395757513627</v>
      </c>
      <c r="AX1656" s="8">
        <f t="shared" si="1405"/>
        <v>-9.8574296070963019E-2</v>
      </c>
      <c r="AY1656" s="8">
        <f t="shared" si="1406"/>
        <v>6.3221966589108725E-2</v>
      </c>
      <c r="AZ1656" s="8">
        <f t="shared" si="1407"/>
        <v>-3.5352329481854294E-2</v>
      </c>
      <c r="BA1656" s="8">
        <f t="shared" si="1408"/>
        <v>-0.16179626266007174</v>
      </c>
      <c r="BB1656" s="62">
        <f t="shared" si="1409"/>
        <v>-129</v>
      </c>
      <c r="BC1656" s="21">
        <f t="shared" si="1410"/>
        <v>-137</v>
      </c>
      <c r="BD1656" s="21">
        <f t="shared" si="1411"/>
        <v>-110</v>
      </c>
      <c r="BE1656" s="21">
        <f t="shared" si="1412"/>
        <v>115</v>
      </c>
      <c r="BF1656" s="94">
        <f t="shared" ref="BF1656" si="1516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0.5638628671914705</v>
      </c>
      <c r="BG1656" s="22">
        <f t="shared" si="550"/>
        <v>0.57867494299008082</v>
      </c>
      <c r="BH1656" s="22">
        <f t="shared" si="550"/>
        <v>0.52438527347866415</v>
      </c>
      <c r="BI1656" s="22">
        <f t="shared" si="550"/>
        <v>0.46453081242506378</v>
      </c>
      <c r="BJ1656" s="21">
        <f t="shared" si="1414"/>
        <v>-123</v>
      </c>
      <c r="BK1656" s="21">
        <f t="shared" si="1415"/>
        <v>-137</v>
      </c>
      <c r="BL1656" s="21">
        <f t="shared" si="1416"/>
        <v>-110</v>
      </c>
      <c r="BM1656" s="21">
        <f t="shared" si="1417"/>
        <v>115</v>
      </c>
      <c r="BN1656" s="22">
        <f t="shared" ref="BN1656" si="1517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0.55200824470505294</v>
      </c>
      <c r="BO1656" s="22">
        <f t="shared" si="552"/>
        <v>0.57768178393304503</v>
      </c>
      <c r="BP1656" s="22">
        <f t="shared" si="552"/>
        <v>0.52355002443365251</v>
      </c>
      <c r="BQ1656" s="22">
        <f t="shared" si="552"/>
        <v>0.46407209335879118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Joonas Korpisalo</v>
      </c>
      <c r="J1657" s="33" t="s">
        <v>149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2.7999999999999901</v>
      </c>
      <c r="O1657">
        <f t="shared" ref="O1657" si="1518">N1656</f>
        <v>3.3499999999999899</v>
      </c>
      <c r="P1657" s="68">
        <f t="shared" si="1391"/>
        <v>2.7999999999999901</v>
      </c>
      <c r="Q1657">
        <f t="shared" ref="Q1657" si="1519">P1656</f>
        <v>3.3499999999999899</v>
      </c>
      <c r="R1657" s="5">
        <f t="shared" ref="R1657" si="1520">N1657/W1657/X1657/Z1656/AB1656/AA1657</f>
        <v>2.8235446182697945</v>
      </c>
      <c r="S1657" s="5">
        <f t="shared" ref="S1657" si="1521">O1657/W1656/Y1657/Z1657/AA1656/AB1657</f>
        <v>3.1960988228343448</v>
      </c>
      <c r="T1657" s="5">
        <f t="shared" ref="T1657" si="1522">P1657/W1657/X1657/Z1656/AB1656</f>
        <v>2.8235446182697945</v>
      </c>
      <c r="U1657" s="5">
        <f t="shared" ref="U1657" si="1523">Q1657/W1656/Y1657/Z1657/AA1656</f>
        <v>3.1960988228343448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" si="1524">AM1656/K1657</f>
        <v>0.93243243243243235</v>
      </c>
      <c r="Y1657" s="5">
        <f t="shared" ref="Y1657" si="1525">AK1656/K1657</f>
        <v>1.0844594594594594</v>
      </c>
      <c r="Z1657" s="5">
        <f>IF(J1657="",1,(_xlfn.XLOOKUP(I1657,Goalies!B:B,Goalies!J:J)))</f>
        <v>1.04</v>
      </c>
      <c r="AA1657" s="23">
        <v>1</v>
      </c>
      <c r="AB1657" s="23"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1484</v>
      </c>
      <c r="AK1657" s="23">
        <f>IF(AI1657=0,_xlfn.XLOOKUP(E1657,'Starting GF'!A:A,'Starting GF'!B:B),INDEX($AL$63:$AL1657,AI1657))</f>
        <v>2.9318876310919304</v>
      </c>
      <c r="AL1657" s="23">
        <v>2.93</v>
      </c>
      <c r="AM1657" s="23">
        <f>IF(AI1657=0,_xlfn.XLOOKUP(E1657,'Starting GF'!A:A,'Starting GF'!C:C),INDEX($AN$63:$AN1657,AI1657))</f>
        <v>3.0640667389033434</v>
      </c>
      <c r="AN1657" s="23">
        <v>3.06</v>
      </c>
      <c r="AO1657" s="23">
        <f>IF(AJ1657=0,_xlfn.XLOOKUP(I1657,Goalies!B:B,Goalies!I:I),INDEX($AP$105:$AP1657,AJ1657))</f>
        <v>3.2378479636822393</v>
      </c>
      <c r="AP1657" s="23">
        <f t="shared" si="1399"/>
        <v>3.2507621854920612</v>
      </c>
      <c r="AQ1657" s="23">
        <f t="shared" si="1400"/>
        <v>3.1866294084594773</v>
      </c>
      <c r="AR1657" s="66">
        <v>-0.05</v>
      </c>
      <c r="AS1657" s="96" t="s">
        <v>1591</v>
      </c>
      <c r="AT1657" s="20">
        <f t="shared" ref="AT1657" si="1526">(AK1657*V1657*X1657*Z1656*AA1657*AB1656*AC1657*AD1656*AG1657*AH1656)+AR1657</f>
        <v>2.8632219665890988</v>
      </c>
      <c r="AU1657" s="20">
        <f t="shared" ref="AU1657" si="1527">AT1656</f>
        <v>3.2514257039290269</v>
      </c>
      <c r="AV1657" s="12">
        <f t="shared" ref="AV1657" si="1528">AK1657*W1657*X1657*Z1656*AA1657*AB1656</f>
        <v>2.9074395757513627</v>
      </c>
      <c r="AW1657" s="12">
        <f t="shared" ref="AW1657" si="1529">AV1656</f>
        <v>3.201425703929027</v>
      </c>
      <c r="AX1657" s="8">
        <f t="shared" si="1405"/>
        <v>6.3221966589108725E-2</v>
      </c>
      <c r="AY1657" s="8">
        <f t="shared" si="1406"/>
        <v>-9.8574296070963019E-2</v>
      </c>
      <c r="AZ1657" s="8">
        <f t="shared" si="1407"/>
        <v>-3.5352329481854294E-2</v>
      </c>
      <c r="BA1657" s="8">
        <f t="shared" si="1408"/>
        <v>0.16179626266007174</v>
      </c>
      <c r="BB1657" s="62">
        <f t="shared" si="1409"/>
        <v>129</v>
      </c>
      <c r="BC1657" s="21">
        <f t="shared" si="1410"/>
        <v>137</v>
      </c>
      <c r="BD1657" s="21">
        <f t="shared" si="1411"/>
        <v>110</v>
      </c>
      <c r="BE1657" s="21">
        <f t="shared" si="1412"/>
        <v>-115</v>
      </c>
      <c r="BF1657" s="94">
        <f t="shared" si="57"/>
        <v>0.4361371328085295</v>
      </c>
      <c r="BG1657" s="22">
        <f t="shared" ref="BG1657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0.42132505700991918</v>
      </c>
      <c r="BH1657" s="22">
        <f t="shared" ref="BH1657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0.47561472652133585</v>
      </c>
      <c r="BI1657" s="22">
        <f t="shared" ref="BI1657" si="1532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0.53546918757493622</v>
      </c>
      <c r="BJ1657" s="21">
        <f t="shared" si="1414"/>
        <v>123</v>
      </c>
      <c r="BK1657" s="21">
        <f t="shared" si="1415"/>
        <v>137</v>
      </c>
      <c r="BL1657" s="21">
        <f t="shared" si="1416"/>
        <v>110</v>
      </c>
      <c r="BM1657" s="21">
        <f t="shared" si="1417"/>
        <v>-115</v>
      </c>
      <c r="BN1657" s="22">
        <f t="shared" si="61"/>
        <v>0.44799175529494706</v>
      </c>
      <c r="BO1657" s="22">
        <f t="shared" ref="BO1657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0.42231821606695491</v>
      </c>
      <c r="BP1657" s="22">
        <f t="shared" ref="BP1657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0.47644997556634749</v>
      </c>
      <c r="BQ1657" s="22">
        <f t="shared" ref="BQ1657" si="1535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0.53592790664120882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Daniil Tarasov</v>
      </c>
      <c r="J1658" s="33" t="s">
        <v>166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2.9999999999999898</v>
      </c>
      <c r="O1658">
        <f t="shared" ref="O1658" si="1536">N1659</f>
        <v>2.94999999999999</v>
      </c>
      <c r="P1658" s="68">
        <f t="shared" si="1391"/>
        <v>2.9999999999999898</v>
      </c>
      <c r="Q1658">
        <f t="shared" ref="Q1658" si="1537">P1659</f>
        <v>2.94999999999999</v>
      </c>
      <c r="R1658" s="5">
        <f t="shared" ref="R1658" si="1538">N1658/W1658/X1658/Z1659/AB1659/AA1658</f>
        <v>3.2730873789726691</v>
      </c>
      <c r="S1658" s="5">
        <f t="shared" ref="S1658" si="1539">O1658/W1659/Y1658/Z1658/AA1659/AB1658</f>
        <v>2.8471885223298514</v>
      </c>
      <c r="T1658" s="5">
        <f t="shared" ref="T1658" si="1540">P1658/W1658/X1658/Z1659/AB1659</f>
        <v>3.1094330100240355</v>
      </c>
      <c r="U1658" s="5">
        <f t="shared" ref="U1658" si="1541">Q1658/W1659/Y1658/Z1658/AA1659</f>
        <v>2.9610760632230457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" si="1542">AM1659/K1658</f>
        <v>1.0177987917228775</v>
      </c>
      <c r="Y1658" s="5">
        <f t="shared" ref="Y1658" si="1543">AK1659/K1658</f>
        <v>0.96448389667688195</v>
      </c>
      <c r="Z1658" s="5">
        <f>IF(J1658="",1,(_xlfn.XLOOKUP(I1658,Goalies!B:B,Goalies!J:J)))</f>
        <v>1</v>
      </c>
      <c r="AA1658" s="23">
        <v>0.95</v>
      </c>
      <c r="AB1658" s="23"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1478</v>
      </c>
      <c r="AK1658" s="23">
        <f>IF(AI1658=0,_xlfn.XLOOKUP(E1658,'Starting GF'!A:A,'Starting GF'!B:B),INDEX($AL$63:$AL1658,AI1658))</f>
        <v>3.1123902235436551</v>
      </c>
      <c r="AL1658" s="23">
        <f t="shared" si="1460"/>
        <v>3.1340399813237774</v>
      </c>
      <c r="AM1658" s="23">
        <f>IF(AI1658=0,_xlfn.XLOOKUP(E1658,'Starting GF'!A:A,'Starting GF'!C:C),INDEX($AN$63:$AN1658,AI1658))</f>
        <v>2.824774968695456</v>
      </c>
      <c r="AN1658" s="23">
        <v>2.82</v>
      </c>
      <c r="AO1658" s="23">
        <f>IF(AJ1658=0,_xlfn.XLOOKUP(I1658,Goalies!B:B,Goalies!I:I),INDEX($AP$105:$AP1658,AJ1658))</f>
        <v>2.9205682089615421</v>
      </c>
      <c r="AP1658" s="23">
        <f t="shared" si="1399"/>
        <v>2.9095612559667883</v>
      </c>
      <c r="AQ1658" s="23">
        <f t="shared" si="1400"/>
        <v>2.824774968695456</v>
      </c>
      <c r="AR1658" s="66">
        <v>0</v>
      </c>
      <c r="AS1658" s="96" t="s">
        <v>1591</v>
      </c>
      <c r="AT1658" s="20">
        <f t="shared" ref="AT1658" si="1544">(AK1658*V1658*X1658*Z1659*AA1658*AB1659*AC1658*AD1659*AG1658*AH1659)+AR1658</f>
        <v>2.8436641106021279</v>
      </c>
      <c r="AU1658" s="20">
        <f t="shared" ref="AU1658" si="1545">AT1659</f>
        <v>2.9325979466775736</v>
      </c>
      <c r="AV1658" s="12">
        <f t="shared" ref="AV1658" si="1546">AK1658*V1658*X1658*Z1659*AA1658*AB1659</f>
        <v>2.8436641106021279</v>
      </c>
      <c r="AW1658" s="12">
        <f t="shared" ref="AW1658" si="1547">AV1659</f>
        <v>2.9267770968789271</v>
      </c>
      <c r="AX1658" s="8">
        <f t="shared" si="1405"/>
        <v>-0.15633588939786192</v>
      </c>
      <c r="AY1658" s="8">
        <f t="shared" si="1406"/>
        <v>-1.74020533224164E-2</v>
      </c>
      <c r="AZ1658" s="8">
        <f t="shared" si="1407"/>
        <v>-0.17373794272027832</v>
      </c>
      <c r="BA1658" s="8">
        <f t="shared" si="1408"/>
        <v>-0.13893383607544552</v>
      </c>
      <c r="BB1658" s="62">
        <f t="shared" si="1409"/>
        <v>109</v>
      </c>
      <c r="BC1658" s="21">
        <f t="shared" si="1410"/>
        <v>-110</v>
      </c>
      <c r="BD1658" s="21">
        <f t="shared" si="1411"/>
        <v>116</v>
      </c>
      <c r="BE1658" s="21">
        <f t="shared" si="1412"/>
        <v>144</v>
      </c>
      <c r="BF1658" s="94">
        <f t="shared" ref="BF1658" si="1548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0.47836114688748355</v>
      </c>
      <c r="BG1658" s="22">
        <f t="shared" si="550"/>
        <v>0.52450729130385909</v>
      </c>
      <c r="BH1658" s="22">
        <f t="shared" si="550"/>
        <v>0.46300577078843352</v>
      </c>
      <c r="BI1658" s="22">
        <f t="shared" si="550"/>
        <v>0.40997316071142897</v>
      </c>
      <c r="BJ1658" s="21">
        <f t="shared" si="1414"/>
        <v>109</v>
      </c>
      <c r="BK1658" s="21">
        <f t="shared" si="1415"/>
        <v>-110</v>
      </c>
      <c r="BL1658" s="21">
        <f t="shared" si="1416"/>
        <v>117</v>
      </c>
      <c r="BM1658" s="21">
        <f t="shared" si="1417"/>
        <v>145</v>
      </c>
      <c r="BN1658" s="22">
        <f t="shared" ref="BN1658" si="1549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0.4794546970476643</v>
      </c>
      <c r="BO1658" s="22">
        <f t="shared" si="552"/>
        <v>0.52340067762022358</v>
      </c>
      <c r="BP1658" s="22">
        <f t="shared" si="552"/>
        <v>0.46181989367263021</v>
      </c>
      <c r="BQ1658" s="22">
        <f t="shared" si="552"/>
        <v>0.40897117126747884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2.94999999999999</v>
      </c>
      <c r="O1659">
        <f t="shared" ref="O1659" si="1550">N1658</f>
        <v>2.9999999999999898</v>
      </c>
      <c r="P1659" s="68">
        <f t="shared" si="1391"/>
        <v>2.94999999999999</v>
      </c>
      <c r="Q1659">
        <f t="shared" ref="Q1659" si="1551">P1658</f>
        <v>2.9999999999999898</v>
      </c>
      <c r="R1659" s="5">
        <f t="shared" ref="R1659" si="1552">N1659/W1659/X1659/Z1658/AB1658/AA1659</f>
        <v>2.8775246993573469</v>
      </c>
      <c r="S1659" s="5">
        <f t="shared" ref="S1659" si="1553">O1659/W1658/Y1659/Z1659/AA1658/AB1659</f>
        <v>3.1682336259742359</v>
      </c>
      <c r="T1659" s="5">
        <f t="shared" ref="T1659" si="1554">P1659/W1659/X1659/Z1658/AB1658</f>
        <v>2.8775246993573469</v>
      </c>
      <c r="U1659" s="5">
        <f t="shared" ref="U1659" si="1555">Q1659/W1658/Y1659/Z1659/AA1658</f>
        <v>3.2315982984937208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" si="1556">AM1658/K1659</f>
        <v>0.95431586780251887</v>
      </c>
      <c r="Y1659" s="5">
        <f t="shared" ref="Y1659" si="1557">AK1658/K1659</f>
        <v>1.0514831836296132</v>
      </c>
      <c r="Z1659" s="5">
        <f>IF(J1659="",1,(_xlfn.XLOOKUP(I1659,Goalies!B:B,Goalies!J:J)))</f>
        <v>0.96499999999999997</v>
      </c>
      <c r="AA1659" s="23">
        <v>1</v>
      </c>
      <c r="AB1659" s="23"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v>2.85</v>
      </c>
      <c r="AM1659" s="23">
        <f>IF(AI1659=0,_xlfn.XLOOKUP(E1659,'Starting GF'!A:A,'Starting GF'!C:C),INDEX($AN$63:$AN1659,AI1659))</f>
        <v>3.0126844234997172</v>
      </c>
      <c r="AN1659" s="23">
        <v>3.01</v>
      </c>
      <c r="AO1659" s="23">
        <f>IF(AJ1659=0,_xlfn.XLOOKUP(I1659,Goalies!B:B,Goalies!I:I),INDEX($AP$105:$AP1659,AJ1659))</f>
        <v>2.8973384908072388</v>
      </c>
      <c r="AP1659" s="23">
        <f t="shared" si="1399"/>
        <v>2.9213395345459237</v>
      </c>
      <c r="AQ1659" s="23">
        <f t="shared" si="1400"/>
        <v>2.9072404686772271</v>
      </c>
      <c r="AR1659" s="66">
        <v>0</v>
      </c>
      <c r="AS1659" s="96" t="s">
        <v>1591</v>
      </c>
      <c r="AT1659" s="20">
        <f t="shared" ref="AT1659" si="1558">(AK1659*V1659*X1659*Z1658*AA1659*AB1658*AC1659*AD1658*AG1659*AH1658)+AR1659</f>
        <v>2.9325979466775736</v>
      </c>
      <c r="AU1659" s="20">
        <f t="shared" ref="AU1659" si="1559">AT1658</f>
        <v>2.8436641106021279</v>
      </c>
      <c r="AV1659" s="12">
        <f t="shared" ref="AV1659" si="1560">AK1659*W1659*X1659*Z1658*AA1659*AB1658</f>
        <v>2.9267770968789271</v>
      </c>
      <c r="AW1659" s="12">
        <f t="shared" ref="AW1659" si="1561">AV1658</f>
        <v>2.8436641106021279</v>
      </c>
      <c r="AX1659" s="8">
        <f t="shared" si="1405"/>
        <v>-1.74020533224164E-2</v>
      </c>
      <c r="AY1659" s="8">
        <f t="shared" si="1406"/>
        <v>-0.15633588939786192</v>
      </c>
      <c r="AZ1659" s="8">
        <f t="shared" si="1407"/>
        <v>-0.17373794272027832</v>
      </c>
      <c r="BA1659" s="8">
        <f t="shared" si="1408"/>
        <v>0.13893383607544552</v>
      </c>
      <c r="BB1659" s="62">
        <f t="shared" si="1409"/>
        <v>-109</v>
      </c>
      <c r="BC1659" s="21">
        <f t="shared" si="1410"/>
        <v>110</v>
      </c>
      <c r="BD1659" s="21">
        <f t="shared" si="1411"/>
        <v>-116</v>
      </c>
      <c r="BE1659" s="21">
        <f t="shared" si="1412"/>
        <v>-144</v>
      </c>
      <c r="BF1659" s="94">
        <f t="shared" si="57"/>
        <v>0.52163885311251645</v>
      </c>
      <c r="BG1659" s="22">
        <f t="shared" ref="BG1659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0.47549270869614096</v>
      </c>
      <c r="BH1659" s="22">
        <f t="shared" ref="BH1659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0.53699422921156648</v>
      </c>
      <c r="BI1659" s="22">
        <f t="shared" ref="BI1659" si="1564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0.59002683928857103</v>
      </c>
      <c r="BJ1659" s="21">
        <f t="shared" si="1414"/>
        <v>-109</v>
      </c>
      <c r="BK1659" s="21">
        <f t="shared" si="1415"/>
        <v>110</v>
      </c>
      <c r="BL1659" s="21">
        <f t="shared" si="1416"/>
        <v>-117</v>
      </c>
      <c r="BM1659" s="21">
        <f t="shared" si="1417"/>
        <v>-145</v>
      </c>
      <c r="BN1659" s="22">
        <f t="shared" si="61"/>
        <v>0.5205453029523357</v>
      </c>
      <c r="BO1659" s="22">
        <f t="shared" ref="BO1659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0.47659932237977642</v>
      </c>
      <c r="BP1659" s="22">
        <f t="shared" ref="BP1659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0.53818010632736979</v>
      </c>
      <c r="BQ1659" s="22">
        <f t="shared" ref="BQ1659" si="1567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0.59102882873252116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1938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3.0999999999999899</v>
      </c>
      <c r="O1660">
        <f t="shared" ref="O1660" si="1568">N1661</f>
        <v>2.9999999999999898</v>
      </c>
      <c r="P1660" s="68">
        <f t="shared" si="1391"/>
        <v>3.0999999999999899</v>
      </c>
      <c r="Q1660">
        <f t="shared" ref="Q1660" si="1569">P1661</f>
        <v>2.9999999999999898</v>
      </c>
      <c r="R1660" s="5">
        <f t="shared" ref="R1660" si="1570">N1660/W1660/X1660/Z1661/AB1661/AA1660</f>
        <v>3.1038272022448092</v>
      </c>
      <c r="S1660" s="5">
        <f t="shared" ref="S1660" si="1571">O1660/W1661/Y1660/Z1660/AA1661/AB1660</f>
        <v>2.919460430755493</v>
      </c>
      <c r="T1660" s="5">
        <f t="shared" ref="T1660" si="1572">P1660/W1660/X1660/Z1661/AB1661</f>
        <v>3.1038272022448092</v>
      </c>
      <c r="U1660" s="5">
        <f t="shared" ref="U1660" si="1573">Q1660/W1661/Y1660/Z1660/AA1661</f>
        <v>2.919460430755493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" si="1574">AM1661/K1660</f>
        <v>1.0575721735011236</v>
      </c>
      <c r="Y1660" s="5">
        <f t="shared" ref="Y1660" si="1575">AK1661/K1660</f>
        <v>0.96023824573561167</v>
      </c>
      <c r="Z1660" s="5">
        <f>IF(J1660="",1,(_xlfn.XLOOKUP(I1660,Goalies!B:B,Goalies!J:J)))</f>
        <v>1.02</v>
      </c>
      <c r="AA1660" s="23">
        <v>1</v>
      </c>
      <c r="AB1660" s="23"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3.0673293774398895</v>
      </c>
      <c r="AL1660" s="23">
        <f t="shared" si="1460"/>
        <v>3.0728040511606274</v>
      </c>
      <c r="AM1660" s="23">
        <f>IF(AI1660=0,_xlfn.XLOOKUP(E1660,'Starting GF'!A:A,'Starting GF'!C:C),INDEX($AN$63:$AN1660,AI1660))</f>
        <v>3.094847414579732</v>
      </c>
      <c r="AN1660" s="23">
        <v>3.09</v>
      </c>
      <c r="AO1660" s="23">
        <f>IF(AJ1660=0,_xlfn.XLOOKUP(I1660,Goalies!B:B,Goalies!I:I),INDEX($AP$105:$AP1660,AJ1660))</f>
        <v>3.0752241038499628</v>
      </c>
      <c r="AP1660" s="23">
        <f t="shared" si="1399"/>
        <v>3.0606179341780586</v>
      </c>
      <c r="AQ1660" s="23">
        <f t="shared" si="1400"/>
        <v>3.1567443628713265</v>
      </c>
      <c r="AR1660" s="66">
        <v>7.0000000000000007E-2</v>
      </c>
      <c r="AS1660" s="96" t="s">
        <v>1592</v>
      </c>
      <c r="AT1660" s="20">
        <f t="shared" ref="AT1660" si="1576">(AK1660*V1660*X1660*Z1661*AA1660*AB1661*AC1660*AD1661*AG1660*AH1661)+AR1660</f>
        <v>3.1238094943760149</v>
      </c>
      <c r="AU1660" s="20">
        <f t="shared" ref="AU1660" si="1577">AT1661</f>
        <v>3.1067255493628325</v>
      </c>
      <c r="AV1660" s="12">
        <f t="shared" ref="AV1660" si="1578">AK1660*V1660*X1660*Z1661*AA1660*AB1661</f>
        <v>3.053809494376015</v>
      </c>
      <c r="AW1660" s="12">
        <f t="shared" ref="AW1660" si="1579">AV1661</f>
        <v>3.1802254094385942</v>
      </c>
      <c r="AX1660" s="8">
        <f t="shared" si="1405"/>
        <v>2.3809494376024976E-2</v>
      </c>
      <c r="AY1660" s="8">
        <f t="shared" si="1406"/>
        <v>0.10672554936284273</v>
      </c>
      <c r="AZ1660" s="8">
        <f t="shared" si="1407"/>
        <v>0.13053504373886771</v>
      </c>
      <c r="BA1660" s="8">
        <f t="shared" si="1408"/>
        <v>-8.2916054986817755E-2</v>
      </c>
      <c r="BB1660" s="62">
        <f t="shared" si="1409"/>
        <v>-103</v>
      </c>
      <c r="BC1660" s="21">
        <f t="shared" si="1410"/>
        <v>-149</v>
      </c>
      <c r="BD1660" s="21">
        <f t="shared" si="1411"/>
        <v>-121</v>
      </c>
      <c r="BE1660" s="21">
        <f t="shared" si="1412"/>
        <v>106</v>
      </c>
      <c r="BF1660" s="94">
        <f t="shared" ref="BF1660" si="1580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0.50791646179676286</v>
      </c>
      <c r="BG1660" s="22">
        <f t="shared" si="550"/>
        <v>0.59822269842225573</v>
      </c>
      <c r="BH1660" s="22">
        <f t="shared" si="550"/>
        <v>0.54730006206573056</v>
      </c>
      <c r="BI1660" s="22">
        <f t="shared" si="550"/>
        <v>0.48574745051344603</v>
      </c>
      <c r="BJ1660" s="21">
        <f t="shared" si="1414"/>
        <v>110</v>
      </c>
      <c r="BK1660" s="21">
        <f t="shared" si="1415"/>
        <v>-148</v>
      </c>
      <c r="BL1660" s="21">
        <f t="shared" si="1416"/>
        <v>-120</v>
      </c>
      <c r="BM1660" s="21">
        <f t="shared" si="1417"/>
        <v>106</v>
      </c>
      <c r="BN1660" s="22">
        <f t="shared" ref="BN1660" si="1581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0.47690433236465984</v>
      </c>
      <c r="BO1660" s="22">
        <f t="shared" si="552"/>
        <v>0.59696646189638569</v>
      </c>
      <c r="BP1660" s="22">
        <f t="shared" si="552"/>
        <v>0.54605893040377862</v>
      </c>
      <c r="BQ1660" s="22">
        <f t="shared" si="552"/>
        <v>0.48481854122154022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2.9999999999999898</v>
      </c>
      <c r="O1661">
        <f t="shared" ref="O1661" si="1582">N1660</f>
        <v>3.0999999999999899</v>
      </c>
      <c r="P1661" s="68">
        <f t="shared" si="1391"/>
        <v>2.9999999999999898</v>
      </c>
      <c r="Q1661">
        <f t="shared" ref="Q1661" si="1583">P1660</f>
        <v>3.0999999999999899</v>
      </c>
      <c r="R1661" s="5">
        <f t="shared" ref="R1661" si="1584">N1661/W1661/X1661/Z1660/AB1660/AA1661</f>
        <v>2.681229952073573</v>
      </c>
      <c r="S1661" s="5">
        <f t="shared" ref="S1661" si="1585">O1661/W1660/Y1661/Z1661/AA1660/AB1661</f>
        <v>3.1676620911972062</v>
      </c>
      <c r="T1661" s="5">
        <f t="shared" ref="T1661" si="1586">P1661/W1661/X1661/Z1660/AB1660</f>
        <v>2.681229952073573</v>
      </c>
      <c r="U1661" s="5">
        <f t="shared" ref="U1661" si="1587">Q1661/W1660/Y1661/Z1661/AA1660</f>
        <v>3.1676620911972062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" si="1588">AM1660/K1661</f>
        <v>1.0455565589796392</v>
      </c>
      <c r="Y1661" s="5">
        <f t="shared" ref="Y1661" si="1589">AK1660/K1661</f>
        <v>1.0362599248107736</v>
      </c>
      <c r="Z1661" s="5">
        <f>IF(J1661="",1,(_xlfn.XLOOKUP(I1661,Goalies!B:B,Goalies!J:J)))</f>
        <v>0.99094124800379646</v>
      </c>
      <c r="AA1661" s="23">
        <v>1</v>
      </c>
      <c r="AB1661" s="23"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2.8423052073774104</v>
      </c>
      <c r="AL1661" s="23">
        <v>2.84</v>
      </c>
      <c r="AM1661" s="23">
        <f>IF(AI1661=0,_xlfn.XLOOKUP(E1661,'Starting GF'!A:A,'Starting GF'!C:C),INDEX($AN$63:$AN1661,AI1661))</f>
        <v>3.1304136335633261</v>
      </c>
      <c r="AN1661" s="23">
        <f t="shared" si="1445"/>
        <v>3.1360009022084081</v>
      </c>
      <c r="AO1661" s="23">
        <f>IF(AJ1661=0,_xlfn.XLOOKUP(I1661,Goalies!B:B,Goalies!I:I),INDEX($AP$105:$AP1661,AJ1661))</f>
        <v>3.1327957036337719</v>
      </c>
      <c r="AP1661" s="23">
        <f t="shared" si="1399"/>
        <v>3.1337214019744972</v>
      </c>
      <c r="AQ1661" s="23">
        <f t="shared" si="1400"/>
        <v>3.1020559928113416</v>
      </c>
      <c r="AR1661" s="66">
        <v>-7.0000000000000007E-2</v>
      </c>
      <c r="AS1661" s="96" t="s">
        <v>1592</v>
      </c>
      <c r="AT1661" s="20">
        <f t="shared" ref="AT1661" si="1590">(AK1661*V1661*X1661*Z1660*AA1661*AB1660*AC1661*AD1660*AG1661*AH1660)+AR1661</f>
        <v>3.1067255493628325</v>
      </c>
      <c r="AU1661" s="20">
        <f t="shared" ref="AU1661" si="1591">AT1660</f>
        <v>3.1238094943760149</v>
      </c>
      <c r="AV1661" s="12">
        <f t="shared" ref="AV1661" si="1592">AK1661*W1661*X1661*Z1660*AA1661*AB1660</f>
        <v>3.1802254094385942</v>
      </c>
      <c r="AW1661" s="12">
        <f t="shared" ref="AW1661" si="1593">AV1660</f>
        <v>3.053809494376015</v>
      </c>
      <c r="AX1661" s="8">
        <f t="shared" si="1405"/>
        <v>0.10672554936284273</v>
      </c>
      <c r="AY1661" s="8">
        <f t="shared" si="1406"/>
        <v>2.3809494376024976E-2</v>
      </c>
      <c r="AZ1661" s="8">
        <f t="shared" si="1407"/>
        <v>0.13053504373886771</v>
      </c>
      <c r="BA1661" s="8">
        <f t="shared" si="1408"/>
        <v>8.2916054986817755E-2</v>
      </c>
      <c r="BB1661" s="62">
        <f t="shared" si="1409"/>
        <v>103</v>
      </c>
      <c r="BC1661" s="21">
        <f t="shared" si="1410"/>
        <v>149</v>
      </c>
      <c r="BD1661" s="21">
        <f t="shared" si="1411"/>
        <v>121</v>
      </c>
      <c r="BE1661" s="21">
        <f t="shared" si="1412"/>
        <v>-106</v>
      </c>
      <c r="BF1661" s="94">
        <f t="shared" si="57"/>
        <v>0.49208353820323714</v>
      </c>
      <c r="BG1661" s="22">
        <f t="shared" ref="BG1661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0.40177730157774427</v>
      </c>
      <c r="BH1661" s="22">
        <f t="shared" ref="BH1661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0.45269993793426944</v>
      </c>
      <c r="BI1661" s="22">
        <f t="shared" ref="BI1661" si="1596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0.51425254948655397</v>
      </c>
      <c r="BJ1661" s="21">
        <f t="shared" si="1414"/>
        <v>-110</v>
      </c>
      <c r="BK1661" s="21">
        <f t="shared" si="1415"/>
        <v>148</v>
      </c>
      <c r="BL1661" s="21">
        <f t="shared" si="1416"/>
        <v>120</v>
      </c>
      <c r="BM1661" s="21">
        <f t="shared" si="1417"/>
        <v>-106</v>
      </c>
      <c r="BN1661" s="22">
        <f t="shared" si="61"/>
        <v>0.52309566763534021</v>
      </c>
      <c r="BO1661" s="22">
        <f t="shared" ref="BO1661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0.40303353810361431</v>
      </c>
      <c r="BP1661" s="22">
        <f t="shared" ref="BP1661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0.45394106959622138</v>
      </c>
      <c r="BQ1661" s="22">
        <f t="shared" ref="BQ1661" si="1599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0.51518145877845978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2.8499999999999899</v>
      </c>
      <c r="O1662">
        <f t="shared" ref="O1662" si="1600">N1663</f>
        <v>3.69999999999999</v>
      </c>
      <c r="P1662" s="68">
        <f t="shared" si="1391"/>
        <v>2.8499999999999899</v>
      </c>
      <c r="Q1662">
        <f t="shared" ref="Q1662" si="1601">P1663</f>
        <v>3.69999999999999</v>
      </c>
      <c r="R1662" s="5">
        <f t="shared" ref="R1662" si="1602">N1662/W1662/X1662/Z1663/AB1663/AA1662</f>
        <v>3.158930830538464</v>
      </c>
      <c r="S1662" s="5">
        <f t="shared" ref="S1662" si="1603">O1662/W1663/Y1662/Z1662/AA1663/AB1662</f>
        <v>2.9391212884278741</v>
      </c>
      <c r="T1662" s="5">
        <f t="shared" ref="T1662" si="1604">P1662/W1662/X1662/Z1663/AB1663</f>
        <v>3.1273415222330794</v>
      </c>
      <c r="U1662" s="5">
        <f t="shared" ref="U1662" si="1605">Q1662/W1663/Y1662/Z1662/AA1663</f>
        <v>2.9979037141964318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" si="1606">AM1663/K1662</f>
        <v>1.0098780239120111</v>
      </c>
      <c r="Y1662" s="5">
        <f t="shared" ref="Y1662" si="1607">AK1663/K1662</f>
        <v>1.1285281250732857</v>
      </c>
      <c r="Z1662" s="5">
        <f>IF(J1662="",1,(_xlfn.XLOOKUP(I1662,Goalies!B:B,Goalies!J:J)))</f>
        <v>1.03</v>
      </c>
      <c r="AA1662" s="23">
        <v>0.99</v>
      </c>
      <c r="AB1662" s="23">
        <v>1.02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2.9983884773145051</v>
      </c>
      <c r="AL1662" s="23">
        <v>3.03</v>
      </c>
      <c r="AM1662" s="23">
        <f>IF(AI1662=0,_xlfn.XLOOKUP(E1662,'Starting GF'!A:A,'Starting GF'!C:C),INDEX($AN$63:$AN1662,AI1662))</f>
        <v>3.1548855008367171</v>
      </c>
      <c r="AN1662" s="23">
        <v>3.12</v>
      </c>
      <c r="AO1662" s="23">
        <f>IF(AJ1662=0,_xlfn.XLOOKUP(I1662,Goalies!B:B,Goalies!I:I),INDEX($AP$105:$AP1662,AJ1662))</f>
        <v>3.297332012228726</v>
      </c>
      <c r="AP1662" s="23">
        <f t="shared" si="1399"/>
        <v>3.2568264494565233</v>
      </c>
      <c r="AQ1662" s="23">
        <f t="shared" si="1400"/>
        <v>3.2495320658618185</v>
      </c>
      <c r="AR1662" s="66">
        <v>0</v>
      </c>
      <c r="AS1662" s="96" t="s">
        <v>1592</v>
      </c>
      <c r="AT1662" s="20">
        <f t="shared" ref="AT1662" si="1608">(AK1662*V1662*X1662*Z1663*AA1662*AB1663*AC1662*AD1663*AG1662*AH1663)+AR1662</f>
        <v>2.7766442299855902</v>
      </c>
      <c r="AU1662" s="20">
        <f t="shared" ref="AU1662" si="1609">AT1663</f>
        <v>3.888283114047312</v>
      </c>
      <c r="AV1662" s="12">
        <f t="shared" ref="AV1662" si="1610">AK1662*V1662*X1662*Z1663*AA1662*AB1663</f>
        <v>2.7766442299855902</v>
      </c>
      <c r="AW1662" s="12">
        <f t="shared" ref="AW1662" si="1611">AV1663</f>
        <v>3.9716211777499355</v>
      </c>
      <c r="AX1662" s="8">
        <f t="shared" si="1405"/>
        <v>-7.3355770014399635E-2</v>
      </c>
      <c r="AY1662" s="8">
        <f t="shared" si="1406"/>
        <v>0.18828311404732201</v>
      </c>
      <c r="AZ1662" s="8">
        <f t="shared" si="1407"/>
        <v>0.11492734403292237</v>
      </c>
      <c r="BA1662" s="8">
        <f t="shared" si="1408"/>
        <v>-0.26163888406172164</v>
      </c>
      <c r="BB1662" s="62">
        <f t="shared" si="1409"/>
        <v>199</v>
      </c>
      <c r="BC1662" s="21">
        <f t="shared" si="1410"/>
        <v>-194</v>
      </c>
      <c r="BD1662" s="21">
        <f t="shared" si="1411"/>
        <v>-161</v>
      </c>
      <c r="BE1662" s="21">
        <f t="shared" si="1412"/>
        <v>-121</v>
      </c>
      <c r="BF1662" s="94">
        <f t="shared" ref="BF1662" si="1612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0.33459619224574977</v>
      </c>
      <c r="BG1662" s="22">
        <f t="shared" si="550"/>
        <v>0.65965385088541784</v>
      </c>
      <c r="BH1662" s="22">
        <f t="shared" si="550"/>
        <v>0.6162789715478233</v>
      </c>
      <c r="BI1662" s="22">
        <f t="shared" si="550"/>
        <v>0.54661164783758598</v>
      </c>
      <c r="BJ1662" s="21">
        <f t="shared" si="1414"/>
        <v>208</v>
      </c>
      <c r="BK1662" s="21">
        <f t="shared" si="1415"/>
        <v>-203</v>
      </c>
      <c r="BL1662" s="21">
        <f t="shared" si="1416"/>
        <v>-169</v>
      </c>
      <c r="BM1662" s="21">
        <f t="shared" si="1417"/>
        <v>-127</v>
      </c>
      <c r="BN1662" s="22">
        <f t="shared" ref="BN1662" si="1613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0.32470860113862388</v>
      </c>
      <c r="BO1662" s="22">
        <f t="shared" si="552"/>
        <v>0.66955137708293289</v>
      </c>
      <c r="BP1662" s="22">
        <f t="shared" si="552"/>
        <v>0.62835526798175922</v>
      </c>
      <c r="BQ1662" s="22">
        <f t="shared" si="552"/>
        <v>0.5587045010444851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3.69999999999999</v>
      </c>
      <c r="O1663">
        <f t="shared" ref="O1663" si="1614">N1662</f>
        <v>2.8499999999999899</v>
      </c>
      <c r="P1663" s="68">
        <f t="shared" si="1391"/>
        <v>3.69999999999999</v>
      </c>
      <c r="Q1663">
        <f t="shared" ref="Q1663" si="1615">P1662</f>
        <v>2.8499999999999899</v>
      </c>
      <c r="R1663" s="5">
        <f t="shared" ref="R1663" si="1616">N1663/W1663/X1663/Z1662/AB1662/AA1663</f>
        <v>3.111988649633691</v>
      </c>
      <c r="S1663" s="5">
        <f t="shared" ref="S1663" si="1617">O1663/W1662/Y1663/Z1663/AA1662/AB1663</f>
        <v>3.1492914120058866</v>
      </c>
      <c r="T1663" s="5">
        <f t="shared" ref="T1663" si="1618">P1663/W1663/X1663/Z1662/AB1662</f>
        <v>3.0808687631373539</v>
      </c>
      <c r="U1663" s="5">
        <f t="shared" ref="U1663" si="1619">Q1663/W1662/Y1663/Z1663/AA1662</f>
        <v>3.1492914120058866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" si="1620">AM1662/K1663</f>
        <v>1.0658396962286207</v>
      </c>
      <c r="Y1663" s="5">
        <f t="shared" ref="Y1663" si="1621">AK1662/K1663</f>
        <v>1.0129690801738194</v>
      </c>
      <c r="Z1663" s="5">
        <f>IF(J1663="",1,(_xlfn.XLOOKUP(I1663,Goalies!B:B,Goalies!J:J)))</f>
        <v>0.97499999999999998</v>
      </c>
      <c r="AA1663" s="23">
        <v>0.99</v>
      </c>
      <c r="AB1663" s="23">
        <v>1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3.3404432502169255</v>
      </c>
      <c r="AL1663" s="23">
        <v>3.3</v>
      </c>
      <c r="AM1663" s="23">
        <f>IF(AI1663=0,_xlfn.XLOOKUP(E1663,'Starting GF'!A:A,'Starting GF'!C:C),INDEX($AN$63:$AN1663,AI1663))</f>
        <v>2.9892389507795527</v>
      </c>
      <c r="AN1663" s="23">
        <v>3.03</v>
      </c>
      <c r="AO1663" s="23">
        <f>IF(AJ1663=0,_xlfn.XLOOKUP(I1663,Goalies!B:B,Goalies!I:I),INDEX($AP$105:$AP1663,AJ1663))</f>
        <v>3.063258815850634</v>
      </c>
      <c r="AP1663" s="23">
        <f t="shared" si="1399"/>
        <v>3.0643538624788995</v>
      </c>
      <c r="AQ1663" s="23">
        <f t="shared" si="1400"/>
        <v>2.9145079770100639</v>
      </c>
      <c r="AR1663" s="66">
        <v>0</v>
      </c>
      <c r="AS1663" s="96" t="s">
        <v>1592</v>
      </c>
      <c r="AT1663" s="20">
        <f t="shared" ref="AT1663" si="1622">(AK1663*V1663*X1663*Z1662*AA1663*AB1662*AC1663*AD1662*AG1663*AH1662)+AR1663</f>
        <v>3.888283114047312</v>
      </c>
      <c r="AU1663" s="20">
        <f t="shared" ref="AU1663" si="1623">AT1662</f>
        <v>2.7766442299855902</v>
      </c>
      <c r="AV1663" s="12">
        <f t="shared" ref="AV1663" si="1624">AK1663*W1663*X1663*Z1662*AA1663*AB1662</f>
        <v>3.9716211777499355</v>
      </c>
      <c r="AW1663" s="12">
        <f t="shared" ref="AW1663" si="1625">AV1662</f>
        <v>2.7766442299855902</v>
      </c>
      <c r="AX1663" s="8">
        <f t="shared" si="1405"/>
        <v>0.18828311404732201</v>
      </c>
      <c r="AY1663" s="8">
        <f t="shared" si="1406"/>
        <v>-7.3355770014399635E-2</v>
      </c>
      <c r="AZ1663" s="8">
        <f t="shared" si="1407"/>
        <v>0.11492734403292237</v>
      </c>
      <c r="BA1663" s="8">
        <f t="shared" si="1408"/>
        <v>0.26163888406172164</v>
      </c>
      <c r="BB1663" s="62">
        <f t="shared" si="1409"/>
        <v>-199</v>
      </c>
      <c r="BC1663" s="21">
        <f t="shared" si="1410"/>
        <v>194</v>
      </c>
      <c r="BD1663" s="21">
        <f t="shared" si="1411"/>
        <v>161</v>
      </c>
      <c r="BE1663" s="21">
        <f t="shared" si="1412"/>
        <v>121</v>
      </c>
      <c r="BF1663" s="94">
        <f t="shared" si="57"/>
        <v>0.66540380775425023</v>
      </c>
      <c r="BG1663" s="22">
        <f t="shared" ref="BG1663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0.34034614911458216</v>
      </c>
      <c r="BH1663" s="22">
        <f t="shared" ref="BH1663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0.3837210284521767</v>
      </c>
      <c r="BI1663" s="22">
        <f t="shared" ref="BI1663" si="1628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0.45338835216241402</v>
      </c>
      <c r="BJ1663" s="21">
        <f t="shared" si="1414"/>
        <v>-208</v>
      </c>
      <c r="BK1663" s="21">
        <f t="shared" si="1415"/>
        <v>203</v>
      </c>
      <c r="BL1663" s="21">
        <f t="shared" si="1416"/>
        <v>169</v>
      </c>
      <c r="BM1663" s="21">
        <f t="shared" si="1417"/>
        <v>127</v>
      </c>
      <c r="BN1663" s="22">
        <f t="shared" si="61"/>
        <v>0.67529139886137612</v>
      </c>
      <c r="BO1663" s="22">
        <f t="shared" ref="BO1663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0.33044862291706711</v>
      </c>
      <c r="BP1663" s="22">
        <f t="shared" ref="BP1663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0.37164473201824083</v>
      </c>
      <c r="BQ1663" s="22">
        <f t="shared" ref="BQ1663" si="1631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0.4412954989555149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632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2.7499999999999898</v>
      </c>
      <c r="O1664">
        <f t="shared" ref="O1664" si="1633">N1665</f>
        <v>3.3499999999999899</v>
      </c>
      <c r="P1664" s="68">
        <f t="shared" si="1391"/>
        <v>2.7499999999999898</v>
      </c>
      <c r="Q1664">
        <f t="shared" ref="Q1664" si="1634">P1665</f>
        <v>3.3499999999999899</v>
      </c>
      <c r="R1664" s="5">
        <f t="shared" ref="R1664" si="1635">N1664/W1664/X1664/Z1665/AB1665/AA1664</f>
        <v>3.0004847324212598</v>
      </c>
      <c r="S1664" s="5">
        <f t="shared" ref="S1664" si="1636">O1664/W1665/Y1664/Z1664/AA1665/AB1664</f>
        <v>2.9703796898285231</v>
      </c>
      <c r="T1664" s="5">
        <f t="shared" ref="T1664" si="1637">P1664/W1664/X1664/Z1665/AB1665</f>
        <v>3.0004847324212598</v>
      </c>
      <c r="U1664" s="5">
        <f t="shared" ref="U1664" si="1638">Q1664/W1665/Y1664/Z1664/AA1665</f>
        <v>2.9703796898285231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" si="1639">AM1665/K1664</f>
        <v>0.96178218190290587</v>
      </c>
      <c r="Y1664" s="5">
        <f t="shared" ref="Y1664" si="1640">AK1665/K1664</f>
        <v>1.0738959337489007</v>
      </c>
      <c r="Z1664" s="5">
        <f>IF(J1664="",1,(_xlfn.XLOOKUP(I1664,Goalies!B:B,Goalies!J:J)))</f>
        <v>1.02</v>
      </c>
      <c r="AA1664" s="23">
        <v>1</v>
      </c>
      <c r="AB1664" s="23"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2.9477473499218645</v>
      </c>
      <c r="AL1664" s="23">
        <f t="shared" si="1460"/>
        <v>2.9556579572967738</v>
      </c>
      <c r="AM1664" s="23">
        <f>IF(AI1664=0,_xlfn.XLOOKUP(E1664,'Starting GF'!A:A,'Starting GF'!C:C),INDEX($AN$63:$AN1664,AI1664))</f>
        <v>3.1026157194488926</v>
      </c>
      <c r="AN1664" s="23">
        <f t="shared" si="1445"/>
        <v>3.082780315005837</v>
      </c>
      <c r="AO1664" s="23">
        <f>IF(AJ1664=0,_xlfn.XLOOKUP(I1664,Goalies!B:B,Goalies!I:I),INDEX($AP$105:$AP1664,AJ1664))</f>
        <v>3.1285726033183892</v>
      </c>
      <c r="AP1664" s="23">
        <f t="shared" si="1399"/>
        <v>3.1137548053643949</v>
      </c>
      <c r="AQ1664" s="23">
        <f t="shared" si="1400"/>
        <v>3.1646680338378705</v>
      </c>
      <c r="AR1664" s="66">
        <v>0</v>
      </c>
      <c r="AS1664" s="96" t="s">
        <v>1592</v>
      </c>
      <c r="AT1664" s="20">
        <f t="shared" ref="AT1664" si="1641">(AK1664*V1664*X1664*Z1665*AA1664*AB1665*AC1664*AD1665*AG1664*AH1665)+AR1664</f>
        <v>2.7730590894977682</v>
      </c>
      <c r="AU1664" s="20">
        <f t="shared" ref="AU1664" si="1642">AT1665</f>
        <v>3.4257123262692466</v>
      </c>
      <c r="AV1664" s="12">
        <f t="shared" ref="AV1664" si="1643">AK1664*V1664*X1664*Z1665*AA1664*AB1665</f>
        <v>2.7730590894977682</v>
      </c>
      <c r="AW1664" s="12">
        <f t="shared" ref="AW1664" si="1644">AV1665</f>
        <v>3.4991360517798924</v>
      </c>
      <c r="AX1664" s="8">
        <f t="shared" si="1405"/>
        <v>2.3059089497778462E-2</v>
      </c>
      <c r="AY1664" s="8">
        <f t="shared" si="1406"/>
        <v>7.5712326269256724E-2</v>
      </c>
      <c r="AZ1664" s="8">
        <f t="shared" si="1407"/>
        <v>9.8771415767035187E-2</v>
      </c>
      <c r="BA1664" s="8">
        <f t="shared" si="1408"/>
        <v>-5.2653236771478262E-2</v>
      </c>
      <c r="BB1664" s="62">
        <f t="shared" si="1409"/>
        <v>152</v>
      </c>
      <c r="BC1664" s="21">
        <f t="shared" si="1410"/>
        <v>-145</v>
      </c>
      <c r="BD1664" s="21">
        <f t="shared" si="1411"/>
        <v>-118</v>
      </c>
      <c r="BE1664" s="21">
        <f t="shared" si="1412"/>
        <v>109</v>
      </c>
      <c r="BF1664" s="94">
        <f t="shared" ref="BF1664" si="1645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0.39660887644369369</v>
      </c>
      <c r="BG1664" s="22">
        <f t="shared" si="550"/>
        <v>0.59260198824132782</v>
      </c>
      <c r="BH1664" s="22">
        <f t="shared" si="550"/>
        <v>0.54044480965347097</v>
      </c>
      <c r="BI1664" s="22">
        <f t="shared" si="550"/>
        <v>0.47910364616650758</v>
      </c>
      <c r="BJ1664" s="21">
        <f t="shared" si="1414"/>
        <v>160</v>
      </c>
      <c r="BK1664" s="21">
        <f t="shared" si="1415"/>
        <v>-151</v>
      </c>
      <c r="BL1664" s="21">
        <f t="shared" si="1416"/>
        <v>-123</v>
      </c>
      <c r="BM1664" s="21">
        <f t="shared" si="1417"/>
        <v>105</v>
      </c>
      <c r="BN1664" s="22">
        <f t="shared" ref="BN1664" si="1646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0.38483656619328177</v>
      </c>
      <c r="BO1664" s="22">
        <f t="shared" si="552"/>
        <v>0.60201786583494143</v>
      </c>
      <c r="BP1664" s="22">
        <f t="shared" si="552"/>
        <v>0.55106883032782128</v>
      </c>
      <c r="BQ1664" s="22">
        <f t="shared" si="552"/>
        <v>0.48853001184722034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632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3.3499999999999899</v>
      </c>
      <c r="O1665">
        <f t="shared" ref="O1665" si="1647">N1664</f>
        <v>2.7499999999999898</v>
      </c>
      <c r="P1665" s="68">
        <f t="shared" si="1391"/>
        <v>3.3499999999999899</v>
      </c>
      <c r="Q1665">
        <f t="shared" ref="Q1665" si="1648">P1664</f>
        <v>2.7499999999999898</v>
      </c>
      <c r="R1665" s="5">
        <f t="shared" ref="R1665" si="1649">N1665/W1665/X1665/Z1664/AB1664/AA1665</f>
        <v>3.0432517974365147</v>
      </c>
      <c r="S1665" s="5">
        <f t="shared" ref="S1665" si="1650">O1665/W1664/Y1665/Z1665/AA1664/AB1665</f>
        <v>2.8978079645330763</v>
      </c>
      <c r="T1665" s="5">
        <f t="shared" ref="T1665" si="1651">P1665/W1665/X1665/Z1664/AB1664</f>
        <v>2.921521725539054</v>
      </c>
      <c r="U1665" s="5">
        <f t="shared" ref="U1665" si="1652">Q1665/W1664/Y1665/Z1665/AA1664</f>
        <v>3.0137202831143997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3">AM1664/K1665</f>
        <v>1.0481809863003015</v>
      </c>
      <c r="Y1665" s="5">
        <f t="shared" ref="Y1665" si="1654">AK1664/K1665</f>
        <v>0.99586059118981907</v>
      </c>
      <c r="Z1665" s="5">
        <f>IF(J1665="",1,(_xlfn.XLOOKUP(I1665,Goalies!B:B,Goalies!J:J)))</f>
        <v>0.99</v>
      </c>
      <c r="AA1665" s="23">
        <v>0.96</v>
      </c>
      <c r="AB1665" s="23"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460"/>
        <v>3.1565839878492494</v>
      </c>
      <c r="AM1665" s="23">
        <f>IF(AI1665=0,_xlfn.XLOOKUP(E1665,'Starting GF'!A:A,'Starting GF'!C:C),INDEX($AN$63:$AN1665,AI1665))</f>
        <v>2.8468752584326014</v>
      </c>
      <c r="AN1665" s="23">
        <f t="shared" si="1445"/>
        <v>2.8545151643476725</v>
      </c>
      <c r="AO1665" s="23">
        <f>IF(AJ1665=0,_xlfn.XLOOKUP(I1665,Goalies!B:B,Goalies!I:I),INDEX($AP$105:$AP1665,AJ1665))</f>
        <v>2.8427821019531461</v>
      </c>
      <c r="AP1665" s="23">
        <f t="shared" si="1399"/>
        <v>2.8466892693933357</v>
      </c>
      <c r="AQ1665" s="23">
        <f t="shared" si="1400"/>
        <v>2.8184065058482752</v>
      </c>
      <c r="AR1665" s="66">
        <v>0</v>
      </c>
      <c r="AS1665" s="96" t="s">
        <v>1592</v>
      </c>
      <c r="AT1665" s="20">
        <f t="shared" ref="AT1665" si="1655">(AK1665*V1665*X1665*Z1664*AA1665*AB1664*AC1665*AD1664*AG1665*AH1664)+AR1665</f>
        <v>3.4257123262692466</v>
      </c>
      <c r="AU1665" s="20">
        <f t="shared" ref="AU1665" si="1656">AT1664</f>
        <v>2.7730590894977682</v>
      </c>
      <c r="AV1665" s="12">
        <f t="shared" ref="AV1665" si="1657">AK1665*W1665*X1665*Z1664*AA1665*AB1664</f>
        <v>3.4991360517798924</v>
      </c>
      <c r="AW1665" s="12">
        <f t="shared" ref="AW1665" si="1658">AV1664</f>
        <v>2.7730590894977682</v>
      </c>
      <c r="AX1665" s="8">
        <f t="shared" si="1405"/>
        <v>7.5712326269256724E-2</v>
      </c>
      <c r="AY1665" s="8">
        <f t="shared" si="1406"/>
        <v>2.3059089497778462E-2</v>
      </c>
      <c r="AZ1665" s="8">
        <f t="shared" si="1407"/>
        <v>9.8771415767035187E-2</v>
      </c>
      <c r="BA1665" s="8">
        <f t="shared" si="1408"/>
        <v>5.2653236771478262E-2</v>
      </c>
      <c r="BB1665" s="62">
        <f t="shared" si="1409"/>
        <v>-152</v>
      </c>
      <c r="BC1665" s="21">
        <f t="shared" si="1410"/>
        <v>145</v>
      </c>
      <c r="BD1665" s="21">
        <f t="shared" si="1411"/>
        <v>118</v>
      </c>
      <c r="BE1665" s="21">
        <f t="shared" si="1412"/>
        <v>-109</v>
      </c>
      <c r="BF1665" s="94">
        <f t="shared" si="57"/>
        <v>0.60339112355630631</v>
      </c>
      <c r="BG1665" s="22">
        <f t="shared" ref="BG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0.40739801175867218</v>
      </c>
      <c r="BH1665" s="22">
        <f t="shared" ref="BH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0.45955519034652903</v>
      </c>
      <c r="BI1665" s="22">
        <f t="shared" ref="BI1665" si="1661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0.52089635383349242</v>
      </c>
      <c r="BJ1665" s="21">
        <f t="shared" si="1414"/>
        <v>-160</v>
      </c>
      <c r="BK1665" s="21">
        <f t="shared" si="1415"/>
        <v>151</v>
      </c>
      <c r="BL1665" s="21">
        <f t="shared" si="1416"/>
        <v>123</v>
      </c>
      <c r="BM1665" s="21">
        <f t="shared" si="1417"/>
        <v>-105</v>
      </c>
      <c r="BN1665" s="22">
        <f t="shared" si="61"/>
        <v>0.61516343380671823</v>
      </c>
      <c r="BO1665" s="22">
        <f t="shared" ref="BO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0.39798213416505857</v>
      </c>
      <c r="BP1665" s="22">
        <f t="shared" ref="BP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0.44893116967217866</v>
      </c>
      <c r="BQ1665" s="22">
        <f t="shared" ref="BQ1665" si="1664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0.51146998815277966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632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 xml:space="preserve">TBL </v>
      </c>
      <c r="K1666" s="14">
        <v>2.96</v>
      </c>
      <c r="L1666" s="13">
        <v>0.15</v>
      </c>
      <c r="M1666" s="28">
        <v>0.1</v>
      </c>
      <c r="N1666">
        <f>IFERROR(_xlfn.XLOOKUP(A1666,Params!A:A,Params!D:D),0)</f>
        <v>0</v>
      </c>
      <c r="O1666">
        <f t="shared" ref="O1666" si="1665">N1667</f>
        <v>0</v>
      </c>
      <c r="P1666" s="68">
        <f t="shared" ref="P1666:P1681" si="1666">N1666</f>
        <v>0</v>
      </c>
      <c r="Q1666">
        <f t="shared" ref="Q1666" si="1667">P1667</f>
        <v>0</v>
      </c>
      <c r="R1666" s="5">
        <f t="shared" ref="R1666" si="1668">N1666/W1666/X1666/Z1667/AB1667/AA1666</f>
        <v>0</v>
      </c>
      <c r="S1666" s="5">
        <f t="shared" ref="S1666" si="1669">O1666/W1667/Y1666/Z1666/AA1667/AB1666</f>
        <v>0</v>
      </c>
      <c r="T1666" s="5">
        <f t="shared" ref="T1666" si="1670">P1666/W1666/X1666/Z1667/AB1667</f>
        <v>0</v>
      </c>
      <c r="U1666" s="5">
        <f t="shared" ref="U1666" si="1671">Q1666/W1667/Y1666/Z1666/AA1667</f>
        <v>0</v>
      </c>
      <c r="V1666" s="5">
        <f>_xlfn.XLOOKUP(H1666,'Rest - Home'!A:A,'Rest - Home'!B:B)</f>
        <v>1.0649999999999999</v>
      </c>
      <c r="W1666" s="5">
        <f>_xlfn.XLOOKUP(H1666,'Rest - Home'!A:A,'Rest - Home'!C:C)</f>
        <v>1.0082621487897616</v>
      </c>
      <c r="X1666" s="5">
        <f t="shared" ref="X1666" si="1672">AM1667/K1666</f>
        <v>1.14457502607365</v>
      </c>
      <c r="Y1666" s="5">
        <f t="shared" ref="Y1666" si="1673">AK1667/K1666</f>
        <v>0.91554054054054057</v>
      </c>
      <c r="Z1666" s="5">
        <f>IF(J1666="",1,(_xlfn.XLOOKUP(I1666,Goalies!B:B,Goalies!J:J)))</f>
        <v>1</v>
      </c>
      <c r="AA1666" s="23">
        <v>0.95</v>
      </c>
      <c r="AB1666" s="23">
        <v>1.0449999999999999</v>
      </c>
      <c r="AC1666" s="23">
        <f>_xlfn.XLOOKUP(E1666,'Game Adjustments'!A:A,'Game Adjustments'!B:B)</f>
        <v>1</v>
      </c>
      <c r="AD1666" s="23">
        <f>_xlfn.XLOOKUP(E1666,'Game Adjustments'!A:A,'Game Adjustments'!C:C)</f>
        <v>1</v>
      </c>
      <c r="AE1666" s="23">
        <f>IF(D1666="A",_xlfn.XLOOKUP(E1666,'Rest - Home'!F:F,'Rest - Home'!J:J),_xlfn.XLOOKUP(E1666,'Rest - Home'!F:F,'Rest - Home'!I:I))</f>
        <v>1</v>
      </c>
      <c r="AF1666" s="23">
        <f>IF(D1666="A",_xlfn.XLOOKUP(E1666,'Rest - Home'!F:F,'Rest - Home'!L:L),_xlfn.XLOOKUP(E1666,'Rest - Home'!F:F,'Rest - Home'!K:K))</f>
        <v>1</v>
      </c>
      <c r="AG1666" s="26">
        <v>1</v>
      </c>
      <c r="AH1666" s="26">
        <v>1</v>
      </c>
      <c r="AI1666" s="53" cm="1">
        <f t="array" ref="AI1666">MAX(IF($E$63:E1665=E1666,ROW($E$63:E1665)-MIN(ROW($E$63:E1665))+1))</f>
        <v>1565</v>
      </c>
      <c r="AJ1666" s="53" cm="1">
        <f t="array" ref="AJ1666">MAX(IF($I$105:I1665=I1666,ROW($I$105:I1665)-MIN(ROW($I$105:I1665))+1))</f>
        <v>0</v>
      </c>
      <c r="AK1666" s="23">
        <f>IF(AI1666=0,_xlfn.XLOOKUP(E1666,'Starting GF'!A:A,'Starting GF'!B:B),INDEX($AL$63:$AL1666,AI1666))</f>
        <v>3.3792482218053363</v>
      </c>
      <c r="AL1666" s="23">
        <f t="shared" ref="AL1666:AL1681" si="1674">IF(R1666=0,AK1666,R1666*L1666*(1-M1666)+T1666*L1666*M1666+AK1666*(1-L1666))</f>
        <v>3.3792482218053363</v>
      </c>
      <c r="AM1666" s="23">
        <f>IF(AI1666=0,_xlfn.XLOOKUP(E1666,'Starting GF'!A:A,'Starting GF'!C:C),INDEX($AN$63:$AN1666,AI1666))</f>
        <v>2.6169942674414828</v>
      </c>
      <c r="AN1666" s="23">
        <f t="shared" ref="AN1666:AN1681" si="1675">IF(S1666=0,AM1666,S1666*L1666+AM1666*(1-L1666))</f>
        <v>2.6169942674414828</v>
      </c>
      <c r="AO1666" s="23" t="e">
        <f>IF(AJ1666=0,_xlfn.XLOOKUP(I1666,Goalies!B:B,Goalies!I:I),INDEX($AP$105:$AP1666,AJ1666))</f>
        <v>#N/A</v>
      </c>
      <c r="AP1666" s="23" t="e">
        <f t="shared" ref="AP1666:AP1681" si="1676">IF(S1666=0,AO1666,S1666*L1666*Z1666+AO1666*(1-L1666))</f>
        <v>#N/A</v>
      </c>
      <c r="AQ1666" s="23">
        <f t="shared" ref="AQ1666:AQ1681" si="1677">AM1666*Z1666</f>
        <v>2.6169942674414828</v>
      </c>
      <c r="AR1666" s="66">
        <v>0</v>
      </c>
      <c r="AS1666" s="96" t="s">
        <v>1590</v>
      </c>
      <c r="AT1666" s="20">
        <f t="shared" ref="AT1666" si="1678">(AK1666*V1666*X1666*Z1667*AA1666*AB1667*AC1666*AD1667*AG1666*AH1667)+AR1666</f>
        <v>4.1480447967564151</v>
      </c>
      <c r="AU1666" s="20">
        <f t="shared" ref="AU1666" si="1679">AT1667</f>
        <v>2.490888260663902</v>
      </c>
      <c r="AV1666" s="12">
        <f t="shared" ref="AV1666" si="1680">AK1666*V1666*X1666*Z1667*AA1666*AB1667</f>
        <v>4.1480447967564151</v>
      </c>
      <c r="AW1666" s="12">
        <f t="shared" ref="AW1666" si="1681">AV1667</f>
        <v>2.4796471071867239</v>
      </c>
      <c r="AX1666" s="8">
        <f t="shared" ref="AX1666:AX1681" si="1682">(AT1666-N1666)</f>
        <v>4.1480447967564151</v>
      </c>
      <c r="AY1666" s="8">
        <f t="shared" ref="AY1666:AY1681" si="1683">(AU1666-O1666)</f>
        <v>2.490888260663902</v>
      </c>
      <c r="AZ1666" s="8">
        <f t="shared" ref="AZ1666:AZ1681" si="1684">SUM(AX1666:AY1666)</f>
        <v>6.6389330574203171</v>
      </c>
      <c r="BA1666" s="8">
        <f t="shared" ref="BA1666:BA1681" si="1685">AX1666-AY1666</f>
        <v>1.6571565360925131</v>
      </c>
      <c r="BB1666" s="62">
        <f t="shared" ref="BB1666:BB1681" si="1686">IF(BF1666=0.5,100,IF(BF1666&gt;0.5,-ROUND(100*BF1666/(1-BF1666),0),ROUND(100*(1-BF1666)/BF1666,0)))</f>
        <v>-277</v>
      </c>
      <c r="BC1666" s="21">
        <f t="shared" ref="BC1666:BC1681" si="1687">IF(BG1666=0.5,100,IF(BG1666&gt;0.5,-ROUND(100*BG1666/(1-BG1666),0),ROUND(100*(1-BG1666)/BG1666,0)))</f>
        <v>-192</v>
      </c>
      <c r="BD1666" s="21">
        <f t="shared" ref="BD1666:BD1681" si="1688">IF(BH1666=0.5,100,IF(BH1666&gt;0.5,-ROUND(100*BH1666/(1-BH1666),0),ROUND(100*(1-BH1666)/BH1666,0)))</f>
        <v>-158</v>
      </c>
      <c r="BE1666" s="21">
        <f t="shared" ref="BE1666:BE1681" si="1689">IF(BI1666=0.5,100,IF(BI1666&gt;0.5,-ROUND(100*BI1666/(1-BI1666),0),ROUND(100*(1-BI1666)/BI1666,0)))</f>
        <v>-118</v>
      </c>
      <c r="BF1666" s="94">
        <f t="shared" ref="BF1666" si="169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IF(AT1666&gt;AT1667, 1-_xlpm.interp, _xlpm.interp)
)</f>
        <v>0.73488020913352492</v>
      </c>
      <c r="BG1666" s="22">
        <f t="shared" si="550"/>
        <v>0.65712876935233344</v>
      </c>
      <c r="BH1666" s="22">
        <f t="shared" si="550"/>
        <v>0.61221981530157643</v>
      </c>
      <c r="BI1666" s="22">
        <f t="shared" si="550"/>
        <v>0.54132493823321548</v>
      </c>
      <c r="BJ1666" s="21">
        <f t="shared" ref="BJ1666:BJ1681" si="1691">IF(BN1666=0.5,100,IF(BN1666&gt;0.5,-ROUND(100*BN1666/(1-BN1666),0),ROUND(100*(1-BN1666)/BN1666,0)))</f>
        <v>-280</v>
      </c>
      <c r="BK1666" s="21">
        <f t="shared" ref="BK1666:BK1681" si="1692">IF(BO1666=0.5,100,IF(BO1666&gt;0.5,-ROUND(100*BO1666/(1-BO1666),0),ROUND(100*(1-BO1666)/BO1666,0)))</f>
        <v>-190</v>
      </c>
      <c r="BL1666" s="21">
        <f t="shared" ref="BL1666:BL1681" si="1693">IF(BP1666=0.5,100,IF(BP1666&gt;0.5,-ROUND(100*BP1666/(1-BP1666),0),ROUND(100*(1-BP1666)/BP1666,0)))</f>
        <v>-156</v>
      </c>
      <c r="BM1666" s="21">
        <f t="shared" ref="BM1666:BM1681" si="1694">IF(BQ1666=0.5,100,IF(BQ1666&gt;0.5,-ROUND(100*BQ1666/(1-BQ1666),0),ROUND(100*(1-BQ1666)/BQ1666,0)))</f>
        <v>-117</v>
      </c>
      <c r="BN1666" s="22">
        <f t="shared" ref="BN1666" si="1695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IF(AV1666&gt;AV1667, 1-_xlpm.interp, _xlpm.interp)
)</f>
        <v>0.73677470280932822</v>
      </c>
      <c r="BO1666" s="22">
        <f t="shared" si="552"/>
        <v>0.65518673593184373</v>
      </c>
      <c r="BP1666" s="22">
        <f t="shared" si="552"/>
        <v>0.6098846140073847</v>
      </c>
      <c r="BQ1666" s="22">
        <f t="shared" si="552"/>
        <v>0.53907126625995183</v>
      </c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632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>CHI Arvid Soderblom</v>
      </c>
      <c r="J1667" s="33" t="s">
        <v>303</v>
      </c>
      <c r="K1667" s="14">
        <v>2.96</v>
      </c>
      <c r="L1667" s="13">
        <v>0.15</v>
      </c>
      <c r="M1667" s="28">
        <v>0.1</v>
      </c>
      <c r="N1667">
        <f>IFERROR(_xlfn.XLOOKUP(A1667,Params!A:A,Params!D:D),0)</f>
        <v>0</v>
      </c>
      <c r="O1667">
        <f t="shared" ref="O1667" si="1696">N1666</f>
        <v>0</v>
      </c>
      <c r="P1667" s="68">
        <f t="shared" si="1666"/>
        <v>0</v>
      </c>
      <c r="Q1667">
        <f t="shared" ref="Q1667" si="1697">P1666</f>
        <v>0</v>
      </c>
      <c r="R1667" s="5">
        <f t="shared" ref="R1667" si="1698">N1667/W1667/X1667/Z1666/AB1666/AA1667</f>
        <v>0</v>
      </c>
      <c r="S1667" s="5">
        <f t="shared" ref="S1667" si="1699">O1667/W1666/Y1667/Z1667/AA1666/AB1667</f>
        <v>0</v>
      </c>
      <c r="T1667" s="5">
        <f t="shared" ref="T1667" si="1700">P1667/W1667/X1667/Z1666/AB1666</f>
        <v>0</v>
      </c>
      <c r="U1667" s="5">
        <f t="shared" ref="U1667" si="1701">Q1667/W1666/Y1667/Z1667/AA1666</f>
        <v>0</v>
      </c>
      <c r="V1667" s="5">
        <f>_xlfn.XLOOKUP(H1667,'Rest - Home'!A:A,'Rest - Home'!B:B)</f>
        <v>1.01</v>
      </c>
      <c r="W1667" s="5">
        <f>_xlfn.XLOOKUP(H1667,'Rest - Home'!A:A,'Rest - Home'!C:C)</f>
        <v>1.0054419613311261</v>
      </c>
      <c r="X1667" s="5">
        <f t="shared" ref="X1667" si="1702">AM1666/K1667</f>
        <v>0.88411968494644688</v>
      </c>
      <c r="Y1667" s="5">
        <f t="shared" ref="Y1667" si="1703">AK1666/K1667</f>
        <v>1.141637912772073</v>
      </c>
      <c r="Z1667" s="5">
        <f>IF(J1667="",1,(_xlfn.XLOOKUP(I1667,Goalies!B:B,Goalies!J:J)))</f>
        <v>1.06</v>
      </c>
      <c r="AA1667" s="23">
        <v>0.98499999999999999</v>
      </c>
      <c r="AB1667" s="23">
        <v>1</v>
      </c>
      <c r="AC1667" s="23">
        <f>_xlfn.XLOOKUP(E1667,'Game Adjustments'!A:A,'Game Adjustments'!B:B)</f>
        <v>1</v>
      </c>
      <c r="AD1667" s="23">
        <f>_xlfn.XLOOKUP(E1667,'Game Adjustments'!A:A,'Game Adjustments'!C:C)</f>
        <v>1</v>
      </c>
      <c r="AE1667" s="23">
        <f>IF(D1667="A",_xlfn.XLOOKUP(E1667,'Rest - Home'!F:F,'Rest - Home'!J:J),_xlfn.XLOOKUP(E1667,'Rest - Home'!F:F,'Rest - Home'!I:I))</f>
        <v>1</v>
      </c>
      <c r="AF1667" s="23">
        <f>IF(D1667="A",_xlfn.XLOOKUP(E1667,'Rest - Home'!F:F,'Rest - Home'!L:L),_xlfn.XLOOKUP(E1667,'Rest - Home'!F:F,'Rest - Home'!K:K))</f>
        <v>1</v>
      </c>
      <c r="AG1667" s="26">
        <v>1</v>
      </c>
      <c r="AH1667" s="26">
        <v>1</v>
      </c>
      <c r="AI1667" s="53" cm="1">
        <f t="array" ref="AI1667">MAX(IF($E$63:E1666=E1667,ROW($E$63:E1666)-MIN(ROW($E$63:E1666))+1))</f>
        <v>1590</v>
      </c>
      <c r="AJ1667" s="53" cm="1">
        <f t="array" ref="AJ1667">MAX(IF($I$105:I1666=I1667,ROW($I$105:I1666)-MIN(ROW($I$105:I1666))+1))</f>
        <v>1485</v>
      </c>
      <c r="AK1667" s="23">
        <f>IF(AI1667=0,_xlfn.XLOOKUP(E1667,'Starting GF'!A:A,'Starting GF'!B:B),INDEX($AL$63:$AL1667,AI1667))</f>
        <v>2.71</v>
      </c>
      <c r="AL1667" s="23">
        <f t="shared" si="1674"/>
        <v>2.71</v>
      </c>
      <c r="AM1667" s="23">
        <f>IF(AI1667=0,_xlfn.XLOOKUP(E1667,'Starting GF'!A:A,'Starting GF'!C:C),INDEX($AN$63:$AN1667,AI1667))</f>
        <v>3.3879420771780042</v>
      </c>
      <c r="AN1667" s="23">
        <f t="shared" si="1675"/>
        <v>3.3879420771780042</v>
      </c>
      <c r="AO1667" s="23">
        <f>IF(AJ1667=0,_xlfn.XLOOKUP(I1667,Goalies!B:B,Goalies!I:I),INDEX($AP$105:$AP1667,AJ1667))</f>
        <v>3.4659109215356372</v>
      </c>
      <c r="AP1667" s="23">
        <f t="shared" si="1676"/>
        <v>3.4659109215356372</v>
      </c>
      <c r="AQ1667" s="23">
        <f t="shared" si="1677"/>
        <v>3.5912186018086847</v>
      </c>
      <c r="AR1667" s="66">
        <v>0</v>
      </c>
      <c r="AS1667" s="96" t="s">
        <v>1590</v>
      </c>
      <c r="AT1667" s="20">
        <f t="shared" ref="AT1667" si="1704">(AK1667*V1667*X1667*Z1666*AA1667*AB1666*AC1667*AD1666*AG1667*AH1666)+AR1667</f>
        <v>2.490888260663902</v>
      </c>
      <c r="AU1667" s="20">
        <f t="shared" ref="AU1667" si="1705">AT1666</f>
        <v>4.1480447967564151</v>
      </c>
      <c r="AV1667" s="12">
        <f t="shared" ref="AV1667" si="1706">AK1667*W1667*X1667*Z1666*AA1667*AB1666</f>
        <v>2.4796471071867239</v>
      </c>
      <c r="AW1667" s="12">
        <f t="shared" ref="AW1667" si="1707">AV1666</f>
        <v>4.1480447967564151</v>
      </c>
      <c r="AX1667" s="8">
        <f t="shared" si="1682"/>
        <v>2.490888260663902</v>
      </c>
      <c r="AY1667" s="8">
        <f t="shared" si="1683"/>
        <v>4.1480447967564151</v>
      </c>
      <c r="AZ1667" s="8">
        <f t="shared" si="1684"/>
        <v>6.6389330574203171</v>
      </c>
      <c r="BA1667" s="8">
        <f t="shared" si="1685"/>
        <v>-1.6571565360925131</v>
      </c>
      <c r="BB1667" s="62">
        <f t="shared" si="1686"/>
        <v>277</v>
      </c>
      <c r="BC1667" s="21">
        <f t="shared" si="1687"/>
        <v>192</v>
      </c>
      <c r="BD1667" s="21">
        <f t="shared" si="1688"/>
        <v>158</v>
      </c>
      <c r="BE1667" s="21">
        <f t="shared" si="1689"/>
        <v>118</v>
      </c>
      <c r="BF1667" s="94">
        <f t="shared" si="57"/>
        <v>0.26511979086647508</v>
      </c>
      <c r="BG1667" s="22">
        <f t="shared" ref="BG1667" si="1708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0.34287123064766656</v>
      </c>
      <c r="BH1667" s="22">
        <f t="shared" ref="BH1667" si="170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0.38778018469842357</v>
      </c>
      <c r="BI1667" s="22">
        <f t="shared" ref="BI1667" si="171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0.45867506176678458</v>
      </c>
      <c r="BJ1667" s="21">
        <f t="shared" si="1691"/>
        <v>280</v>
      </c>
      <c r="BK1667" s="21">
        <f t="shared" si="1692"/>
        <v>190</v>
      </c>
      <c r="BL1667" s="21">
        <f t="shared" si="1693"/>
        <v>156</v>
      </c>
      <c r="BM1667" s="21">
        <f t="shared" si="1694"/>
        <v>117</v>
      </c>
      <c r="BN1667" s="22">
        <f t="shared" si="61"/>
        <v>0.26322529719067178</v>
      </c>
      <c r="BO1667" s="22">
        <f t="shared" ref="BO1667" si="1711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0.34481326406815632</v>
      </c>
      <c r="BP1667" s="22">
        <f t="shared" ref="BP1667" si="1712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0.3901153859926153</v>
      </c>
      <c r="BQ1667" s="22">
        <f t="shared" ref="BQ1667" si="1713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0.46092873374004817</v>
      </c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632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>VGK Adin Hill</v>
      </c>
      <c r="J1668" s="33" t="s">
        <v>195</v>
      </c>
      <c r="K1668" s="14">
        <v>2.96</v>
      </c>
      <c r="L1668" s="13">
        <v>0.15</v>
      </c>
      <c r="M1668" s="28">
        <v>0.1</v>
      </c>
      <c r="N1668">
        <f>IFERROR(_xlfn.XLOOKUP(A1668,Params!A:A,Params!D:D),0)</f>
        <v>0</v>
      </c>
      <c r="O1668">
        <f t="shared" ref="O1668" si="1714">N1669</f>
        <v>0</v>
      </c>
      <c r="P1668" s="68">
        <f t="shared" si="1666"/>
        <v>0</v>
      </c>
      <c r="Q1668">
        <f t="shared" ref="Q1668" si="1715">P1669</f>
        <v>0</v>
      </c>
      <c r="R1668" s="5">
        <f t="shared" ref="R1668" si="1716">N1668/W1668/X1668/Z1669/AB1669/AA1668</f>
        <v>0</v>
      </c>
      <c r="S1668" s="5">
        <f t="shared" ref="S1668" si="1717">O1668/W1669/Y1668/Z1668/AA1669/AB1668</f>
        <v>0</v>
      </c>
      <c r="T1668" s="5">
        <f t="shared" ref="T1668" si="1718">P1668/W1668/X1668/Z1669/AB1669</f>
        <v>0</v>
      </c>
      <c r="U1668" s="5">
        <f t="shared" ref="U1668" si="1719">Q1668/W1669/Y1668/Z1668/AA1669</f>
        <v>0</v>
      </c>
      <c r="V1668" s="5">
        <f>_xlfn.XLOOKUP(H1668,'Rest - Home'!A:A,'Rest - Home'!B:B)</f>
        <v>0.95</v>
      </c>
      <c r="W1668" s="5">
        <f>_xlfn.XLOOKUP(H1668,'Rest - Home'!A:A,'Rest - Home'!C:C)</f>
        <v>0.92554174501717079</v>
      </c>
      <c r="X1668" s="5">
        <f t="shared" ref="X1668" si="1720">AM1669/K1668</f>
        <v>1.0319079853820199</v>
      </c>
      <c r="Y1668" s="5">
        <f t="shared" ref="Y1668" si="1721">AK1669/K1668</f>
        <v>1.0285964783089641</v>
      </c>
      <c r="Z1668" s="5">
        <f>IF(J1668="",1,(_xlfn.XLOOKUP(I1668,Goalies!B:B,Goalies!J:J)))</f>
        <v>1</v>
      </c>
      <c r="AA1668" s="23">
        <v>0.97499999999999998</v>
      </c>
      <c r="AB1668" s="23">
        <v>1.02</v>
      </c>
      <c r="AC1668" s="23">
        <f>_xlfn.XLOOKUP(E1668,'Game Adjustments'!A:A,'Game Adjustments'!B:B)</f>
        <v>1</v>
      </c>
      <c r="AD1668" s="23">
        <f>_xlfn.XLOOKUP(E1668,'Game Adjustments'!A:A,'Game Adjustments'!C:C)</f>
        <v>1</v>
      </c>
      <c r="AE1668" s="23">
        <f>IF(D1668="A",_xlfn.XLOOKUP(E1668,'Rest - Home'!F:F,'Rest - Home'!J:J),_xlfn.XLOOKUP(E1668,'Rest - Home'!F:F,'Rest - Home'!I:I))</f>
        <v>1</v>
      </c>
      <c r="AF1668" s="23">
        <f>IF(D1668="A",_xlfn.XLOOKUP(E1668,'Rest - Home'!F:F,'Rest - Home'!L:L),_xlfn.XLOOKUP(E1668,'Rest - Home'!F:F,'Rest - Home'!K:K))</f>
        <v>1</v>
      </c>
      <c r="AG1668" s="26">
        <v>1</v>
      </c>
      <c r="AH1668" s="26">
        <v>1</v>
      </c>
      <c r="AI1668" s="53" cm="1">
        <f t="array" ref="AI1668">MAX(IF($E$63:E1667=E1668,ROW($E$63:E1667)-MIN(ROW($E$63:E1667))+1))</f>
        <v>1594</v>
      </c>
      <c r="AJ1668" s="53" cm="1">
        <f t="array" ref="AJ1668">MAX(IF($I$105:I1667=I1668,ROW($I$105:I1667)-MIN(ROW($I$105:I1667))+1))</f>
        <v>1509</v>
      </c>
      <c r="AK1668" s="23">
        <f>IF(AI1668=0,_xlfn.XLOOKUP(E1668,'Starting GF'!A:A,'Starting GF'!B:B),INDEX($AL$63:$AL1668,AI1668))</f>
        <v>3.2289901943494943</v>
      </c>
      <c r="AL1668" s="23">
        <f t="shared" si="1674"/>
        <v>3.2289901943494943</v>
      </c>
      <c r="AM1668" s="23">
        <f>IF(AI1668=0,_xlfn.XLOOKUP(E1668,'Starting GF'!A:A,'Starting GF'!C:C),INDEX($AN$63:$AN1668,AI1668))</f>
        <v>2.75</v>
      </c>
      <c r="AN1668" s="23">
        <f t="shared" si="1675"/>
        <v>2.75</v>
      </c>
      <c r="AO1668" s="23">
        <f>IF(AJ1668=0,_xlfn.XLOOKUP(I1668,Goalies!B:B,Goalies!I:I),INDEX($AP$105:$AP1668,AJ1668))</f>
        <v>2.6690163449249975</v>
      </c>
      <c r="AP1668" s="23">
        <f t="shared" si="1676"/>
        <v>2.6690163449249975</v>
      </c>
      <c r="AQ1668" s="23">
        <f t="shared" si="1677"/>
        <v>2.75</v>
      </c>
      <c r="AR1668" s="66">
        <v>0.03</v>
      </c>
      <c r="AS1668" s="96" t="s">
        <v>1592</v>
      </c>
      <c r="AT1668" s="20">
        <f t="shared" ref="AT1668" si="1722">(AK1668*V1668*X1668*Z1669*AA1668*AB1669*AC1668*AD1669*AG1668*AH1669)+AR1668</f>
        <v>3.1783185478757261</v>
      </c>
      <c r="AU1668" s="20">
        <f t="shared" ref="AU1668" si="1723">AT1669</f>
        <v>2.8782948266298978</v>
      </c>
      <c r="AV1668" s="12">
        <f t="shared" ref="AV1668" si="1724">AK1668*V1668*X1668*Z1669*AA1668*AB1669</f>
        <v>3.1483185478757263</v>
      </c>
      <c r="AW1668" s="12">
        <f t="shared" ref="AW1668" si="1725">AV1669</f>
        <v>2.970628677437229</v>
      </c>
      <c r="AX1668" s="8">
        <f t="shared" si="1682"/>
        <v>3.1783185478757261</v>
      </c>
      <c r="AY1668" s="8">
        <f t="shared" si="1683"/>
        <v>2.8782948266298978</v>
      </c>
      <c r="AZ1668" s="8">
        <f t="shared" si="1684"/>
        <v>6.0566133745056234</v>
      </c>
      <c r="BA1668" s="8">
        <f t="shared" si="1685"/>
        <v>0.30002372124582832</v>
      </c>
      <c r="BB1668" s="62">
        <f t="shared" si="1686"/>
        <v>-123</v>
      </c>
      <c r="BC1668" s="21">
        <f t="shared" si="1687"/>
        <v>-132</v>
      </c>
      <c r="BD1668" s="21">
        <f t="shared" si="1688"/>
        <v>-106</v>
      </c>
      <c r="BE1668" s="21">
        <f t="shared" si="1689"/>
        <v>119</v>
      </c>
      <c r="BF1668" s="94">
        <f t="shared" ref="BF1668" si="1726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IF(AT1668&gt;AT1669, 1-_xlpm.interp, _xlpm.interp)
)</f>
        <v>0.55111952289959176</v>
      </c>
      <c r="BG1668" s="22">
        <f t="shared" si="550"/>
        <v>0.56982734000888946</v>
      </c>
      <c r="BH1668" s="22">
        <f t="shared" si="550"/>
        <v>0.51446132724728644</v>
      </c>
      <c r="BI1668" s="22">
        <f t="shared" si="550"/>
        <v>0.45579869894014091</v>
      </c>
      <c r="BJ1668" s="21">
        <f t="shared" si="1691"/>
        <v>-113</v>
      </c>
      <c r="BK1668" s="21">
        <f t="shared" si="1692"/>
        <v>-139</v>
      </c>
      <c r="BL1668" s="21">
        <f t="shared" si="1693"/>
        <v>-112</v>
      </c>
      <c r="BM1668" s="21">
        <f t="shared" si="1694"/>
        <v>114</v>
      </c>
      <c r="BN1668" s="22">
        <f t="shared" ref="BN1668" si="1727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IF(AV1668&gt;AV1669, 1-_xlpm.interp, _xlpm.interp)
)</f>
        <v>0.53097443093168273</v>
      </c>
      <c r="BO1668" s="22">
        <f t="shared" si="552"/>
        <v>0.58095876786390455</v>
      </c>
      <c r="BP1668" s="22">
        <f t="shared" si="552"/>
        <v>0.52778285054590057</v>
      </c>
      <c r="BQ1668" s="22">
        <f t="shared" si="552"/>
        <v>0.46835125664508359</v>
      </c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632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>TOR Anthony Stolarz</v>
      </c>
      <c r="J1669" s="33" t="s">
        <v>189</v>
      </c>
      <c r="K1669" s="14">
        <v>2.96</v>
      </c>
      <c r="L1669" s="13">
        <v>0.15</v>
      </c>
      <c r="M1669" s="28">
        <v>0.1</v>
      </c>
      <c r="N1669">
        <f>IFERROR(_xlfn.XLOOKUP(A1669,Params!A:A,Params!D:D),0)</f>
        <v>0</v>
      </c>
      <c r="O1669">
        <f t="shared" ref="O1669" si="1728">N1668</f>
        <v>0</v>
      </c>
      <c r="P1669" s="68">
        <f t="shared" si="1666"/>
        <v>0</v>
      </c>
      <c r="Q1669">
        <f t="shared" ref="Q1669" si="1729">P1668</f>
        <v>0</v>
      </c>
      <c r="R1669" s="5">
        <f t="shared" ref="R1669" si="1730">N1669/W1669/X1669/Z1668/AB1668/AA1669</f>
        <v>0</v>
      </c>
      <c r="S1669" s="5">
        <f t="shared" ref="S1669" si="1731">O1669/W1668/Y1669/Z1669/AA1668/AB1669</f>
        <v>0</v>
      </c>
      <c r="T1669" s="5">
        <f t="shared" ref="T1669" si="1732">P1669/W1669/X1669/Z1668/AB1668</f>
        <v>0</v>
      </c>
      <c r="U1669" s="5">
        <f t="shared" ref="U1669" si="1733">Q1669/W1668/Y1669/Z1669/AA1668</f>
        <v>0</v>
      </c>
      <c r="V1669" s="5">
        <f>_xlfn.XLOOKUP(H1669,'Rest - Home'!A:A,'Rest - Home'!B:B)</f>
        <v>1.05</v>
      </c>
      <c r="W1669" s="5">
        <f>_xlfn.XLOOKUP(H1669,'Rest - Home'!A:A,'Rest - Home'!C:C)</f>
        <v>1.0725047827848808</v>
      </c>
      <c r="X1669" s="5">
        <f t="shared" ref="X1669" si="1734">AM1668/K1669</f>
        <v>0.92905405405405406</v>
      </c>
      <c r="Y1669" s="5">
        <f t="shared" ref="Y1669" si="1735">AK1668/K1669</f>
        <v>1.090875065658613</v>
      </c>
      <c r="Z1669" s="5">
        <f>IF(J1669="",1,(_xlfn.XLOOKUP(I1669,Goalies!B:B,Goalies!J:J)))</f>
        <v>1.01</v>
      </c>
      <c r="AA1669" s="23">
        <v>0.96</v>
      </c>
      <c r="AB1669" s="23">
        <v>1.01</v>
      </c>
      <c r="AC1669" s="23">
        <f>_xlfn.XLOOKUP(E1669,'Game Adjustments'!A:A,'Game Adjustments'!B:B)</f>
        <v>1</v>
      </c>
      <c r="AD1669" s="23">
        <f>_xlfn.XLOOKUP(E1669,'Game Adjustments'!A:A,'Game Adjustments'!C:C)</f>
        <v>1</v>
      </c>
      <c r="AE1669" s="23">
        <f>IF(D1669="A",_xlfn.XLOOKUP(E1669,'Rest - Home'!F:F,'Rest - Home'!J:J),_xlfn.XLOOKUP(E1669,'Rest - Home'!F:F,'Rest - Home'!I:I))</f>
        <v>1</v>
      </c>
      <c r="AF1669" s="23">
        <f>IF(D1669="A",_xlfn.XLOOKUP(E1669,'Rest - Home'!F:F,'Rest - Home'!L:L),_xlfn.XLOOKUP(E1669,'Rest - Home'!F:F,'Rest - Home'!K:K))</f>
        <v>1</v>
      </c>
      <c r="AG1669" s="26">
        <v>1</v>
      </c>
      <c r="AH1669" s="26">
        <v>1</v>
      </c>
      <c r="AI1669" s="53" cm="1">
        <f t="array" ref="AI1669">MAX(IF($E$63:E1668=E1669,ROW($E$63:E1668)-MIN(ROW($E$63:E1668))+1))</f>
        <v>1577</v>
      </c>
      <c r="AJ1669" s="53" cm="1">
        <f t="array" ref="AJ1669">MAX(IF($I$105:I1668=I1669,ROW($I$105:I1668)-MIN(ROW($I$105:I1668))+1))</f>
        <v>474</v>
      </c>
      <c r="AK1669" s="23">
        <f>IF(AI1669=0,_xlfn.XLOOKUP(E1669,'Starting GF'!A:A,'Starting GF'!B:B),INDEX($AL$63:$AL1669,AI1669))</f>
        <v>3.0446455757945334</v>
      </c>
      <c r="AL1669" s="23">
        <f t="shared" si="1674"/>
        <v>3.0446455757945334</v>
      </c>
      <c r="AM1669" s="23">
        <f>IF(AI1669=0,_xlfn.XLOOKUP(E1669,'Starting GF'!A:A,'Starting GF'!C:C),INDEX($AN$63:$AN1669,AI1669))</f>
        <v>3.0544476367307789</v>
      </c>
      <c r="AN1669" s="23">
        <f t="shared" si="1675"/>
        <v>3.0544476367307789</v>
      </c>
      <c r="AO1669" s="23">
        <f>IF(AJ1669=0,_xlfn.XLOOKUP(I1669,Goalies!B:B,Goalies!I:I),INDEX($AP$105:$AP1669,AJ1669))</f>
        <v>2.9352270348590515</v>
      </c>
      <c r="AP1669" s="23">
        <f t="shared" si="1676"/>
        <v>2.9352270348590515</v>
      </c>
      <c r="AQ1669" s="23">
        <f t="shared" si="1677"/>
        <v>3.0849921130980866</v>
      </c>
      <c r="AR1669" s="66">
        <v>-0.03</v>
      </c>
      <c r="AS1669" s="96" t="s">
        <v>1592</v>
      </c>
      <c r="AT1669" s="20">
        <f t="shared" ref="AT1669" si="1736">(AK1669*V1669*X1669*Z1668*AA1669*AB1668*AC1669*AD1668*AG1669*AH1668)+AR1669</f>
        <v>2.8782948266298978</v>
      </c>
      <c r="AU1669" s="20">
        <f t="shared" ref="AU1669" si="1737">AT1668</f>
        <v>3.1783185478757261</v>
      </c>
      <c r="AV1669" s="12">
        <f t="shared" ref="AV1669" si="1738">AK1669*W1669*X1669*Z1668*AA1669*AB1668</f>
        <v>2.970628677437229</v>
      </c>
      <c r="AW1669" s="12">
        <f t="shared" ref="AW1669" si="1739">AV1668</f>
        <v>3.1483185478757263</v>
      </c>
      <c r="AX1669" s="8">
        <f t="shared" si="1682"/>
        <v>2.8782948266298978</v>
      </c>
      <c r="AY1669" s="8">
        <f t="shared" si="1683"/>
        <v>3.1783185478757261</v>
      </c>
      <c r="AZ1669" s="8">
        <f t="shared" si="1684"/>
        <v>6.0566133745056234</v>
      </c>
      <c r="BA1669" s="8">
        <f t="shared" si="1685"/>
        <v>-0.30002372124582832</v>
      </c>
      <c r="BB1669" s="62">
        <f t="shared" si="1686"/>
        <v>123</v>
      </c>
      <c r="BC1669" s="21">
        <f t="shared" si="1687"/>
        <v>132</v>
      </c>
      <c r="BD1669" s="21">
        <f t="shared" si="1688"/>
        <v>106</v>
      </c>
      <c r="BE1669" s="21">
        <f t="shared" si="1689"/>
        <v>-119</v>
      </c>
      <c r="BF1669" s="94">
        <f t="shared" si="57"/>
        <v>0.44888047710040824</v>
      </c>
      <c r="BG1669" s="22">
        <f t="shared" ref="BG1669" si="1740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0.43017265999111054</v>
      </c>
      <c r="BH1669" s="22">
        <f t="shared" ref="BH1669" si="1741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0.48553867275271351</v>
      </c>
      <c r="BI1669" s="22">
        <f t="shared" ref="BI1669" si="1742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0.54420130105985909</v>
      </c>
      <c r="BJ1669" s="21">
        <f t="shared" si="1691"/>
        <v>113</v>
      </c>
      <c r="BK1669" s="21">
        <f t="shared" si="1692"/>
        <v>139</v>
      </c>
      <c r="BL1669" s="21">
        <f t="shared" si="1693"/>
        <v>112</v>
      </c>
      <c r="BM1669" s="21">
        <f t="shared" si="1694"/>
        <v>-114</v>
      </c>
      <c r="BN1669" s="22">
        <f t="shared" si="61"/>
        <v>0.46902556906831727</v>
      </c>
      <c r="BO1669" s="22">
        <f t="shared" ref="BO1669" si="1743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0.41904123213609551</v>
      </c>
      <c r="BP1669" s="22">
        <f t="shared" ref="BP1669" si="1744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0.47221714945409943</v>
      </c>
      <c r="BQ1669" s="22">
        <f t="shared" ref="BQ1669" si="1745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0.53164874335491641</v>
      </c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632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>STL Jordan Binnington</v>
      </c>
      <c r="J1670" s="33" t="s">
        <v>186</v>
      </c>
      <c r="K1670" s="14">
        <v>2.96</v>
      </c>
      <c r="L1670" s="13">
        <v>0.15</v>
      </c>
      <c r="M1670" s="28">
        <v>0.1</v>
      </c>
      <c r="N1670">
        <f>IFERROR(_xlfn.XLOOKUP(A1670,Params!A:A,Params!D:D),0)</f>
        <v>0</v>
      </c>
      <c r="O1670">
        <f t="shared" ref="O1670" si="1746">N1671</f>
        <v>0</v>
      </c>
      <c r="P1670" s="68">
        <f t="shared" si="1666"/>
        <v>0</v>
      </c>
      <c r="Q1670">
        <f t="shared" ref="Q1670" si="1747">P1671</f>
        <v>0</v>
      </c>
      <c r="R1670" s="5">
        <f t="shared" ref="R1670" si="1748">N1670/W1670/X1670/Z1671/AB1671/AA1670</f>
        <v>0</v>
      </c>
      <c r="S1670" s="5">
        <f t="shared" ref="S1670" si="1749">O1670/W1671/Y1670/Z1670/AA1671/AB1670</f>
        <v>0</v>
      </c>
      <c r="T1670" s="5">
        <f t="shared" ref="T1670" si="1750">P1670/W1670/X1670/Z1671/AB1671</f>
        <v>0</v>
      </c>
      <c r="U1670" s="5">
        <f t="shared" ref="U1670" si="1751">Q1670/W1671/Y1670/Z1670/AA1671</f>
        <v>0</v>
      </c>
      <c r="V1670" s="5">
        <f>_xlfn.XLOOKUP(H1670,'Rest - Home'!A:A,'Rest - Home'!B:B)</f>
        <v>1.0649999999999999</v>
      </c>
      <c r="W1670" s="5">
        <f>_xlfn.XLOOKUP(H1670,'Rest - Home'!A:A,'Rest - Home'!C:C)</f>
        <v>1.0082621487897616</v>
      </c>
      <c r="X1670" s="5">
        <f t="shared" ref="X1670" si="1752">AM1671/K1670</f>
        <v>0.96621621621621623</v>
      </c>
      <c r="Y1670" s="5">
        <f t="shared" ref="Y1670" si="1753">AK1671/K1670</f>
        <v>1.0506756756756757</v>
      </c>
      <c r="Z1670" s="5">
        <f>IF(J1670="",1,(_xlfn.XLOOKUP(I1670,Goalies!B:B,Goalies!J:J)))</f>
        <v>1.02</v>
      </c>
      <c r="AA1670" s="23">
        <v>0.95</v>
      </c>
      <c r="AB1670" s="23">
        <v>1.01</v>
      </c>
      <c r="AC1670" s="23">
        <f>_xlfn.XLOOKUP(E1670,'Game Adjustments'!A:A,'Game Adjustments'!B:B)</f>
        <v>1</v>
      </c>
      <c r="AD1670" s="23">
        <f>_xlfn.XLOOKUP(E1670,'Game Adjustments'!A:A,'Game Adjustments'!C:C)</f>
        <v>1</v>
      </c>
      <c r="AE1670" s="23">
        <f>IF(D1670="A",_xlfn.XLOOKUP(E1670,'Rest - Home'!F:F,'Rest - Home'!J:J),_xlfn.XLOOKUP(E1670,'Rest - Home'!F:F,'Rest - Home'!I:I))</f>
        <v>1</v>
      </c>
      <c r="AF1670" s="23">
        <f>IF(D1670="A",_xlfn.XLOOKUP(E1670,'Rest - Home'!F:F,'Rest - Home'!L:L),_xlfn.XLOOKUP(E1670,'Rest - Home'!F:F,'Rest - Home'!K:K))</f>
        <v>1</v>
      </c>
      <c r="AG1670" s="26">
        <v>1</v>
      </c>
      <c r="AH1670" s="26">
        <v>1</v>
      </c>
      <c r="AI1670" s="53" cm="1">
        <f t="array" ref="AI1670">MAX(IF($E$63:E1669=E1670,ROW($E$63:E1669)-MIN(ROW($E$63:E1669))+1))</f>
        <v>1570</v>
      </c>
      <c r="AJ1670" s="53" cm="1">
        <f t="array" ref="AJ1670">MAX(IF($I$105:I1669=I1670,ROW($I$105:I1669)-MIN(ROW($I$105:I1669))+1))</f>
        <v>1496</v>
      </c>
      <c r="AK1670" s="23">
        <f>IF(AI1670=0,_xlfn.XLOOKUP(E1670,'Starting GF'!A:A,'Starting GF'!B:B),INDEX($AL$63:$AL1670,AI1670))</f>
        <v>2.7154856075114999</v>
      </c>
      <c r="AL1670" s="23">
        <f t="shared" si="1674"/>
        <v>2.7154856075114999</v>
      </c>
      <c r="AM1670" s="23">
        <f>IF(AI1670=0,_xlfn.XLOOKUP(E1670,'Starting GF'!A:A,'Starting GF'!C:C),INDEX($AN$63:$AN1670,AI1670))</f>
        <v>3.1543344671177911</v>
      </c>
      <c r="AN1670" s="23">
        <f t="shared" si="1675"/>
        <v>3.1543344671177911</v>
      </c>
      <c r="AO1670" s="23">
        <f>IF(AJ1670=0,_xlfn.XLOOKUP(I1670,Goalies!B:B,Goalies!I:I),INDEX($AP$105:$AP1670,AJ1670))</f>
        <v>3.1160165617036557</v>
      </c>
      <c r="AP1670" s="23">
        <f t="shared" si="1676"/>
        <v>3.1160165617036557</v>
      </c>
      <c r="AQ1670" s="23">
        <f t="shared" si="1677"/>
        <v>3.2174211564601469</v>
      </c>
      <c r="AR1670" s="66">
        <v>-0.08</v>
      </c>
      <c r="AS1670" s="96" t="s">
        <v>1592</v>
      </c>
      <c r="AT1670" s="20">
        <f t="shared" ref="AT1670" si="1754">(AK1670*V1670*X1670*Z1671*AA1670*AB1671*AC1670*AD1671*AG1670*AH1671)+AR1670</f>
        <v>2.5613023708333436</v>
      </c>
      <c r="AU1670" s="20">
        <f t="shared" ref="AU1670" si="1755">AT1671</f>
        <v>3.5284135170616677</v>
      </c>
      <c r="AV1670" s="12">
        <f t="shared" ref="AV1670" si="1756">AK1670*V1670*X1670*Z1671*AA1670*AB1671</f>
        <v>2.6413023708333436</v>
      </c>
      <c r="AW1670" s="12">
        <f t="shared" ref="AW1670" si="1757">AV1671</f>
        <v>3.4328511386883664</v>
      </c>
      <c r="AX1670" s="8">
        <f t="shared" si="1682"/>
        <v>2.5613023708333436</v>
      </c>
      <c r="AY1670" s="8">
        <f t="shared" si="1683"/>
        <v>3.5284135170616677</v>
      </c>
      <c r="AZ1670" s="8">
        <f t="shared" si="1684"/>
        <v>6.0897158878950108</v>
      </c>
      <c r="BA1670" s="8">
        <f t="shared" si="1685"/>
        <v>-0.96711114622832417</v>
      </c>
      <c r="BB1670" s="62">
        <f t="shared" si="1686"/>
        <v>186</v>
      </c>
      <c r="BC1670" s="21">
        <f t="shared" si="1687"/>
        <v>-136</v>
      </c>
      <c r="BD1670" s="21">
        <f t="shared" si="1688"/>
        <v>-108</v>
      </c>
      <c r="BE1670" s="21">
        <f t="shared" si="1689"/>
        <v>117</v>
      </c>
      <c r="BF1670" s="94">
        <f t="shared" ref="BF1670" si="1758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IF(AT1670&gt;AT1671, 1-_xlpm.interp, _xlpm.interp)
)</f>
        <v>0.35015287976030612</v>
      </c>
      <c r="BG1670" s="22">
        <f t="shared" si="550"/>
        <v>0.57537430472909856</v>
      </c>
      <c r="BH1670" s="22">
        <f t="shared" si="550"/>
        <v>0.52000467719602061</v>
      </c>
      <c r="BI1670" s="22">
        <f t="shared" si="550"/>
        <v>0.46002257154278969</v>
      </c>
      <c r="BJ1670" s="21">
        <f t="shared" si="1691"/>
        <v>166</v>
      </c>
      <c r="BK1670" s="21">
        <f t="shared" si="1692"/>
        <v>-133</v>
      </c>
      <c r="BL1670" s="21">
        <f t="shared" si="1693"/>
        <v>-106</v>
      </c>
      <c r="BM1670" s="21">
        <f t="shared" si="1694"/>
        <v>119</v>
      </c>
      <c r="BN1670" s="22">
        <f t="shared" ref="BN1670" si="1759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IF(AV1670&gt;AV1671, 1-_xlpm.interp, _xlpm.interp)
)</f>
        <v>0.37556302583099971</v>
      </c>
      <c r="BO1670" s="22">
        <f t="shared" si="552"/>
        <v>0.57160350208526156</v>
      </c>
      <c r="BP1670" s="22">
        <f t="shared" si="552"/>
        <v>0.51572719563023639</v>
      </c>
      <c r="BQ1670" s="22">
        <f t="shared" si="552"/>
        <v>0.45621773155934997</v>
      </c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632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>DAL Jake Oettinger</v>
      </c>
      <c r="J1671" s="33" t="s">
        <v>160</v>
      </c>
      <c r="K1671" s="14">
        <v>2.96</v>
      </c>
      <c r="L1671" s="13">
        <v>0.15</v>
      </c>
      <c r="M1671" s="28">
        <v>0.1</v>
      </c>
      <c r="N1671">
        <f>IFERROR(_xlfn.XLOOKUP(A1671,Params!A:A,Params!D:D),0)</f>
        <v>0</v>
      </c>
      <c r="O1671">
        <f t="shared" ref="O1671" si="1760">N1670</f>
        <v>0</v>
      </c>
      <c r="P1671" s="68">
        <f t="shared" si="1666"/>
        <v>0</v>
      </c>
      <c r="Q1671">
        <f t="shared" ref="Q1671" si="1761">P1670</f>
        <v>0</v>
      </c>
      <c r="R1671" s="5">
        <f t="shared" ref="R1671" si="1762">N1671/W1671/X1671/Z1670/AB1670/AA1671</f>
        <v>0</v>
      </c>
      <c r="S1671" s="5">
        <f t="shared" ref="S1671" si="1763">O1671/W1670/Y1671/Z1671/AA1670/AB1671</f>
        <v>0</v>
      </c>
      <c r="T1671" s="5">
        <f t="shared" ref="T1671" si="1764">P1671/W1671/X1671/Z1670/AB1670</f>
        <v>0</v>
      </c>
      <c r="U1671" s="5">
        <f t="shared" ref="U1671" si="1765">Q1671/W1670/Y1671/Z1671/AA1670</f>
        <v>0</v>
      </c>
      <c r="V1671" s="5">
        <f>_xlfn.XLOOKUP(H1671,'Rest - Home'!A:A,'Rest - Home'!B:B)</f>
        <v>1.01</v>
      </c>
      <c r="W1671" s="5">
        <f>_xlfn.XLOOKUP(H1671,'Rest - Home'!A:A,'Rest - Home'!C:C)</f>
        <v>1.0054419613311261</v>
      </c>
      <c r="X1671" s="5">
        <f t="shared" ref="X1671" si="1766">AM1670/K1671</f>
        <v>1.0656535361884429</v>
      </c>
      <c r="Y1671" s="5">
        <f t="shared" ref="Y1671" si="1767">AK1670/K1671</f>
        <v>0.91739378632145274</v>
      </c>
      <c r="Z1671" s="5">
        <f>IF(J1671="",1,(_xlfn.XLOOKUP(I1671,Goalies!B:B,Goalies!J:J)))</f>
        <v>0.995</v>
      </c>
      <c r="AA1671" s="23">
        <v>1</v>
      </c>
      <c r="AB1671" s="23">
        <v>1</v>
      </c>
      <c r="AC1671" s="23">
        <f>_xlfn.XLOOKUP(E1671,'Game Adjustments'!A:A,'Game Adjustments'!B:B)</f>
        <v>1</v>
      </c>
      <c r="AD1671" s="23">
        <f>_xlfn.XLOOKUP(E1671,'Game Adjustments'!A:A,'Game Adjustments'!C:C)</f>
        <v>1</v>
      </c>
      <c r="AE1671" s="23">
        <f>IF(D1671="A",_xlfn.XLOOKUP(E1671,'Rest - Home'!F:F,'Rest - Home'!J:J),_xlfn.XLOOKUP(E1671,'Rest - Home'!F:F,'Rest - Home'!I:I))</f>
        <v>1</v>
      </c>
      <c r="AF1671" s="23">
        <f>IF(D1671="A",_xlfn.XLOOKUP(E1671,'Rest - Home'!F:F,'Rest - Home'!L:L),_xlfn.XLOOKUP(E1671,'Rest - Home'!F:F,'Rest - Home'!K:K))</f>
        <v>1</v>
      </c>
      <c r="AG1671" s="26">
        <v>1</v>
      </c>
      <c r="AH1671" s="26">
        <v>1</v>
      </c>
      <c r="AI1671" s="53" cm="1">
        <f t="array" ref="AI1671">MAX(IF($E$63:E1670=E1671,ROW($E$63:E1670)-MIN(ROW($E$63:E1670))+1))</f>
        <v>1592</v>
      </c>
      <c r="AJ1671" s="53" cm="1">
        <f t="array" ref="AJ1671">MAX(IF($I$105:I1670=I1671,ROW($I$105:I1670)-MIN(ROW($I$105:I1670))+1))</f>
        <v>1525</v>
      </c>
      <c r="AK1671" s="23">
        <f>IF(AI1671=0,_xlfn.XLOOKUP(E1671,'Starting GF'!A:A,'Starting GF'!B:B),INDEX($AL$63:$AL1671,AI1671))</f>
        <v>3.11</v>
      </c>
      <c r="AL1671" s="23">
        <f t="shared" si="1674"/>
        <v>3.11</v>
      </c>
      <c r="AM1671" s="23">
        <f>IF(AI1671=0,_xlfn.XLOOKUP(E1671,'Starting GF'!A:A,'Starting GF'!C:C),INDEX($AN$63:$AN1671,AI1671))</f>
        <v>2.86</v>
      </c>
      <c r="AN1671" s="23">
        <f t="shared" si="1675"/>
        <v>2.86</v>
      </c>
      <c r="AO1671" s="23">
        <f>IF(AJ1671=0,_xlfn.XLOOKUP(I1671,Goalies!B:B,Goalies!I:I),INDEX($AP$105:$AP1671,AJ1671))</f>
        <v>2.8561433519215891</v>
      </c>
      <c r="AP1671" s="23">
        <f t="shared" si="1676"/>
        <v>2.8561433519215891</v>
      </c>
      <c r="AQ1671" s="23">
        <f t="shared" si="1677"/>
        <v>2.8456999999999999</v>
      </c>
      <c r="AR1671" s="66">
        <v>0.08</v>
      </c>
      <c r="AS1671" s="96" t="s">
        <v>1592</v>
      </c>
      <c r="AT1671" s="20">
        <f t="shared" ref="AT1671" si="1768">(AK1671*V1671*X1671*Z1670*AA1671*AB1670*AC1671*AD1670*AG1671*AH1670)+AR1671</f>
        <v>3.5284135170616677</v>
      </c>
      <c r="AU1671" s="20">
        <f t="shared" ref="AU1671" si="1769">AT1670</f>
        <v>2.5613023708333436</v>
      </c>
      <c r="AV1671" s="12">
        <f t="shared" ref="AV1671" si="1770">AK1671*W1671*X1671*Z1670*AA1671*AB1670</f>
        <v>3.4328511386883664</v>
      </c>
      <c r="AW1671" s="12">
        <f t="shared" ref="AW1671" si="1771">AV1670</f>
        <v>2.6413023708333436</v>
      </c>
      <c r="AX1671" s="8">
        <f t="shared" si="1682"/>
        <v>3.5284135170616677</v>
      </c>
      <c r="AY1671" s="8">
        <f t="shared" si="1683"/>
        <v>2.5613023708333436</v>
      </c>
      <c r="AZ1671" s="8">
        <f t="shared" si="1684"/>
        <v>6.0897158878950108</v>
      </c>
      <c r="BA1671" s="8">
        <f t="shared" si="1685"/>
        <v>0.96711114622832417</v>
      </c>
      <c r="BB1671" s="62">
        <f t="shared" si="1686"/>
        <v>-186</v>
      </c>
      <c r="BC1671" s="21">
        <f t="shared" si="1687"/>
        <v>136</v>
      </c>
      <c r="BD1671" s="21">
        <f t="shared" si="1688"/>
        <v>108</v>
      </c>
      <c r="BE1671" s="21">
        <f t="shared" si="1689"/>
        <v>-117</v>
      </c>
      <c r="BF1671" s="94">
        <f t="shared" si="57"/>
        <v>0.64984712023969382</v>
      </c>
      <c r="BG1671" s="22">
        <f t="shared" ref="BG1671" si="1772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0.42462569527090144</v>
      </c>
      <c r="BH1671" s="22">
        <f t="shared" ref="BH1671" si="1773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0.47999532280397939</v>
      </c>
      <c r="BI1671" s="22">
        <f t="shared" ref="BI1671" si="1774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0.53997742845721031</v>
      </c>
      <c r="BJ1671" s="21">
        <f t="shared" si="1691"/>
        <v>-166</v>
      </c>
      <c r="BK1671" s="21">
        <f t="shared" si="1692"/>
        <v>133</v>
      </c>
      <c r="BL1671" s="21">
        <f t="shared" si="1693"/>
        <v>106</v>
      </c>
      <c r="BM1671" s="21">
        <f t="shared" si="1694"/>
        <v>-119</v>
      </c>
      <c r="BN1671" s="22">
        <f t="shared" si="61"/>
        <v>0.62443697416900035</v>
      </c>
      <c r="BO1671" s="22">
        <f t="shared" ref="BO1671" si="1775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0.42839649791473844</v>
      </c>
      <c r="BP1671" s="22">
        <f t="shared" ref="BP1671" si="1776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0.48427280436976361</v>
      </c>
      <c r="BQ1671" s="22">
        <f t="shared" ref="BQ1671" si="1777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0.54378226844065003</v>
      </c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632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>PHI Samuel Ersson</v>
      </c>
      <c r="J1672" s="33" t="s">
        <v>231</v>
      </c>
      <c r="K1672" s="14">
        <v>2.96</v>
      </c>
      <c r="L1672" s="13">
        <v>0.15</v>
      </c>
      <c r="M1672" s="28">
        <v>0.1</v>
      </c>
      <c r="N1672">
        <f>IFERROR(_xlfn.XLOOKUP(A1672,Params!A:A,Params!D:D),0)</f>
        <v>0</v>
      </c>
      <c r="O1672">
        <f t="shared" ref="O1672" si="1778">N1673</f>
        <v>0</v>
      </c>
      <c r="P1672" s="68">
        <f t="shared" si="1666"/>
        <v>0</v>
      </c>
      <c r="Q1672">
        <f t="shared" ref="Q1672" si="1779">P1673</f>
        <v>0</v>
      </c>
      <c r="R1672" s="5">
        <f t="shared" ref="R1672" si="1780">N1672/W1672/X1672/Z1673/AB1673/AA1672</f>
        <v>0</v>
      </c>
      <c r="S1672" s="5">
        <f t="shared" ref="S1672" si="1781">O1672/W1673/Y1672/Z1672/AA1673/AB1672</f>
        <v>0</v>
      </c>
      <c r="T1672" s="5">
        <f t="shared" ref="T1672" si="1782">P1672/W1672/X1672/Z1673/AB1673</f>
        <v>0</v>
      </c>
      <c r="U1672" s="5">
        <f t="shared" ref="U1672" si="1783">Q1672/W1673/Y1672/Z1672/AA1673</f>
        <v>0</v>
      </c>
      <c r="V1672" s="5">
        <f>_xlfn.XLOOKUP(H1672,'Rest - Home'!A:A,'Rest - Home'!B:B)</f>
        <v>0.95</v>
      </c>
      <c r="W1672" s="5">
        <f>_xlfn.XLOOKUP(H1672,'Rest - Home'!A:A,'Rest - Home'!C:C)</f>
        <v>0.95302926576458757</v>
      </c>
      <c r="X1672" s="5">
        <f t="shared" ref="X1672" si="1784">AM1673/K1672</f>
        <v>0.8851351351351352</v>
      </c>
      <c r="Y1672" s="5">
        <f t="shared" ref="Y1672" si="1785">AK1673/K1672</f>
        <v>1.2094594594594594</v>
      </c>
      <c r="Z1672" s="5">
        <f>IF(J1672="",1,(_xlfn.XLOOKUP(I1672,Goalies!B:B,Goalies!J:J)))</f>
        <v>1.04</v>
      </c>
      <c r="AA1672" s="23">
        <v>0.99</v>
      </c>
      <c r="AB1672" s="23">
        <v>1.03</v>
      </c>
      <c r="AC1672" s="23">
        <f>_xlfn.XLOOKUP(E1672,'Game Adjustments'!A:A,'Game Adjustments'!B:B)</f>
        <v>1</v>
      </c>
      <c r="AD1672" s="23">
        <f>_xlfn.XLOOKUP(E1672,'Game Adjustments'!A:A,'Game Adjustments'!C:C)</f>
        <v>1</v>
      </c>
      <c r="AE1672" s="23">
        <f>IF(D1672="A",_xlfn.XLOOKUP(E1672,'Rest - Home'!F:F,'Rest - Home'!J:J),_xlfn.XLOOKUP(E1672,'Rest - Home'!F:F,'Rest - Home'!I:I))</f>
        <v>1</v>
      </c>
      <c r="AF1672" s="23">
        <f>IF(D1672="A",_xlfn.XLOOKUP(E1672,'Rest - Home'!F:F,'Rest - Home'!L:L),_xlfn.XLOOKUP(E1672,'Rest - Home'!F:F,'Rest - Home'!K:K))</f>
        <v>1</v>
      </c>
      <c r="AG1672" s="26">
        <v>1</v>
      </c>
      <c r="AH1672" s="26">
        <v>1</v>
      </c>
      <c r="AI1672" s="53" cm="1">
        <f t="array" ref="AI1672">MAX(IF($E$63:E1671=E1672,ROW($E$63:E1671)-MIN(ROW($E$63:E1671))+1))</f>
        <v>1580</v>
      </c>
      <c r="AJ1672" s="53" cm="1">
        <f t="array" ref="AJ1672">MAX(IF($I$105:I1671=I1672,ROW($I$105:I1671)-MIN(ROW($I$105:I1671))+1))</f>
        <v>1538</v>
      </c>
      <c r="AK1672" s="23">
        <f>IF(AI1672=0,_xlfn.XLOOKUP(E1672,'Starting GF'!A:A,'Starting GF'!B:B),INDEX($AL$63:$AL1672,AI1672))</f>
        <v>2.8063166501230854</v>
      </c>
      <c r="AL1672" s="23">
        <f t="shared" si="1674"/>
        <v>2.8063166501230854</v>
      </c>
      <c r="AM1672" s="23">
        <f>IF(AI1672=0,_xlfn.XLOOKUP(E1672,'Starting GF'!A:A,'Starting GF'!C:C),INDEX($AN$63:$AN1672,AI1672))</f>
        <v>3.04</v>
      </c>
      <c r="AN1672" s="23">
        <f t="shared" si="1675"/>
        <v>3.04</v>
      </c>
      <c r="AO1672" s="23">
        <f>IF(AJ1672=0,_xlfn.XLOOKUP(I1672,Goalies!B:B,Goalies!I:I),INDEX($AP$105:$AP1672,AJ1672))</f>
        <v>3.1294447150057247</v>
      </c>
      <c r="AP1672" s="23">
        <f t="shared" si="1676"/>
        <v>3.1294447150057247</v>
      </c>
      <c r="AQ1672" s="23">
        <f t="shared" si="1677"/>
        <v>3.1616</v>
      </c>
      <c r="AR1672" s="66">
        <v>-0.08</v>
      </c>
      <c r="AS1672" s="96" t="s">
        <v>1592</v>
      </c>
      <c r="AT1672" s="20">
        <f t="shared" ref="AT1672" si="1786">(AK1672*V1672*X1672*Z1673*AA1672*AB1673*AC1672*AD1673*AG1672*AH1673)+AR1672</f>
        <v>2.290631839971498</v>
      </c>
      <c r="AU1672" s="20">
        <f t="shared" ref="AU1672" si="1787">AT1673</f>
        <v>4.1044020499027036</v>
      </c>
      <c r="AV1672" s="12">
        <f t="shared" ref="AV1672" si="1788">AK1672*V1672*X1672*Z1673*AA1672*AB1673</f>
        <v>2.3706318399714981</v>
      </c>
      <c r="AW1672" s="12">
        <f t="shared" ref="AW1672" si="1789">AV1673</f>
        <v>4.0288358115998983</v>
      </c>
      <c r="AX1672" s="8">
        <f t="shared" si="1682"/>
        <v>2.290631839971498</v>
      </c>
      <c r="AY1672" s="8">
        <f t="shared" si="1683"/>
        <v>4.1044020499027036</v>
      </c>
      <c r="AZ1672" s="8">
        <f t="shared" si="1684"/>
        <v>6.3950338898742016</v>
      </c>
      <c r="BA1672" s="8">
        <f t="shared" si="1685"/>
        <v>-1.8137702099312056</v>
      </c>
      <c r="BB1672" s="62">
        <f t="shared" si="1686"/>
        <v>312</v>
      </c>
      <c r="BC1672" s="21">
        <f t="shared" si="1687"/>
        <v>-165</v>
      </c>
      <c r="BD1672" s="21">
        <f t="shared" si="1688"/>
        <v>-132</v>
      </c>
      <c r="BE1672" s="21">
        <f t="shared" si="1689"/>
        <v>-100</v>
      </c>
      <c r="BF1672" s="94">
        <f t="shared" ref="BF1672" si="1790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IF(AT1672&gt;AT1673, 1-_xlpm.interp, _xlpm.interp)
)</f>
        <v>0.24257436488445408</v>
      </c>
      <c r="BG1672" s="22">
        <f t="shared" si="550"/>
        <v>0.62200994681045874</v>
      </c>
      <c r="BH1672" s="22">
        <f t="shared" si="550"/>
        <v>0.56975693052702048</v>
      </c>
      <c r="BI1672" s="22">
        <f t="shared" si="550"/>
        <v>0.50055804715551289</v>
      </c>
      <c r="BJ1672" s="21">
        <f t="shared" si="1691"/>
        <v>282</v>
      </c>
      <c r="BK1672" s="21">
        <f t="shared" si="1692"/>
        <v>-165</v>
      </c>
      <c r="BL1672" s="21">
        <f t="shared" si="1693"/>
        <v>-134</v>
      </c>
      <c r="BM1672" s="21">
        <f t="shared" si="1694"/>
        <v>-101</v>
      </c>
      <c r="BN1672" s="22">
        <f t="shared" ref="BN1672" si="1791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IF(AV1672&gt;AV1673, 1-_xlpm.interp, _xlpm.interp)
)</f>
        <v>0.26166062888899605</v>
      </c>
      <c r="BO1672" s="22">
        <f t="shared" si="552"/>
        <v>0.62298234259473251</v>
      </c>
      <c r="BP1672" s="22">
        <f t="shared" si="552"/>
        <v>0.57178656195506683</v>
      </c>
      <c r="BQ1672" s="22">
        <f t="shared" si="552"/>
        <v>0.50344171734558851</v>
      </c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632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>COL Mackenzie Blackwood</v>
      </c>
      <c r="J1673" s="33" t="s">
        <v>157</v>
      </c>
      <c r="K1673" s="14">
        <v>2.96</v>
      </c>
      <c r="L1673" s="13">
        <v>0.15</v>
      </c>
      <c r="M1673" s="28">
        <v>0.1</v>
      </c>
      <c r="N1673">
        <f>IFERROR(_xlfn.XLOOKUP(A1673,Params!A:A,Params!D:D),0)</f>
        <v>0</v>
      </c>
      <c r="O1673">
        <f t="shared" ref="O1673" si="1792">N1672</f>
        <v>0</v>
      </c>
      <c r="P1673" s="68">
        <f t="shared" si="1666"/>
        <v>0</v>
      </c>
      <c r="Q1673">
        <f t="shared" ref="Q1673" si="1793">P1672</f>
        <v>0</v>
      </c>
      <c r="R1673" s="5">
        <f t="shared" ref="R1673" si="1794">N1673/W1673/X1673/Z1672/AB1672/AA1673</f>
        <v>0</v>
      </c>
      <c r="S1673" s="5">
        <f t="shared" ref="S1673" si="1795">O1673/W1672/Y1673/Z1673/AA1672/AB1673</f>
        <v>0</v>
      </c>
      <c r="T1673" s="5">
        <f t="shared" ref="T1673" si="1796">P1673/W1673/X1673/Z1672/AB1672</f>
        <v>0</v>
      </c>
      <c r="U1673" s="5">
        <f t="shared" ref="U1673" si="1797">Q1673/W1672/Y1673/Z1673/AA1672</f>
        <v>0</v>
      </c>
      <c r="V1673" s="5">
        <f>_xlfn.XLOOKUP(H1673,'Rest - Home'!A:A,'Rest - Home'!B:B)</f>
        <v>1.048</v>
      </c>
      <c r="W1673" s="5">
        <f>_xlfn.XLOOKUP(H1673,'Rest - Home'!A:A,'Rest - Home'!C:C)</f>
        <v>1.0491546019013618</v>
      </c>
      <c r="X1673" s="5">
        <f t="shared" ref="X1673" si="1798">AM1672/K1673</f>
        <v>1.027027027027027</v>
      </c>
      <c r="Y1673" s="5">
        <f t="shared" ref="Y1673" si="1799">AK1672/K1673</f>
        <v>0.94807994936590723</v>
      </c>
      <c r="Z1673" s="5">
        <f>IF(J1673="",1,(_xlfn.XLOOKUP(I1673,Goalies!B:B,Goalies!J:J)))</f>
        <v>0.99</v>
      </c>
      <c r="AA1673" s="23">
        <v>0.97499999999999998</v>
      </c>
      <c r="AB1673" s="23">
        <v>1.0249999999999999</v>
      </c>
      <c r="AC1673" s="23">
        <f>_xlfn.XLOOKUP(E1673,'Game Adjustments'!A:A,'Game Adjustments'!B:B)</f>
        <v>1</v>
      </c>
      <c r="AD1673" s="23">
        <f>_xlfn.XLOOKUP(E1673,'Game Adjustments'!A:A,'Game Adjustments'!C:C)</f>
        <v>1</v>
      </c>
      <c r="AE1673" s="23">
        <f>IF(D1673="A",_xlfn.XLOOKUP(E1673,'Rest - Home'!F:F,'Rest - Home'!J:J),_xlfn.XLOOKUP(E1673,'Rest - Home'!F:F,'Rest - Home'!I:I))</f>
        <v>1</v>
      </c>
      <c r="AF1673" s="23">
        <f>IF(D1673="A",_xlfn.XLOOKUP(E1673,'Rest - Home'!F:F,'Rest - Home'!L:L),_xlfn.XLOOKUP(E1673,'Rest - Home'!F:F,'Rest - Home'!K:K))</f>
        <v>1</v>
      </c>
      <c r="AG1673" s="26">
        <v>1</v>
      </c>
      <c r="AH1673" s="26">
        <v>1</v>
      </c>
      <c r="AI1673" s="53" cm="1">
        <f t="array" ref="AI1673">MAX(IF($E$63:E1672=E1673,ROW($E$63:E1672)-MIN(ROW($E$63:E1672))+1))</f>
        <v>1579</v>
      </c>
      <c r="AJ1673" s="53" cm="1">
        <f t="array" ref="AJ1673">MAX(IF($I$105:I1672=I1673,ROW($I$105:I1672)-MIN(ROW($I$105:I1672))+1))</f>
        <v>1463</v>
      </c>
      <c r="AK1673" s="23">
        <f>IF(AI1673=0,_xlfn.XLOOKUP(E1673,'Starting GF'!A:A,'Starting GF'!B:B),INDEX($AL$63:$AL1673,AI1673))</f>
        <v>3.58</v>
      </c>
      <c r="AL1673" s="23">
        <f t="shared" si="1674"/>
        <v>3.58</v>
      </c>
      <c r="AM1673" s="23">
        <f>IF(AI1673=0,_xlfn.XLOOKUP(E1673,'Starting GF'!A:A,'Starting GF'!C:C),INDEX($AN$63:$AN1673,AI1673))</f>
        <v>2.62</v>
      </c>
      <c r="AN1673" s="23">
        <f t="shared" si="1675"/>
        <v>2.62</v>
      </c>
      <c r="AO1673" s="23">
        <f>IF(AJ1673=0,_xlfn.XLOOKUP(I1673,Goalies!B:B,Goalies!I:I),INDEX($AP$105:$AP1673,AJ1673))</f>
        <v>2.651677087771255</v>
      </c>
      <c r="AP1673" s="23">
        <f t="shared" si="1676"/>
        <v>2.651677087771255</v>
      </c>
      <c r="AQ1673" s="23">
        <f t="shared" si="1677"/>
        <v>2.5937999999999999</v>
      </c>
      <c r="AR1673" s="66">
        <v>0.08</v>
      </c>
      <c r="AS1673" s="96" t="s">
        <v>1592</v>
      </c>
      <c r="AT1673" s="20">
        <f t="shared" ref="AT1673" si="1800">(AK1673*V1673*X1673*Z1672*AA1673*AB1672*AC1673*AD1672*AG1673*AH1672)+AR1673</f>
        <v>4.1044020499027036</v>
      </c>
      <c r="AU1673" s="20">
        <f t="shared" ref="AU1673" si="1801">AT1672</f>
        <v>2.290631839971498</v>
      </c>
      <c r="AV1673" s="12">
        <f t="shared" ref="AV1673" si="1802">AK1673*W1673*X1673*Z1672*AA1673*AB1672</f>
        <v>4.0288358115998983</v>
      </c>
      <c r="AW1673" s="12">
        <f t="shared" ref="AW1673" si="1803">AV1672</f>
        <v>2.3706318399714981</v>
      </c>
      <c r="AX1673" s="8">
        <f t="shared" si="1682"/>
        <v>4.1044020499027036</v>
      </c>
      <c r="AY1673" s="8">
        <f t="shared" si="1683"/>
        <v>2.290631839971498</v>
      </c>
      <c r="AZ1673" s="8">
        <f t="shared" si="1684"/>
        <v>6.3950338898742016</v>
      </c>
      <c r="BA1673" s="8">
        <f t="shared" si="1685"/>
        <v>1.8137702099312056</v>
      </c>
      <c r="BB1673" s="62">
        <f t="shared" si="1686"/>
        <v>-312</v>
      </c>
      <c r="BC1673" s="21">
        <f t="shared" si="1687"/>
        <v>165</v>
      </c>
      <c r="BD1673" s="21">
        <f t="shared" si="1688"/>
        <v>132</v>
      </c>
      <c r="BE1673" s="21">
        <f t="shared" si="1689"/>
        <v>100</v>
      </c>
      <c r="BF1673" s="94">
        <f t="shared" si="57"/>
        <v>0.75742563511554595</v>
      </c>
      <c r="BG1673" s="22">
        <f t="shared" ref="BG1673" si="1804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0.37799005318954132</v>
      </c>
      <c r="BH1673" s="22">
        <f t="shared" ref="BH1673" si="1805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0.43024306947297958</v>
      </c>
      <c r="BI1673" s="22">
        <f t="shared" ref="BI1673" si="1806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0.49944195284448717</v>
      </c>
      <c r="BJ1673" s="21">
        <f t="shared" si="1691"/>
        <v>-282</v>
      </c>
      <c r="BK1673" s="21">
        <f t="shared" si="1692"/>
        <v>165</v>
      </c>
      <c r="BL1673" s="21">
        <f t="shared" si="1693"/>
        <v>134</v>
      </c>
      <c r="BM1673" s="21">
        <f t="shared" si="1694"/>
        <v>101</v>
      </c>
      <c r="BN1673" s="22">
        <f t="shared" si="61"/>
        <v>0.73833937111100401</v>
      </c>
      <c r="BO1673" s="22">
        <f t="shared" ref="BO1673" si="1807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0.37701765740526749</v>
      </c>
      <c r="BP1673" s="22">
        <f t="shared" ref="BP1673" si="1808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0.42821343804493323</v>
      </c>
      <c r="BQ1673" s="22">
        <f t="shared" ref="BQ1673" si="1809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0.49655828265441149</v>
      </c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632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>WSH Logan Thompson</v>
      </c>
      <c r="J1674" s="33" t="s">
        <v>197</v>
      </c>
      <c r="K1674" s="14">
        <v>2.96</v>
      </c>
      <c r="L1674" s="13">
        <v>0.15</v>
      </c>
      <c r="M1674" s="28">
        <v>0.1</v>
      </c>
      <c r="N1674">
        <f>IFERROR(_xlfn.XLOOKUP(A1674,Params!A:A,Params!D:D),0)</f>
        <v>0</v>
      </c>
      <c r="O1674">
        <f t="shared" ref="O1674" si="1810">N1675</f>
        <v>0</v>
      </c>
      <c r="P1674" s="68">
        <f t="shared" si="1666"/>
        <v>0</v>
      </c>
      <c r="Q1674">
        <f t="shared" ref="Q1674" si="1811">P1675</f>
        <v>0</v>
      </c>
      <c r="R1674" s="5">
        <f t="shared" ref="R1674" si="1812">N1674/W1674/X1674/Z1675/AB1675/AA1674</f>
        <v>0</v>
      </c>
      <c r="S1674" s="5">
        <f t="shared" ref="S1674" si="1813">O1674/W1675/Y1674/Z1674/AA1675/AB1674</f>
        <v>0</v>
      </c>
      <c r="T1674" s="5">
        <f t="shared" ref="T1674" si="1814">P1674/W1674/X1674/Z1675/AB1675</f>
        <v>0</v>
      </c>
      <c r="U1674" s="5">
        <f t="shared" ref="U1674" si="1815">Q1674/W1675/Y1674/Z1674/AA1675</f>
        <v>0</v>
      </c>
      <c r="V1674" s="5">
        <f>_xlfn.XLOOKUP(H1674,'Rest - Home'!A:A,'Rest - Home'!B:B)</f>
        <v>0.95</v>
      </c>
      <c r="W1674" s="5">
        <f>_xlfn.XLOOKUP(H1674,'Rest - Home'!A:A,'Rest - Home'!C:C)</f>
        <v>0.95302926576458757</v>
      </c>
      <c r="X1674" s="5">
        <f t="shared" ref="X1674" si="1816">AM1675/K1674</f>
        <v>1.1041362973894631</v>
      </c>
      <c r="Y1674" s="5">
        <f t="shared" ref="Y1674" si="1817">AK1675/K1674</f>
        <v>0.90878378378378377</v>
      </c>
      <c r="Z1674" s="5">
        <f>IF(J1674="",1,(_xlfn.XLOOKUP(I1674,Goalies!B:B,Goalies!J:J)))</f>
        <v>0.97499999999999998</v>
      </c>
      <c r="AA1674" s="23">
        <v>0.99</v>
      </c>
      <c r="AB1674" s="23">
        <v>1</v>
      </c>
      <c r="AC1674" s="23">
        <f>_xlfn.XLOOKUP(E1674,'Game Adjustments'!A:A,'Game Adjustments'!B:B)</f>
        <v>1</v>
      </c>
      <c r="AD1674" s="23">
        <f>_xlfn.XLOOKUP(E1674,'Game Adjustments'!A:A,'Game Adjustments'!C:C)</f>
        <v>1</v>
      </c>
      <c r="AE1674" s="23">
        <f>IF(D1674="A",_xlfn.XLOOKUP(E1674,'Rest - Home'!F:F,'Rest - Home'!J:J),_xlfn.XLOOKUP(E1674,'Rest - Home'!F:F,'Rest - Home'!I:I))</f>
        <v>1</v>
      </c>
      <c r="AF1674" s="23">
        <f>IF(D1674="A",_xlfn.XLOOKUP(E1674,'Rest - Home'!F:F,'Rest - Home'!L:L),_xlfn.XLOOKUP(E1674,'Rest - Home'!F:F,'Rest - Home'!K:K))</f>
        <v>1</v>
      </c>
      <c r="AG1674" s="26">
        <v>1</v>
      </c>
      <c r="AH1674" s="26">
        <v>1</v>
      </c>
      <c r="AI1674" s="53" cm="1">
        <f t="array" ref="AI1674">MAX(IF($E$63:E1673=E1674,ROW($E$63:E1673)-MIN(ROW($E$63:E1673))+1))</f>
        <v>1586</v>
      </c>
      <c r="AJ1674" s="53" cm="1">
        <f t="array" ref="AJ1674">MAX(IF($I$105:I1673=I1674,ROW($I$105:I1673)-MIN(ROW($I$105:I1673))+1))</f>
        <v>1544</v>
      </c>
      <c r="AK1674" s="23">
        <f>IF(AI1674=0,_xlfn.XLOOKUP(E1674,'Starting GF'!A:A,'Starting GF'!B:B),INDEX($AL$63:$AL1674,AI1674))</f>
        <v>3.0709214601623342</v>
      </c>
      <c r="AL1674" s="23">
        <f t="shared" si="1674"/>
        <v>3.0709214601623342</v>
      </c>
      <c r="AM1674" s="23">
        <f>IF(AI1674=0,_xlfn.XLOOKUP(E1674,'Starting GF'!A:A,'Starting GF'!C:C),INDEX($AN$63:$AN1674,AI1674))</f>
        <v>3.0263611151696539</v>
      </c>
      <c r="AN1674" s="23">
        <f t="shared" si="1675"/>
        <v>3.0263611151696539</v>
      </c>
      <c r="AO1674" s="23">
        <f>IF(AJ1674=0,_xlfn.XLOOKUP(I1674,Goalies!B:B,Goalies!I:I),INDEX($AP$105:$AP1674,AJ1674))</f>
        <v>2.9818401307208782</v>
      </c>
      <c r="AP1674" s="23">
        <f t="shared" si="1676"/>
        <v>2.9818401307208782</v>
      </c>
      <c r="AQ1674" s="23">
        <f t="shared" si="1677"/>
        <v>2.9507020872904124</v>
      </c>
      <c r="AR1674" s="66">
        <v>0.04</v>
      </c>
      <c r="AS1674" s="96" t="s">
        <v>1592</v>
      </c>
      <c r="AT1674" s="20">
        <f t="shared" ref="AT1674" si="1818">(AK1674*V1674*X1674*Z1675*AA1674*AB1675*AC1674*AD1675*AG1674*AH1675)+AR1674</f>
        <v>3.2927476226366714</v>
      </c>
      <c r="AU1674" s="20">
        <f t="shared" ref="AU1674" si="1819">AT1675</f>
        <v>2.7140593253228733</v>
      </c>
      <c r="AV1674" s="12">
        <f t="shared" ref="AV1674" si="1820">AK1674*V1674*X1674*Z1675*AA1674*AB1675</f>
        <v>3.2527476226366714</v>
      </c>
      <c r="AW1674" s="12">
        <f t="shared" ref="AW1674" si="1821">AV1675</f>
        <v>2.75709352583192</v>
      </c>
      <c r="AX1674" s="8">
        <f t="shared" si="1682"/>
        <v>3.2927476226366714</v>
      </c>
      <c r="AY1674" s="8">
        <f t="shared" si="1683"/>
        <v>2.7140593253228733</v>
      </c>
      <c r="AZ1674" s="8">
        <f t="shared" si="1684"/>
        <v>6.0068069479595447</v>
      </c>
      <c r="BA1674" s="8">
        <f t="shared" si="1685"/>
        <v>0.57868829731379812</v>
      </c>
      <c r="BB1674" s="62">
        <f t="shared" si="1686"/>
        <v>-146</v>
      </c>
      <c r="BC1674" s="21">
        <f t="shared" si="1687"/>
        <v>-127</v>
      </c>
      <c r="BD1674" s="21">
        <f t="shared" si="1688"/>
        <v>-101</v>
      </c>
      <c r="BE1674" s="21">
        <f t="shared" si="1689"/>
        <v>124</v>
      </c>
      <c r="BF1674" s="94">
        <f t="shared" ref="BF1674" si="1822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IF(AT1674&gt;AT1675, 1-_xlpm.interp, _xlpm.interp)
)</f>
        <v>0.59310525444415652</v>
      </c>
      <c r="BG1674" s="22">
        <f t="shared" si="550"/>
        <v>0.56034419516565803</v>
      </c>
      <c r="BH1674" s="22">
        <f t="shared" si="550"/>
        <v>0.50369669399946826</v>
      </c>
      <c r="BI1674" s="22">
        <f t="shared" si="550"/>
        <v>0.44621119225562189</v>
      </c>
      <c r="BJ1674" s="21">
        <f t="shared" si="1691"/>
        <v>-138</v>
      </c>
      <c r="BK1674" s="21">
        <f t="shared" si="1692"/>
        <v>-129</v>
      </c>
      <c r="BL1674" s="21">
        <f t="shared" si="1693"/>
        <v>-103</v>
      </c>
      <c r="BM1674" s="21">
        <f t="shared" si="1694"/>
        <v>123</v>
      </c>
      <c r="BN1674" s="22">
        <f t="shared" ref="BN1674" si="1823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IF(AV1674&gt;AV1675, 1-_xlpm.interp, _xlpm.interp)
)</f>
        <v>0.57961040278343612</v>
      </c>
      <c r="BO1674" s="22">
        <f t="shared" si="552"/>
        <v>0.56255749805940125</v>
      </c>
      <c r="BP1674" s="22">
        <f t="shared" si="552"/>
        <v>0.50661997227049493</v>
      </c>
      <c r="BQ1674" s="22">
        <f t="shared" si="552"/>
        <v>0.44918463161060229</v>
      </c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632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>CGY Devin Cooley</v>
      </c>
      <c r="J1675" s="33" t="s">
        <v>152</v>
      </c>
      <c r="K1675" s="14">
        <v>2.96</v>
      </c>
      <c r="L1675" s="13">
        <v>0.15</v>
      </c>
      <c r="M1675" s="28">
        <v>0.1</v>
      </c>
      <c r="N1675">
        <f>IFERROR(_xlfn.XLOOKUP(A1675,Params!A:A,Params!D:D),0)</f>
        <v>0</v>
      </c>
      <c r="O1675">
        <f t="shared" ref="O1675" si="1824">N1674</f>
        <v>0</v>
      </c>
      <c r="P1675" s="68">
        <f t="shared" si="1666"/>
        <v>0</v>
      </c>
      <c r="Q1675">
        <f t="shared" ref="Q1675" si="1825">P1674</f>
        <v>0</v>
      </c>
      <c r="R1675" s="5">
        <f t="shared" ref="R1675" si="1826">N1675/W1675/X1675/Z1674/AB1674/AA1675</f>
        <v>0</v>
      </c>
      <c r="S1675" s="5">
        <f t="shared" ref="S1675" si="1827">O1675/W1674/Y1675/Z1675/AA1674/AB1675</f>
        <v>0</v>
      </c>
      <c r="T1675" s="5">
        <f t="shared" ref="T1675" si="1828">P1675/W1675/X1675/Z1674/AB1674</f>
        <v>0</v>
      </c>
      <c r="U1675" s="5">
        <f t="shared" ref="U1675" si="1829">Q1675/W1674/Y1675/Z1675/AA1674</f>
        <v>0</v>
      </c>
      <c r="V1675" s="5">
        <f>_xlfn.XLOOKUP(H1675,'Rest - Home'!A:A,'Rest - Home'!B:B)</f>
        <v>1.048</v>
      </c>
      <c r="W1675" s="5">
        <f>_xlfn.XLOOKUP(H1675,'Rest - Home'!A:A,'Rest - Home'!C:C)</f>
        <v>1.0491546019013618</v>
      </c>
      <c r="X1675" s="5">
        <f t="shared" ref="X1675" si="1830">AM1674/K1675</f>
        <v>1.0224192956654237</v>
      </c>
      <c r="Y1675" s="5">
        <f t="shared" ref="Y1675" si="1831">AK1674/K1675</f>
        <v>1.037473466271059</v>
      </c>
      <c r="Z1675" s="5">
        <f>IF(J1675="",1,(_xlfn.XLOOKUP(I1675,Goalies!B:B,Goalies!J:J)))</f>
        <v>1.02</v>
      </c>
      <c r="AA1675" s="23">
        <v>0.98</v>
      </c>
      <c r="AB1675" s="23">
        <v>1</v>
      </c>
      <c r="AC1675" s="23">
        <f>_xlfn.XLOOKUP(E1675,'Game Adjustments'!A:A,'Game Adjustments'!B:B)</f>
        <v>1</v>
      </c>
      <c r="AD1675" s="23">
        <f>_xlfn.XLOOKUP(E1675,'Game Adjustments'!A:A,'Game Adjustments'!C:C)</f>
        <v>1</v>
      </c>
      <c r="AE1675" s="23">
        <f>IF(D1675="A",_xlfn.XLOOKUP(E1675,'Rest - Home'!F:F,'Rest - Home'!J:J),_xlfn.XLOOKUP(E1675,'Rest - Home'!F:F,'Rest - Home'!I:I))</f>
        <v>1</v>
      </c>
      <c r="AF1675" s="23">
        <f>IF(D1675="A",_xlfn.XLOOKUP(E1675,'Rest - Home'!F:F,'Rest - Home'!L:L),_xlfn.XLOOKUP(E1675,'Rest - Home'!F:F,'Rest - Home'!K:K))</f>
        <v>1</v>
      </c>
      <c r="AG1675" s="26">
        <v>1</v>
      </c>
      <c r="AH1675" s="26">
        <v>1</v>
      </c>
      <c r="AI1675" s="53" cm="1">
        <f t="array" ref="AI1675">MAX(IF($E$63:E1674=E1675,ROW($E$63:E1674)-MIN(ROW($E$63:E1674))+1))</f>
        <v>1585</v>
      </c>
      <c r="AJ1675" s="53" cm="1">
        <f t="array" ref="AJ1675">MAX(IF($I$105:I1674=I1675,ROW($I$105:I1674)-MIN(ROW($I$105:I1674))+1))</f>
        <v>1513</v>
      </c>
      <c r="AK1675" s="23">
        <f>IF(AI1675=0,_xlfn.XLOOKUP(E1675,'Starting GF'!A:A,'Starting GF'!B:B),INDEX($AL$63:$AL1675,AI1675))</f>
        <v>2.69</v>
      </c>
      <c r="AL1675" s="23">
        <f t="shared" si="1674"/>
        <v>2.69</v>
      </c>
      <c r="AM1675" s="23">
        <f>IF(AI1675=0,_xlfn.XLOOKUP(E1675,'Starting GF'!A:A,'Starting GF'!C:C),INDEX($AN$63:$AN1675,AI1675))</f>
        <v>3.2682434402728107</v>
      </c>
      <c r="AN1675" s="23">
        <f t="shared" si="1675"/>
        <v>3.2682434402728107</v>
      </c>
      <c r="AO1675" s="23">
        <f>IF(AJ1675=0,_xlfn.XLOOKUP(I1675,Goalies!B:B,Goalies!I:I),INDEX($AP$105:$AP1675,AJ1675))</f>
        <v>3.2599639476076927</v>
      </c>
      <c r="AP1675" s="23">
        <f t="shared" si="1676"/>
        <v>3.2599639476076927</v>
      </c>
      <c r="AQ1675" s="23">
        <f t="shared" si="1677"/>
        <v>3.3336083090782669</v>
      </c>
      <c r="AR1675" s="66">
        <v>-0.04</v>
      </c>
      <c r="AS1675" s="96" t="s">
        <v>1592</v>
      </c>
      <c r="AT1675" s="20">
        <f t="shared" ref="AT1675" si="1832">(AK1675*V1675*X1675*Z1674*AA1675*AB1674*AC1675*AD1674*AG1675*AH1674)+AR1675</f>
        <v>2.7140593253228733</v>
      </c>
      <c r="AU1675" s="20">
        <f t="shared" ref="AU1675" si="1833">AT1674</f>
        <v>3.2927476226366714</v>
      </c>
      <c r="AV1675" s="12">
        <f t="shared" ref="AV1675" si="1834">AK1675*W1675*X1675*Z1674*AA1675*AB1674</f>
        <v>2.75709352583192</v>
      </c>
      <c r="AW1675" s="12">
        <f t="shared" ref="AW1675" si="1835">AV1674</f>
        <v>3.2527476226366714</v>
      </c>
      <c r="AX1675" s="8">
        <f t="shared" si="1682"/>
        <v>2.7140593253228733</v>
      </c>
      <c r="AY1675" s="8">
        <f t="shared" si="1683"/>
        <v>3.2927476226366714</v>
      </c>
      <c r="AZ1675" s="8">
        <f t="shared" si="1684"/>
        <v>6.0068069479595447</v>
      </c>
      <c r="BA1675" s="8">
        <f t="shared" si="1685"/>
        <v>-0.57868829731379812</v>
      </c>
      <c r="BB1675" s="62">
        <f t="shared" si="1686"/>
        <v>146</v>
      </c>
      <c r="BC1675" s="21">
        <f t="shared" si="1687"/>
        <v>127</v>
      </c>
      <c r="BD1675" s="21">
        <f t="shared" si="1688"/>
        <v>101</v>
      </c>
      <c r="BE1675" s="21">
        <f t="shared" si="1689"/>
        <v>-124</v>
      </c>
      <c r="BF1675" s="94">
        <f t="shared" si="57"/>
        <v>0.40689474555584348</v>
      </c>
      <c r="BG1675" s="22">
        <f t="shared" ref="BG1675" si="1836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0.43965580483434197</v>
      </c>
      <c r="BH1675" s="22">
        <f t="shared" ref="BH1675" si="1837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0.49630330600053174</v>
      </c>
      <c r="BI1675" s="22">
        <f t="shared" ref="BI1675" si="1838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0.55378880774437811</v>
      </c>
      <c r="BJ1675" s="21">
        <f t="shared" si="1691"/>
        <v>138</v>
      </c>
      <c r="BK1675" s="21">
        <f t="shared" si="1692"/>
        <v>129</v>
      </c>
      <c r="BL1675" s="21">
        <f t="shared" si="1693"/>
        <v>103</v>
      </c>
      <c r="BM1675" s="21">
        <f t="shared" si="1694"/>
        <v>-123</v>
      </c>
      <c r="BN1675" s="22">
        <f t="shared" si="61"/>
        <v>0.42038959721656388</v>
      </c>
      <c r="BO1675" s="22">
        <f t="shared" ref="BO1675" si="1839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0.4374425019405988</v>
      </c>
      <c r="BP1675" s="22">
        <f t="shared" ref="BP1675" si="1840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0.49338002772950501</v>
      </c>
      <c r="BQ1675" s="22">
        <f t="shared" ref="BQ1675" si="1841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0.55081536838939771</v>
      </c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632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>ANA Lukas Dostal</v>
      </c>
      <c r="J1676" s="33" t="s">
        <v>146</v>
      </c>
      <c r="K1676" s="14">
        <v>2.96</v>
      </c>
      <c r="L1676" s="13">
        <v>0.15</v>
      </c>
      <c r="M1676" s="28">
        <v>0.1</v>
      </c>
      <c r="N1676">
        <f>IFERROR(_xlfn.XLOOKUP(A1676,Params!A:A,Params!D:D),0)</f>
        <v>0</v>
      </c>
      <c r="O1676">
        <f t="shared" ref="O1676" si="1842">N1677</f>
        <v>0</v>
      </c>
      <c r="P1676" s="68">
        <f t="shared" si="1666"/>
        <v>0</v>
      </c>
      <c r="Q1676">
        <f t="shared" ref="Q1676" si="1843">P1677</f>
        <v>0</v>
      </c>
      <c r="R1676" s="5">
        <f t="shared" ref="R1676" si="1844">N1676/W1676/X1676/Z1677/AB1677/AA1676</f>
        <v>0</v>
      </c>
      <c r="S1676" s="5">
        <f t="shared" ref="S1676" si="1845">O1676/W1677/Y1676/Z1676/AA1677/AB1676</f>
        <v>0</v>
      </c>
      <c r="T1676" s="5">
        <f t="shared" ref="T1676" si="1846">P1676/W1676/X1676/Z1677/AB1677</f>
        <v>0</v>
      </c>
      <c r="U1676" s="5">
        <f t="shared" ref="U1676" si="1847">Q1676/W1677/Y1676/Z1676/AA1677</f>
        <v>0</v>
      </c>
      <c r="V1676" s="5">
        <f>_xlfn.XLOOKUP(H1676,'Rest - Home'!A:A,'Rest - Home'!B:B)</f>
        <v>0.95</v>
      </c>
      <c r="W1676" s="5">
        <f>_xlfn.XLOOKUP(H1676,'Rest - Home'!A:A,'Rest - Home'!C:C)</f>
        <v>0.95302926576458757</v>
      </c>
      <c r="X1676" s="5">
        <f t="shared" ref="X1676" si="1848">AM1677/K1676</f>
        <v>1.0720163265084468</v>
      </c>
      <c r="Y1676" s="5">
        <f t="shared" ref="Y1676" si="1849">AK1677/K1676</f>
        <v>0.90404077046651887</v>
      </c>
      <c r="Z1676" s="5">
        <f>IF(J1676="",1,(_xlfn.XLOOKUP(I1676,Goalies!B:B,Goalies!J:J)))</f>
        <v>0.97</v>
      </c>
      <c r="AA1676" s="23">
        <v>0.92500000000000004</v>
      </c>
      <c r="AB1676" s="23">
        <v>1.01</v>
      </c>
      <c r="AC1676" s="23">
        <f>_xlfn.XLOOKUP(E1676,'Game Adjustments'!A:A,'Game Adjustments'!B:B)</f>
        <v>1</v>
      </c>
      <c r="AD1676" s="23">
        <f>_xlfn.XLOOKUP(E1676,'Game Adjustments'!A:A,'Game Adjustments'!C:C)</f>
        <v>1</v>
      </c>
      <c r="AE1676" s="23">
        <f>IF(D1676="A",_xlfn.XLOOKUP(E1676,'Rest - Home'!F:F,'Rest - Home'!J:J),_xlfn.XLOOKUP(E1676,'Rest - Home'!F:F,'Rest - Home'!I:I))</f>
        <v>1</v>
      </c>
      <c r="AF1676" s="23">
        <f>IF(D1676="A",_xlfn.XLOOKUP(E1676,'Rest - Home'!F:F,'Rest - Home'!L:L),_xlfn.XLOOKUP(E1676,'Rest - Home'!F:F,'Rest - Home'!K:K))</f>
        <v>1</v>
      </c>
      <c r="AG1676" s="26">
        <v>1</v>
      </c>
      <c r="AH1676" s="26">
        <v>1</v>
      </c>
      <c r="AI1676" s="53" cm="1">
        <f t="array" ref="AI1676">MAX(IF($E$63:E1675=E1676,ROW($E$63:E1675)-MIN(ROW($E$63:E1675))+1))</f>
        <v>1578</v>
      </c>
      <c r="AJ1676" s="53" cm="1">
        <f t="array" ref="AJ1676">MAX(IF($I$105:I1675=I1676,ROW($I$105:I1675)-MIN(ROW($I$105:I1675))+1))</f>
        <v>1536</v>
      </c>
      <c r="AK1676" s="23">
        <v>3.15</v>
      </c>
      <c r="AL1676" s="23">
        <f t="shared" si="1674"/>
        <v>3.15</v>
      </c>
      <c r="AM1676" s="23">
        <v>3.3</v>
      </c>
      <c r="AN1676" s="23">
        <f t="shared" si="1675"/>
        <v>3.3</v>
      </c>
      <c r="AO1676" s="23">
        <f>IF(AJ1676=0,_xlfn.XLOOKUP(I1676,Goalies!B:B,Goalies!I:I),INDEX($AP$105:$AP1676,AJ1676))</f>
        <v>3.3186780482052396</v>
      </c>
      <c r="AP1676" s="23">
        <f t="shared" si="1676"/>
        <v>3.3186780482052396</v>
      </c>
      <c r="AQ1676" s="23">
        <f t="shared" si="1677"/>
        <v>3.2009999999999996</v>
      </c>
      <c r="AR1676" s="66">
        <v>0.04</v>
      </c>
      <c r="AS1676" s="96" t="s">
        <v>1590</v>
      </c>
      <c r="AT1676" s="20">
        <f t="shared" ref="AT1676" si="1850">(AK1676*V1676*X1676*Z1677*AA1676*AB1677*AC1676*AD1677*AG1676*AH1677)+AR1676</f>
        <v>3.0074081927957872</v>
      </c>
      <c r="AU1676" s="20">
        <f t="shared" ref="AU1676" si="1851">AT1677</f>
        <v>3.0230659481896067</v>
      </c>
      <c r="AV1676" s="12">
        <f t="shared" ref="AV1676" si="1852">AK1676*V1676*X1676*Z1677*AA1676*AB1677</f>
        <v>2.9674081927957872</v>
      </c>
      <c r="AW1676" s="12">
        <f t="shared" ref="AW1676" si="1853">AV1677</f>
        <v>3.0664405872809959</v>
      </c>
      <c r="AX1676" s="8">
        <f t="shared" si="1682"/>
        <v>3.0074081927957872</v>
      </c>
      <c r="AY1676" s="8">
        <f t="shared" si="1683"/>
        <v>3.0230659481896067</v>
      </c>
      <c r="AZ1676" s="8">
        <f t="shared" si="1684"/>
        <v>6.0304741409853939</v>
      </c>
      <c r="BA1676" s="8">
        <f t="shared" si="1685"/>
        <v>-1.5657755393819528E-2</v>
      </c>
      <c r="BB1676" s="62">
        <f t="shared" si="1686"/>
        <v>103</v>
      </c>
      <c r="BC1676" s="21">
        <f t="shared" si="1687"/>
        <v>-131</v>
      </c>
      <c r="BD1676" s="21">
        <f t="shared" si="1688"/>
        <v>-104</v>
      </c>
      <c r="BE1676" s="21">
        <f t="shared" si="1689"/>
        <v>121</v>
      </c>
      <c r="BF1676" s="94">
        <f t="shared" ref="BF1676" si="1854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IF(AT1676&gt;AT1677, 1-_xlpm.interp, _xlpm.interp)
)</f>
        <v>0.49278121339431541</v>
      </c>
      <c r="BG1676" s="22">
        <f t="shared" si="550"/>
        <v>0.56654975715266342</v>
      </c>
      <c r="BH1676" s="22">
        <f t="shared" si="550"/>
        <v>0.51097411070596044</v>
      </c>
      <c r="BI1676" s="22">
        <f t="shared" si="550"/>
        <v>0.45289870103012642</v>
      </c>
      <c r="BJ1676" s="21">
        <f t="shared" si="1691"/>
        <v>109</v>
      </c>
      <c r="BK1676" s="21">
        <f t="shared" si="1692"/>
        <v>-131</v>
      </c>
      <c r="BL1676" s="21">
        <f t="shared" si="1693"/>
        <v>-104</v>
      </c>
      <c r="BM1676" s="21">
        <f t="shared" si="1694"/>
        <v>121</v>
      </c>
      <c r="BN1676" s="22">
        <f t="shared" ref="BN1676" si="1855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IF(AV1676&gt;AV1677, 1-_xlpm.interp, _xlpm.interp)
)</f>
        <v>0.47886503959183435</v>
      </c>
      <c r="BO1676" s="22">
        <f t="shared" si="552"/>
        <v>0.56635729788359401</v>
      </c>
      <c r="BP1676" s="22">
        <f t="shared" si="552"/>
        <v>0.5106522892151828</v>
      </c>
      <c r="BQ1676" s="22">
        <f t="shared" si="552"/>
        <v>0.45252544538037265</v>
      </c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632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>SEA Philipp Grubauer</v>
      </c>
      <c r="J1677" s="33" t="s">
        <v>185</v>
      </c>
      <c r="K1677" s="14">
        <v>2.96</v>
      </c>
      <c r="L1677" s="13">
        <v>0.15</v>
      </c>
      <c r="M1677" s="28">
        <v>0.1</v>
      </c>
      <c r="N1677">
        <f>IFERROR(_xlfn.XLOOKUP(A1677,Params!A:A,Params!D:D),0)</f>
        <v>0</v>
      </c>
      <c r="O1677">
        <f t="shared" ref="O1677" si="1856">N1676</f>
        <v>0</v>
      </c>
      <c r="P1677" s="68">
        <f t="shared" si="1666"/>
        <v>0</v>
      </c>
      <c r="Q1677">
        <f t="shared" ref="Q1677" si="1857">P1676</f>
        <v>0</v>
      </c>
      <c r="R1677" s="5">
        <f t="shared" ref="R1677" si="1858">N1677/W1677/X1677/Z1676/AB1676/AA1677</f>
        <v>0</v>
      </c>
      <c r="S1677" s="5">
        <f t="shared" ref="S1677" si="1859">O1677/W1676/Y1677/Z1677/AA1676/AB1677</f>
        <v>0</v>
      </c>
      <c r="T1677" s="5">
        <f t="shared" ref="T1677" si="1860">P1677/W1677/X1677/Z1676/AB1676</f>
        <v>0</v>
      </c>
      <c r="U1677" s="5">
        <f t="shared" ref="U1677" si="1861">Q1677/W1676/Y1677/Z1677/AA1676</f>
        <v>0</v>
      </c>
      <c r="V1677" s="5">
        <f>_xlfn.XLOOKUP(H1677,'Rest - Home'!A:A,'Rest - Home'!B:B)</f>
        <v>1.048</v>
      </c>
      <c r="W1677" s="5">
        <f>_xlfn.XLOOKUP(H1677,'Rest - Home'!A:A,'Rest - Home'!C:C)</f>
        <v>1.0491546019013618</v>
      </c>
      <c r="X1677" s="5">
        <f t="shared" ref="X1677" si="1862">AM1676/K1677</f>
        <v>1.1148648648648649</v>
      </c>
      <c r="Y1677" s="5">
        <f t="shared" ref="Y1677" si="1863">AK1676/K1677</f>
        <v>1.0641891891891893</v>
      </c>
      <c r="Z1677" s="5">
        <f>IF(J1677="",1,(_xlfn.XLOOKUP(I1677,Goalies!B:B,Goalies!J:J)))</f>
        <v>1</v>
      </c>
      <c r="AA1677" s="23">
        <v>1</v>
      </c>
      <c r="AB1677" s="23">
        <v>1</v>
      </c>
      <c r="AC1677" s="23">
        <f>_xlfn.XLOOKUP(E1677,'Game Adjustments'!A:A,'Game Adjustments'!B:B)</f>
        <v>1</v>
      </c>
      <c r="AD1677" s="23">
        <f>_xlfn.XLOOKUP(E1677,'Game Adjustments'!A:A,'Game Adjustments'!C:C)</f>
        <v>1</v>
      </c>
      <c r="AE1677" s="23">
        <f>IF(D1677="A",_xlfn.XLOOKUP(E1677,'Rest - Home'!F:F,'Rest - Home'!J:J),_xlfn.XLOOKUP(E1677,'Rest - Home'!F:F,'Rest - Home'!I:I))</f>
        <v>1</v>
      </c>
      <c r="AF1677" s="23">
        <f>IF(D1677="A",_xlfn.XLOOKUP(E1677,'Rest - Home'!F:F,'Rest - Home'!L:L),_xlfn.XLOOKUP(E1677,'Rest - Home'!F:F,'Rest - Home'!K:K))</f>
        <v>1</v>
      </c>
      <c r="AG1677" s="26">
        <v>1</v>
      </c>
      <c r="AH1677" s="26">
        <v>1</v>
      </c>
      <c r="AI1677" s="53" cm="1">
        <f t="array" ref="AI1677">MAX(IF($E$63:E1676=E1677,ROW($E$63:E1676)-MIN(ROW($E$63:E1676))+1))</f>
        <v>1583</v>
      </c>
      <c r="AJ1677" s="53" cm="1">
        <f t="array" ref="AJ1677">MAX(IF($I$105:I1676=I1677,ROW($I$105:I1676)-MIN(ROW($I$105:I1676))+1))</f>
        <v>1541</v>
      </c>
      <c r="AK1677" s="23">
        <f>IF(AI1677=0,_xlfn.XLOOKUP(E1677,'Starting GF'!A:A,'Starting GF'!B:B),INDEX($AL$63:$AL1677,AI1677))</f>
        <v>2.675960680580896</v>
      </c>
      <c r="AL1677" s="23">
        <f t="shared" si="1674"/>
        <v>2.675960680580896</v>
      </c>
      <c r="AM1677" s="23">
        <f>IF(AI1677=0,_xlfn.XLOOKUP(E1677,'Starting GF'!A:A,'Starting GF'!C:C),INDEX($AN$63:$AN1677,AI1677))</f>
        <v>3.1731683264650026</v>
      </c>
      <c r="AN1677" s="23">
        <f t="shared" si="1675"/>
        <v>3.1731683264650026</v>
      </c>
      <c r="AO1677" s="23">
        <f>IF(AJ1677=0,_xlfn.XLOOKUP(I1677,Goalies!B:B,Goalies!I:I),INDEX($AP$105:$AP1677,AJ1677))</f>
        <v>3.2136040326295392</v>
      </c>
      <c r="AP1677" s="23">
        <f t="shared" si="1676"/>
        <v>3.2136040326295392</v>
      </c>
      <c r="AQ1677" s="23">
        <f t="shared" si="1677"/>
        <v>3.1731683264650026</v>
      </c>
      <c r="AR1677" s="66">
        <v>-0.04</v>
      </c>
      <c r="AS1677" s="96" t="s">
        <v>1590</v>
      </c>
      <c r="AT1677" s="20">
        <f t="shared" ref="AT1677" si="1864">(AK1677*V1677*X1677*Z1676*AA1677*AB1676*AC1677*AD1676*AG1677*AH1676)+AR1677</f>
        <v>3.0230659481896067</v>
      </c>
      <c r="AU1677" s="20">
        <f t="shared" ref="AU1677" si="1865">AT1676</f>
        <v>3.0074081927957872</v>
      </c>
      <c r="AV1677" s="12">
        <f t="shared" ref="AV1677" si="1866">AK1677*W1677*X1677*Z1676*AA1677*AB1676</f>
        <v>3.0664405872809959</v>
      </c>
      <c r="AW1677" s="12">
        <f t="shared" ref="AW1677" si="1867">AV1676</f>
        <v>2.9674081927957872</v>
      </c>
      <c r="AX1677" s="8">
        <f t="shared" si="1682"/>
        <v>3.0230659481896067</v>
      </c>
      <c r="AY1677" s="8">
        <f t="shared" si="1683"/>
        <v>3.0074081927957872</v>
      </c>
      <c r="AZ1677" s="8">
        <f t="shared" si="1684"/>
        <v>6.0304741409853939</v>
      </c>
      <c r="BA1677" s="8">
        <f t="shared" si="1685"/>
        <v>1.5657755393819528E-2</v>
      </c>
      <c r="BB1677" s="62">
        <f t="shared" si="1686"/>
        <v>-103</v>
      </c>
      <c r="BC1677" s="21">
        <f t="shared" si="1687"/>
        <v>131</v>
      </c>
      <c r="BD1677" s="21">
        <f t="shared" si="1688"/>
        <v>104</v>
      </c>
      <c r="BE1677" s="21">
        <f t="shared" si="1689"/>
        <v>-121</v>
      </c>
      <c r="BF1677" s="94">
        <f t="shared" si="57"/>
        <v>0.50721878660568454</v>
      </c>
      <c r="BG1677" s="22">
        <f t="shared" ref="BG1677" si="1868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0.43345024284733663</v>
      </c>
      <c r="BH1677" s="22">
        <f t="shared" ref="BH1677" si="1869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0.48902588929403951</v>
      </c>
      <c r="BI1677" s="22">
        <f t="shared" ref="BI1677" si="1870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0.54710129896987358</v>
      </c>
      <c r="BJ1677" s="21">
        <f t="shared" si="1691"/>
        <v>-109</v>
      </c>
      <c r="BK1677" s="21">
        <f t="shared" si="1692"/>
        <v>131</v>
      </c>
      <c r="BL1677" s="21">
        <f t="shared" si="1693"/>
        <v>104</v>
      </c>
      <c r="BM1677" s="21">
        <f t="shared" si="1694"/>
        <v>-121</v>
      </c>
      <c r="BN1677" s="22">
        <f t="shared" si="61"/>
        <v>0.52113496040816565</v>
      </c>
      <c r="BO1677" s="22">
        <f t="shared" ref="BO1677" si="1871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0.43364270211640599</v>
      </c>
      <c r="BP1677" s="22">
        <f t="shared" ref="BP1677" si="1872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0.4893477107848172</v>
      </c>
      <c r="BQ1677" s="22">
        <f t="shared" ref="BQ1677" si="1873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0.54747455461962735</v>
      </c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632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 xml:space="preserve">NJD </v>
      </c>
      <c r="K1678" s="14">
        <v>2.96</v>
      </c>
      <c r="L1678" s="13">
        <v>0.15</v>
      </c>
      <c r="M1678" s="28">
        <v>0.1</v>
      </c>
      <c r="N1678">
        <f>IFERROR(_xlfn.XLOOKUP(A1678,Params!A:A,Params!D:D),0)</f>
        <v>0</v>
      </c>
      <c r="O1678">
        <f t="shared" ref="O1678" si="1874">N1679</f>
        <v>0</v>
      </c>
      <c r="P1678" s="68">
        <f t="shared" si="1666"/>
        <v>0</v>
      </c>
      <c r="Q1678">
        <f t="shared" ref="Q1678" si="1875">P1679</f>
        <v>0</v>
      </c>
      <c r="R1678" s="5">
        <f t="shared" ref="R1678" si="1876">N1678/W1678/X1678/Z1679/AB1679/AA1678</f>
        <v>0</v>
      </c>
      <c r="S1678" s="5">
        <f t="shared" ref="S1678" si="1877">O1678/W1679/Y1678/Z1678/AA1679/AB1678</f>
        <v>0</v>
      </c>
      <c r="T1678" s="5">
        <f t="shared" ref="T1678" si="1878">P1678/W1678/X1678/Z1679/AB1679</f>
        <v>0</v>
      </c>
      <c r="U1678" s="5">
        <f t="shared" ref="U1678" si="1879">Q1678/W1679/Y1678/Z1678/AA1679</f>
        <v>0</v>
      </c>
      <c r="V1678" s="5">
        <f>_xlfn.XLOOKUP(H1678,'Rest - Home'!A:A,'Rest - Home'!B:B)</f>
        <v>0.96</v>
      </c>
      <c r="W1678" s="5">
        <f>_xlfn.XLOOKUP(H1678,'Rest - Home'!A:A,'Rest - Home'!C:C)</f>
        <v>0.96305398776725637</v>
      </c>
      <c r="X1678" s="5">
        <f t="shared" ref="X1678" si="1880">AM1679/K1678</f>
        <v>1.1013513513513513</v>
      </c>
      <c r="Y1678" s="5">
        <f t="shared" ref="Y1678" si="1881">AK1679/K1678</f>
        <v>0.92168260417742476</v>
      </c>
      <c r="Z1678" s="5">
        <f>IF(J1678="",1,(_xlfn.XLOOKUP(I1678,Goalies!B:B,Goalies!J:J)))</f>
        <v>1</v>
      </c>
      <c r="AA1678" s="23">
        <v>0.99</v>
      </c>
      <c r="AB1678" s="23">
        <v>1.02</v>
      </c>
      <c r="AC1678" s="23">
        <f>_xlfn.XLOOKUP(E1678,'Game Adjustments'!A:A,'Game Adjustments'!B:B)</f>
        <v>1</v>
      </c>
      <c r="AD1678" s="23">
        <f>_xlfn.XLOOKUP(E1678,'Game Adjustments'!A:A,'Game Adjustments'!C:C)</f>
        <v>1</v>
      </c>
      <c r="AE1678" s="23">
        <f>IF(D1678="A",_xlfn.XLOOKUP(E1678,'Rest - Home'!F:F,'Rest - Home'!J:J),_xlfn.XLOOKUP(E1678,'Rest - Home'!F:F,'Rest - Home'!I:I))</f>
        <v>1</v>
      </c>
      <c r="AF1678" s="23">
        <f>IF(D1678="A",_xlfn.XLOOKUP(E1678,'Rest - Home'!F:F,'Rest - Home'!L:L),_xlfn.XLOOKUP(E1678,'Rest - Home'!F:F,'Rest - Home'!K:K))</f>
        <v>1</v>
      </c>
      <c r="AG1678" s="26">
        <v>1</v>
      </c>
      <c r="AH1678" s="26">
        <v>1</v>
      </c>
      <c r="AI1678" s="53" cm="1">
        <f t="array" ref="AI1678">MAX(IF($E$63:E1677=E1678,ROW($E$63:E1677)-MIN(ROW($E$63:E1677))+1))</f>
        <v>1572</v>
      </c>
      <c r="AJ1678" s="53" cm="1">
        <f t="array" ref="AJ1678">MAX(IF($I$105:I1677=I1678,ROW($I$105:I1677)-MIN(ROW($I$105:I1677))+1))</f>
        <v>0</v>
      </c>
      <c r="AK1678" s="23">
        <f>IF(AI1678=0,_xlfn.XLOOKUP(E1678,'Starting GF'!A:A,'Starting GF'!B:B),INDEX($AL$63:$AL1678,AI1678))</f>
        <v>2.9437888414922275</v>
      </c>
      <c r="AL1678" s="23">
        <f t="shared" si="1674"/>
        <v>2.9437888414922275</v>
      </c>
      <c r="AM1678" s="23">
        <f>IF(AI1678=0,_xlfn.XLOOKUP(E1678,'Starting GF'!A:A,'Starting GF'!C:C),INDEX($AN$63:$AN1678,AI1678))</f>
        <v>2.9463830851317612</v>
      </c>
      <c r="AN1678" s="23">
        <f t="shared" si="1675"/>
        <v>2.9463830851317612</v>
      </c>
      <c r="AO1678" s="23" t="e">
        <f>IF(AJ1678=0,_xlfn.XLOOKUP(I1678,Goalies!B:B,Goalies!I:I),INDEX($AP$105:$AP1678,AJ1678))</f>
        <v>#N/A</v>
      </c>
      <c r="AP1678" s="23" t="e">
        <f t="shared" si="1676"/>
        <v>#N/A</v>
      </c>
      <c r="AQ1678" s="23">
        <f t="shared" si="1677"/>
        <v>2.9463830851317612</v>
      </c>
      <c r="AR1678" s="66">
        <v>0.05</v>
      </c>
      <c r="AS1678" s="96" t="s">
        <v>1592</v>
      </c>
      <c r="AT1678" s="20">
        <f t="shared" ref="AT1678" si="1882">(AK1678*V1678*X1678*Z1679*AA1678*AB1679*AC1678*AD1679*AG1678*AH1679)+AR1678</f>
        <v>3.2872509565992973</v>
      </c>
      <c r="AU1678" s="20">
        <f t="shared" ref="AU1678" si="1883">AT1679</f>
        <v>2.7165494557762342</v>
      </c>
      <c r="AV1678" s="12">
        <f t="shared" ref="AV1678" si="1884">AK1678*V1678*X1678*Z1679*AA1678*AB1679</f>
        <v>3.2372509565992975</v>
      </c>
      <c r="AW1678" s="12">
        <f t="shared" ref="AW1678" si="1885">AV1679</f>
        <v>2.7610581920109962</v>
      </c>
      <c r="AX1678" s="8">
        <f t="shared" si="1682"/>
        <v>3.2872509565992973</v>
      </c>
      <c r="AY1678" s="8">
        <f t="shared" si="1683"/>
        <v>2.7165494557762342</v>
      </c>
      <c r="AZ1678" s="8">
        <f t="shared" si="1684"/>
        <v>6.0038004123755311</v>
      </c>
      <c r="BA1678" s="8">
        <f t="shared" si="1685"/>
        <v>0.57070150082306315</v>
      </c>
      <c r="BB1678" s="62">
        <f t="shared" si="1686"/>
        <v>-145</v>
      </c>
      <c r="BC1678" s="21">
        <f t="shared" si="1687"/>
        <v>-127</v>
      </c>
      <c r="BD1678" s="21">
        <f t="shared" si="1688"/>
        <v>-101</v>
      </c>
      <c r="BE1678" s="21">
        <f t="shared" si="1689"/>
        <v>124</v>
      </c>
      <c r="BF1678" s="94">
        <f t="shared" ref="BF1678" si="1886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IF(AT1678&gt;AT1679, 1-_xlpm.interp, _xlpm.interp)
)</f>
        <v>0.59163057442658418</v>
      </c>
      <c r="BG1678" s="22">
        <f t="shared" si="550"/>
        <v>0.55981456576021793</v>
      </c>
      <c r="BH1678" s="22">
        <f t="shared" si="550"/>
        <v>0.50315577836890102</v>
      </c>
      <c r="BI1678" s="22">
        <f t="shared" si="550"/>
        <v>0.44578316022275777</v>
      </c>
      <c r="BJ1678" s="21">
        <f t="shared" si="1691"/>
        <v>-136</v>
      </c>
      <c r="BK1678" s="21">
        <f t="shared" si="1692"/>
        <v>-127</v>
      </c>
      <c r="BL1678" s="21">
        <f t="shared" si="1693"/>
        <v>-102</v>
      </c>
      <c r="BM1678" s="21">
        <f t="shared" si="1694"/>
        <v>124</v>
      </c>
      <c r="BN1678" s="22">
        <f t="shared" ref="BN1678" si="1887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IF(AV1678&gt;AV1679, 1-_xlpm.interp, _xlpm.interp)
)</f>
        <v>0.57706385204237753</v>
      </c>
      <c r="BO1678" s="22">
        <f t="shared" si="552"/>
        <v>0.56018358848864813</v>
      </c>
      <c r="BP1678" s="22">
        <f t="shared" si="552"/>
        <v>0.50404061897450347</v>
      </c>
      <c r="BQ1678" s="22">
        <f t="shared" si="552"/>
        <v>0.44698392412033183</v>
      </c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632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>VAN Kevin Lankinen</v>
      </c>
      <c r="J1679" s="33" t="s">
        <v>194</v>
      </c>
      <c r="K1679" s="14">
        <v>2.96</v>
      </c>
      <c r="L1679" s="13">
        <v>0.15</v>
      </c>
      <c r="M1679" s="28">
        <v>0.1</v>
      </c>
      <c r="N1679">
        <f>IFERROR(_xlfn.XLOOKUP(A1679,Params!A:A,Params!D:D),0)</f>
        <v>0</v>
      </c>
      <c r="O1679">
        <f t="shared" ref="O1679" si="1888">N1678</f>
        <v>0</v>
      </c>
      <c r="P1679" s="68">
        <f t="shared" si="1666"/>
        <v>0</v>
      </c>
      <c r="Q1679">
        <f t="shared" ref="Q1679" si="1889">P1678</f>
        <v>0</v>
      </c>
      <c r="R1679" s="5">
        <f t="shared" ref="R1679" si="1890">N1679/W1679/X1679/Z1678/AB1678/AA1679</f>
        <v>0</v>
      </c>
      <c r="S1679" s="5">
        <f t="shared" ref="S1679" si="1891">O1679/W1678/Y1679/Z1679/AA1678/AB1679</f>
        <v>0</v>
      </c>
      <c r="T1679" s="5">
        <f t="shared" ref="T1679" si="1892">P1679/W1679/X1679/Z1678/AB1678</f>
        <v>0</v>
      </c>
      <c r="U1679" s="5">
        <f t="shared" ref="U1679" si="1893">Q1679/W1678/Y1679/Z1679/AA1678</f>
        <v>0</v>
      </c>
      <c r="V1679" s="5">
        <f>_xlfn.XLOOKUP(H1679,'Rest - Home'!A:A,'Rest - Home'!B:B)</f>
        <v>1.0349999999999999</v>
      </c>
      <c r="W1679" s="5">
        <f>_xlfn.XLOOKUP(H1679,'Rest - Home'!A:A,'Rest - Home'!C:C)</f>
        <v>1.0329456510400874</v>
      </c>
      <c r="X1679" s="5">
        <f t="shared" ref="X1679" si="1894">AM1678/K1679</f>
        <v>0.99539969092289227</v>
      </c>
      <c r="Y1679" s="5">
        <f t="shared" ref="Y1679" si="1895">AK1678/K1679</f>
        <v>0.99452325726088764</v>
      </c>
      <c r="Z1679" s="5">
        <f>IF(J1679="",1,(_xlfn.XLOOKUP(I1679,Goalies!B:B,Goalies!J:J)))</f>
        <v>1.03</v>
      </c>
      <c r="AA1679" s="23">
        <v>0.96499999999999997</v>
      </c>
      <c r="AB1679" s="23">
        <v>1.02</v>
      </c>
      <c r="AC1679" s="23">
        <f>_xlfn.XLOOKUP(E1679,'Game Adjustments'!A:A,'Game Adjustments'!B:B)</f>
        <v>1</v>
      </c>
      <c r="AD1679" s="23">
        <f>_xlfn.XLOOKUP(E1679,'Game Adjustments'!A:A,'Game Adjustments'!C:C)</f>
        <v>1</v>
      </c>
      <c r="AE1679" s="23">
        <f>IF(D1679="A",_xlfn.XLOOKUP(E1679,'Rest - Home'!F:F,'Rest - Home'!J:J),_xlfn.XLOOKUP(E1679,'Rest - Home'!F:F,'Rest - Home'!I:I))</f>
        <v>1</v>
      </c>
      <c r="AF1679" s="23">
        <f>IF(D1679="A",_xlfn.XLOOKUP(E1679,'Rest - Home'!F:F,'Rest - Home'!L:L),_xlfn.XLOOKUP(E1679,'Rest - Home'!F:F,'Rest - Home'!K:K))</f>
        <v>1</v>
      </c>
      <c r="AG1679" s="26">
        <v>1</v>
      </c>
      <c r="AH1679" s="26">
        <v>1</v>
      </c>
      <c r="AI1679" s="53" cm="1">
        <f t="array" ref="AI1679">MAX(IF($E$63:E1678=E1679,ROW($E$63:E1678)-MIN(ROW($E$63:E1678))+1))</f>
        <v>1587</v>
      </c>
      <c r="AJ1679" s="53" cm="1">
        <f t="array" ref="AJ1679">MAX(IF($I$105:I1678=I1679,ROW($I$105:I1678)-MIN(ROW($I$105:I1678))+1))</f>
        <v>1545</v>
      </c>
      <c r="AK1679" s="23">
        <f>IF(AI1679=0,_xlfn.XLOOKUP(E1679,'Starting GF'!A:A,'Starting GF'!B:B),INDEX($AL$63:$AL1679,AI1679))</f>
        <v>2.7281805083651771</v>
      </c>
      <c r="AL1679" s="23">
        <f t="shared" si="1674"/>
        <v>2.7281805083651771</v>
      </c>
      <c r="AM1679" s="23">
        <f>IF(AI1679=0,_xlfn.XLOOKUP(E1679,'Starting GF'!A:A,'Starting GF'!C:C),INDEX($AN$63:$AN1679,AI1679))</f>
        <v>3.26</v>
      </c>
      <c r="AN1679" s="23">
        <f t="shared" si="1675"/>
        <v>3.26</v>
      </c>
      <c r="AO1679" s="23">
        <f>IF(AJ1679=0,_xlfn.XLOOKUP(I1679,Goalies!B:B,Goalies!I:I),INDEX($AP$105:$AP1679,AJ1679))</f>
        <v>3.3563799318845291</v>
      </c>
      <c r="AP1679" s="23">
        <f t="shared" si="1676"/>
        <v>3.3563799318845291</v>
      </c>
      <c r="AQ1679" s="23">
        <f t="shared" si="1677"/>
        <v>3.3577999999999997</v>
      </c>
      <c r="AR1679" s="66">
        <v>-0.05</v>
      </c>
      <c r="AS1679" s="96" t="s">
        <v>1592</v>
      </c>
      <c r="AT1679" s="20">
        <f t="shared" ref="AT1679" si="1896">(AK1679*V1679*X1679*Z1678*AA1679*AB1678*AC1679*AD1678*AG1679*AH1678)+AR1679</f>
        <v>2.7165494557762342</v>
      </c>
      <c r="AU1679" s="20">
        <f t="shared" ref="AU1679" si="1897">AT1678</f>
        <v>3.2872509565992973</v>
      </c>
      <c r="AV1679" s="12">
        <f t="shared" ref="AV1679" si="1898">AK1679*W1679*X1679*Z1678*AA1679*AB1678</f>
        <v>2.7610581920109962</v>
      </c>
      <c r="AW1679" s="12">
        <f t="shared" ref="AW1679" si="1899">AV1678</f>
        <v>3.2372509565992975</v>
      </c>
      <c r="AX1679" s="8">
        <f t="shared" si="1682"/>
        <v>2.7165494557762342</v>
      </c>
      <c r="AY1679" s="8">
        <f t="shared" si="1683"/>
        <v>3.2872509565992973</v>
      </c>
      <c r="AZ1679" s="8">
        <f t="shared" si="1684"/>
        <v>6.0038004123755311</v>
      </c>
      <c r="BA1679" s="8">
        <f t="shared" si="1685"/>
        <v>-0.57070150082306315</v>
      </c>
      <c r="BB1679" s="62">
        <f t="shared" si="1686"/>
        <v>145</v>
      </c>
      <c r="BC1679" s="21">
        <f t="shared" si="1687"/>
        <v>127</v>
      </c>
      <c r="BD1679" s="21">
        <f t="shared" si="1688"/>
        <v>101</v>
      </c>
      <c r="BE1679" s="21">
        <f t="shared" si="1689"/>
        <v>-124</v>
      </c>
      <c r="BF1679" s="94">
        <f t="shared" si="57"/>
        <v>0.40836942557341582</v>
      </c>
      <c r="BG1679" s="22">
        <f t="shared" ref="BG1679" si="1900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0.44018543423978207</v>
      </c>
      <c r="BH1679" s="22">
        <f t="shared" ref="BH1679" si="1901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0.49684422163109898</v>
      </c>
      <c r="BI1679" s="22">
        <f t="shared" ref="BI1679" si="1902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0.55421683977724223</v>
      </c>
      <c r="BJ1679" s="21">
        <f t="shared" si="1691"/>
        <v>136</v>
      </c>
      <c r="BK1679" s="21">
        <f t="shared" si="1692"/>
        <v>127</v>
      </c>
      <c r="BL1679" s="21">
        <f t="shared" si="1693"/>
        <v>102</v>
      </c>
      <c r="BM1679" s="21">
        <f t="shared" si="1694"/>
        <v>-124</v>
      </c>
      <c r="BN1679" s="22">
        <f t="shared" si="61"/>
        <v>0.42293614795762247</v>
      </c>
      <c r="BO1679" s="22">
        <f t="shared" ref="BO1679" si="1903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0.43981641151135187</v>
      </c>
      <c r="BP1679" s="22">
        <f t="shared" ref="BP1679" si="1904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0.49595938102549658</v>
      </c>
      <c r="BQ1679" s="22">
        <f t="shared" ref="BQ1679" si="1905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0.55301607587966817</v>
      </c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632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>NYR Spencer Martin</v>
      </c>
      <c r="J1680" t="s">
        <v>1169</v>
      </c>
      <c r="K1680" s="14">
        <v>2.96</v>
      </c>
      <c r="L1680" s="13">
        <v>0.15</v>
      </c>
      <c r="M1680" s="28">
        <v>0.1</v>
      </c>
      <c r="N1680">
        <f>IFERROR(_xlfn.XLOOKUP(A1680,Params!A:A,Params!D:D),0)</f>
        <v>0</v>
      </c>
      <c r="O1680">
        <f t="shared" ref="O1680" si="1906">N1681</f>
        <v>0</v>
      </c>
      <c r="P1680" s="68">
        <f t="shared" si="1666"/>
        <v>0</v>
      </c>
      <c r="Q1680">
        <f t="shared" ref="Q1680" si="1907">P1681</f>
        <v>0</v>
      </c>
      <c r="R1680" s="5">
        <f t="shared" ref="R1680" si="1908">N1680/W1680/X1680/Z1681/AB1681/AA1680</f>
        <v>0</v>
      </c>
      <c r="S1680" s="5">
        <f t="shared" ref="S1680" si="1909">O1680/W1681/Y1680/Z1680/AA1681/AB1680</f>
        <v>0</v>
      </c>
      <c r="T1680" s="5">
        <f t="shared" ref="T1680" si="1910">P1680/W1680/X1680/Z1681/AB1681</f>
        <v>0</v>
      </c>
      <c r="U1680" s="5">
        <f t="shared" ref="U1680" si="1911">Q1680/W1681/Y1680/Z1680/AA1681</f>
        <v>0</v>
      </c>
      <c r="V1680" s="5">
        <f>_xlfn.XLOOKUP(H1680,'Rest - Home'!A:A,'Rest - Home'!B:B)</f>
        <v>0.96</v>
      </c>
      <c r="W1680" s="5">
        <f>_xlfn.XLOOKUP(H1680,'Rest - Home'!A:A,'Rest - Home'!C:C)</f>
        <v>0.95702751457800772</v>
      </c>
      <c r="X1680" s="5">
        <f t="shared" ref="X1680" si="1912">AM1681/K1680</f>
        <v>1.1357254682386577</v>
      </c>
      <c r="Y1680" s="5">
        <f t="shared" ref="Y1680" si="1913">AK1681/K1680</f>
        <v>0.99987867735458247</v>
      </c>
      <c r="Z1680" s="5">
        <f>IF(J1680="",1,(_xlfn.XLOOKUP(I1680,Goalies!B:B,Goalies!J:J)))</f>
        <v>1.06</v>
      </c>
      <c r="AA1680" s="23">
        <v>0.99</v>
      </c>
      <c r="AB1680" s="23">
        <v>1.03</v>
      </c>
      <c r="AC1680" s="23">
        <f>_xlfn.XLOOKUP(E1680,'Game Adjustments'!A:A,'Game Adjustments'!B:B)</f>
        <v>1</v>
      </c>
      <c r="AD1680" s="23">
        <f>_xlfn.XLOOKUP(E1680,'Game Adjustments'!A:A,'Game Adjustments'!C:C)</f>
        <v>1</v>
      </c>
      <c r="AE1680" s="23">
        <f>IF(D1680="A",_xlfn.XLOOKUP(E1680,'Rest - Home'!F:F,'Rest - Home'!J:J),_xlfn.XLOOKUP(E1680,'Rest - Home'!F:F,'Rest - Home'!I:I))</f>
        <v>1</v>
      </c>
      <c r="AF1680" s="23">
        <f>IF(D1680="A",_xlfn.XLOOKUP(E1680,'Rest - Home'!F:F,'Rest - Home'!L:L),_xlfn.XLOOKUP(E1680,'Rest - Home'!F:F,'Rest - Home'!K:K))</f>
        <v>1</v>
      </c>
      <c r="AG1680" s="26">
        <v>1</v>
      </c>
      <c r="AH1680" s="26">
        <v>1</v>
      </c>
      <c r="AI1680" s="53" cm="1">
        <f t="array" ref="AI1680">MAX(IF($E$63:E1679=E1680,ROW($E$63:E1679)-MIN(ROW($E$63:E1679))+1))</f>
        <v>1574</v>
      </c>
      <c r="AJ1680" s="53" cm="1">
        <f t="array" ref="AJ1680">MAX(IF($I$105:I1679=I1680,ROW($I$105:I1679)-MIN(ROW($I$105:I1679))+1))</f>
        <v>1516</v>
      </c>
      <c r="AK1680" s="23">
        <f>IF(AI1680=0,_xlfn.XLOOKUP(E1680,'Starting GF'!A:A,'Starting GF'!B:B),INDEX($AL$63:$AL1680,AI1680))</f>
        <v>2.8050033844250293</v>
      </c>
      <c r="AL1680" s="23">
        <f t="shared" si="1674"/>
        <v>2.8050033844250293</v>
      </c>
      <c r="AM1680" s="23">
        <f>IF(AI1680=0,_xlfn.XLOOKUP(E1680,'Starting GF'!A:A,'Starting GF'!C:C),INDEX($AN$63:$AN1680,AI1680))</f>
        <v>3.0294202777093076</v>
      </c>
      <c r="AN1680" s="23">
        <f t="shared" si="1675"/>
        <v>3.0294202777093076</v>
      </c>
      <c r="AO1680" s="23">
        <f>IF(AJ1680=0,_xlfn.XLOOKUP(I1680,Goalies!B:B,Goalies!I:I),INDEX($AP$105:$AP1680,AJ1680))</f>
        <v>3.2727241860043872</v>
      </c>
      <c r="AP1680" s="23">
        <f t="shared" si="1676"/>
        <v>3.2727241860043872</v>
      </c>
      <c r="AQ1680" s="23">
        <f t="shared" si="1677"/>
        <v>3.2111854943718661</v>
      </c>
      <c r="AR1680" s="66">
        <v>-0.05</v>
      </c>
      <c r="AS1680" s="96" t="s">
        <v>1592</v>
      </c>
      <c r="AT1680" s="20">
        <f t="shared" ref="AT1680" si="1914">(AK1680*V1680*X1680*Z1681*AA1680*AB1681*AC1680*AD1681*AG1680*AH1681)+AR1680</f>
        <v>3.0685334499483741</v>
      </c>
      <c r="AU1680" s="20">
        <f t="shared" ref="AU1680" si="1915">AT1681</f>
        <v>3.397094592363251</v>
      </c>
      <c r="AV1680" s="12">
        <f t="shared" ref="AV1680" si="1916">AK1680*V1680*X1680*Z1681*AA1680*AB1681</f>
        <v>3.1185334499483739</v>
      </c>
      <c r="AW1680" s="12">
        <f t="shared" ref="AW1680" si="1917">AV1681</f>
        <v>3.3646541043546816</v>
      </c>
      <c r="AX1680" s="8">
        <f t="shared" si="1682"/>
        <v>3.0685334499483741</v>
      </c>
      <c r="AY1680" s="8">
        <f t="shared" si="1683"/>
        <v>3.397094592363251</v>
      </c>
      <c r="AZ1680" s="8">
        <f t="shared" si="1684"/>
        <v>6.465628042311625</v>
      </c>
      <c r="BA1680" s="8">
        <f t="shared" si="1685"/>
        <v>-0.32856114241487688</v>
      </c>
      <c r="BB1680" s="62">
        <f t="shared" si="1686"/>
        <v>125</v>
      </c>
      <c r="BC1680" s="21">
        <f t="shared" si="1687"/>
        <v>-173</v>
      </c>
      <c r="BD1680" s="21">
        <f t="shared" si="1688"/>
        <v>-142</v>
      </c>
      <c r="BE1680" s="21">
        <f t="shared" si="1689"/>
        <v>-109</v>
      </c>
      <c r="BF1680" s="94">
        <f t="shared" ref="BF1680" si="1918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IF(AT1680&gt;AT1681, 1-_xlpm.interp, _xlpm.interp)
)</f>
        <v>0.44474602733161483</v>
      </c>
      <c r="BG1680" s="22">
        <f t="shared" si="550"/>
        <v>0.63367456396498245</v>
      </c>
      <c r="BH1680" s="22">
        <f t="shared" si="550"/>
        <v>0.58750654104994737</v>
      </c>
      <c r="BI1680" s="22">
        <f t="shared" si="550"/>
        <v>0.52175471550010077</v>
      </c>
      <c r="BJ1680" s="21">
        <f t="shared" si="1691"/>
        <v>118</v>
      </c>
      <c r="BK1680" s="21">
        <f t="shared" si="1692"/>
        <v>-174</v>
      </c>
      <c r="BL1680" s="21">
        <f t="shared" si="1693"/>
        <v>-144</v>
      </c>
      <c r="BM1680" s="21">
        <f t="shared" si="1694"/>
        <v>-110</v>
      </c>
      <c r="BN1680" s="22">
        <f t="shared" ref="BN1680" si="1919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IF(AV1680&gt;AV1681, 1-_xlpm.interp, _xlpm.interp)
)</f>
        <v>0.4578783418851527</v>
      </c>
      <c r="BO1680" s="22">
        <f t="shared" si="552"/>
        <v>0.63522849309693896</v>
      </c>
      <c r="BP1680" s="22">
        <f t="shared" si="552"/>
        <v>0.58997545278516439</v>
      </c>
      <c r="BQ1680" s="22">
        <f t="shared" si="552"/>
        <v>0.5248613105176444</v>
      </c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632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>SJS Alex Nedeljkovic</v>
      </c>
      <c r="J1681" s="33" t="s">
        <v>182</v>
      </c>
      <c r="K1681" s="14">
        <v>2.96</v>
      </c>
      <c r="L1681" s="13">
        <v>0.15</v>
      </c>
      <c r="M1681" s="28">
        <v>0.1</v>
      </c>
      <c r="N1681">
        <f>IFERROR(_xlfn.XLOOKUP(A1681,Params!A:A,Params!D:D),0)</f>
        <v>0</v>
      </c>
      <c r="O1681">
        <f t="shared" ref="O1681" si="1920">N1680</f>
        <v>0</v>
      </c>
      <c r="P1681" s="68">
        <f t="shared" si="1666"/>
        <v>0</v>
      </c>
      <c r="Q1681">
        <f t="shared" ref="Q1681" si="1921">P1680</f>
        <v>0</v>
      </c>
      <c r="R1681" s="5">
        <f t="shared" ref="R1681" si="1922">N1681/W1681/X1681/Z1680/AB1680/AA1681</f>
        <v>0</v>
      </c>
      <c r="S1681" s="5">
        <f t="shared" ref="S1681" si="1923">O1681/W1680/Y1681/Z1681/AA1680/AB1681</f>
        <v>0</v>
      </c>
      <c r="T1681" s="5">
        <f t="shared" ref="T1681" si="1924">P1681/W1681/X1681/Z1680/AB1680</f>
        <v>0</v>
      </c>
      <c r="U1681" s="5">
        <f t="shared" ref="U1681" si="1925">Q1681/W1680/Y1681/Z1681/AA1680</f>
        <v>0</v>
      </c>
      <c r="V1681" s="5">
        <f>_xlfn.XLOOKUP(H1681,'Rest - Home'!A:A,'Rest - Home'!B:B)</f>
        <v>1.0275000000000001</v>
      </c>
      <c r="W1681" s="5">
        <f>_xlfn.XLOOKUP(H1681,'Rest - Home'!A:A,'Rest - Home'!C:C)</f>
        <v>1.0328904656929507</v>
      </c>
      <c r="X1681" s="5">
        <f t="shared" ref="X1681" si="1926">AM1680/K1681</f>
        <v>1.0234527965234148</v>
      </c>
      <c r="Y1681" s="5">
        <f t="shared" ref="Y1681" si="1927">AK1680/K1681</f>
        <v>0.94763627852196941</v>
      </c>
      <c r="Z1681" s="5">
        <f>IF(J1681="",1,(_xlfn.XLOOKUP(I1681,Goalies!B:B,Goalies!J:J)))</f>
        <v>1.03</v>
      </c>
      <c r="AA1681" s="23">
        <v>0.98499999999999999</v>
      </c>
      <c r="AB1681" s="23">
        <v>1</v>
      </c>
      <c r="AC1681" s="23">
        <f>_xlfn.XLOOKUP(E1681,'Game Adjustments'!A:A,'Game Adjustments'!B:B)</f>
        <v>1</v>
      </c>
      <c r="AD1681" s="23">
        <f>_xlfn.XLOOKUP(E1681,'Game Adjustments'!A:A,'Game Adjustments'!C:C)</f>
        <v>1</v>
      </c>
      <c r="AE1681" s="23">
        <f>IF(D1681="A",_xlfn.XLOOKUP(E1681,'Rest - Home'!F:F,'Rest - Home'!J:J),_xlfn.XLOOKUP(E1681,'Rest - Home'!F:F,'Rest - Home'!I:I))</f>
        <v>1</v>
      </c>
      <c r="AF1681" s="23">
        <f>IF(D1681="A",_xlfn.XLOOKUP(E1681,'Rest - Home'!F:F,'Rest - Home'!L:L),_xlfn.XLOOKUP(E1681,'Rest - Home'!F:F,'Rest - Home'!K:K))</f>
        <v>1</v>
      </c>
      <c r="AG1681" s="26">
        <v>1</v>
      </c>
      <c r="AH1681" s="26">
        <v>1</v>
      </c>
      <c r="AI1681" s="53" cm="1">
        <f t="array" ref="AI1681">MAX(IF($E$63:E1680=E1681,ROW($E$63:E1680)-MIN(ROW($E$63:E1680))+1))</f>
        <v>1564</v>
      </c>
      <c r="AJ1681" s="53" cm="1">
        <f t="array" ref="AJ1681">MAX(IF($I$105:I1680=I1681,ROW($I$105:I1680)-MIN(ROW($I$105:I1680))+1))</f>
        <v>1504</v>
      </c>
      <c r="AK1681" s="23">
        <f>IF(AI1681=0,_xlfn.XLOOKUP(E1681,'Starting GF'!A:A,'Starting GF'!B:B),INDEX($AL$63:$AL1681,AI1681))</f>
        <v>2.9596408849695641</v>
      </c>
      <c r="AL1681" s="23">
        <f t="shared" si="1674"/>
        <v>2.9596408849695641</v>
      </c>
      <c r="AM1681" s="23">
        <f>IF(AI1681=0,_xlfn.XLOOKUP(E1681,'Starting GF'!A:A,'Starting GF'!C:C),INDEX($AN$63:$AN1681,AI1681))</f>
        <v>3.3617473859864271</v>
      </c>
      <c r="AN1681" s="23">
        <f t="shared" si="1675"/>
        <v>3.3617473859864271</v>
      </c>
      <c r="AO1681" s="23">
        <f>IF(AJ1681=0,_xlfn.XLOOKUP(I1681,Goalies!B:B,Goalies!I:I),INDEX($AP$105:$AP1681,AJ1681))</f>
        <v>3.4899570696050359</v>
      </c>
      <c r="AP1681" s="23">
        <f t="shared" si="1676"/>
        <v>3.4899570696050359</v>
      </c>
      <c r="AQ1681" s="23">
        <f t="shared" si="1677"/>
        <v>3.4625998075660198</v>
      </c>
      <c r="AR1681" s="66">
        <v>0.05</v>
      </c>
      <c r="AS1681" s="96" t="s">
        <v>1592</v>
      </c>
      <c r="AT1681" s="20">
        <f t="shared" ref="AT1681" si="1928">(AK1681*V1681*X1681*Z1680*AA1681*AB1680*AC1681*AD1680*AG1681*AH1680)+AR1681</f>
        <v>3.397094592363251</v>
      </c>
      <c r="AU1681" s="20">
        <f t="shared" ref="AU1681" si="1929">AT1680</f>
        <v>3.0685334499483741</v>
      </c>
      <c r="AV1681" s="12">
        <f t="shared" ref="AV1681" si="1930">AK1681*W1681*X1681*Z1680*AA1681*AB1680</f>
        <v>3.3646541043546816</v>
      </c>
      <c r="AW1681" s="12">
        <f t="shared" ref="AW1681" si="1931">AV1680</f>
        <v>3.1185334499483739</v>
      </c>
      <c r="AX1681" s="8">
        <f t="shared" si="1682"/>
        <v>3.397094592363251</v>
      </c>
      <c r="AY1681" s="8">
        <f t="shared" si="1683"/>
        <v>3.0685334499483741</v>
      </c>
      <c r="AZ1681" s="8">
        <f t="shared" si="1684"/>
        <v>6.465628042311625</v>
      </c>
      <c r="BA1681" s="8">
        <f t="shared" si="1685"/>
        <v>0.32856114241487688</v>
      </c>
      <c r="BB1681" s="62">
        <f t="shared" si="1686"/>
        <v>-125</v>
      </c>
      <c r="BC1681" s="21">
        <f t="shared" si="1687"/>
        <v>173</v>
      </c>
      <c r="BD1681" s="21">
        <f t="shared" si="1688"/>
        <v>142</v>
      </c>
      <c r="BE1681" s="21">
        <f t="shared" si="1689"/>
        <v>109</v>
      </c>
      <c r="BF1681" s="94">
        <f t="shared" si="57"/>
        <v>0.55525397266838517</v>
      </c>
      <c r="BG1681" s="22">
        <f t="shared" ref="BG1681" si="1932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0.36632543603501755</v>
      </c>
      <c r="BH1681" s="22">
        <f t="shared" ref="BH1681" si="1933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0.41249345895005268</v>
      </c>
      <c r="BI1681" s="22">
        <f t="shared" ref="BI1681" si="1934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0.47824528449989928</v>
      </c>
      <c r="BJ1681" s="21">
        <f t="shared" si="1691"/>
        <v>-118</v>
      </c>
      <c r="BK1681" s="21">
        <f t="shared" si="1692"/>
        <v>174</v>
      </c>
      <c r="BL1681" s="21">
        <f t="shared" si="1693"/>
        <v>144</v>
      </c>
      <c r="BM1681" s="21">
        <f t="shared" si="1694"/>
        <v>110</v>
      </c>
      <c r="BN1681" s="22">
        <f t="shared" si="61"/>
        <v>0.54212165811484736</v>
      </c>
      <c r="BO1681" s="22">
        <f t="shared" ref="BO1681" si="1935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0.36477150690306109</v>
      </c>
      <c r="BP1681" s="22">
        <f t="shared" ref="BP1681" si="1936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0.41002454721483567</v>
      </c>
      <c r="BQ1681" s="22">
        <f t="shared" ref="BQ1681" si="1937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0.4751386894823556</v>
      </c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632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>BUF Alex Lyon</v>
      </c>
      <c r="J1682" s="33" t="s">
        <v>274</v>
      </c>
      <c r="K1682" s="14">
        <v>2.96</v>
      </c>
      <c r="L1682" s="13">
        <v>0.15</v>
      </c>
      <c r="M1682" s="28">
        <v>0.1</v>
      </c>
      <c r="N1682">
        <f>IFERROR(_xlfn.XLOOKUP(A1682,Params!A:A,Params!D:D),0)</f>
        <v>0</v>
      </c>
      <c r="O1682">
        <f t="shared" ref="O1682" si="1938">N1683</f>
        <v>0</v>
      </c>
      <c r="P1682" s="68">
        <f t="shared" ref="P1682:P1699" si="1939">N1682</f>
        <v>0</v>
      </c>
      <c r="Q1682">
        <f t="shared" ref="Q1682" si="1940">P1683</f>
        <v>0</v>
      </c>
      <c r="R1682" s="5">
        <f t="shared" ref="R1682" si="1941">N1682/W1682/X1682/Z1683/AB1683/AA1682</f>
        <v>0</v>
      </c>
      <c r="S1682" s="5">
        <f t="shared" ref="S1682" si="1942">O1682/W1683/Y1682/Z1682/AA1683/AB1682</f>
        <v>0</v>
      </c>
      <c r="T1682" s="5">
        <f t="shared" ref="T1682" si="1943">P1682/W1682/X1682/Z1683/AB1683</f>
        <v>0</v>
      </c>
      <c r="U1682" s="5">
        <f t="shared" ref="U1682" si="1944">Q1682/W1683/Y1682/Z1682/AA1683</f>
        <v>0</v>
      </c>
      <c r="V1682" s="5">
        <f>_xlfn.XLOOKUP(H1682,'Rest - Home'!A:A,'Rest - Home'!B:B)</f>
        <v>0.97</v>
      </c>
      <c r="W1682" s="5">
        <f>_xlfn.XLOOKUP(H1682,'Rest - Home'!A:A,'Rest - Home'!C:C)</f>
        <v>0.95751047349149665</v>
      </c>
      <c r="X1682" s="5">
        <f t="shared" ref="X1682" si="1945">AM1683/K1682</f>
        <v>0.98861499659286944</v>
      </c>
      <c r="Y1682" s="5">
        <f t="shared" ref="Y1682" si="1946">AK1683/K1682</f>
        <v>0.9827176825693591</v>
      </c>
      <c r="Z1682" s="5">
        <f>IF(J1682="",1,(_xlfn.XLOOKUP(I1682,Goalies!B:B,Goalies!J:J)))</f>
        <v>0.99</v>
      </c>
      <c r="AA1682" s="23">
        <f>_xlfn.XLOOKUP(E1682,Injuries!A:A,Injuries!B:B)</f>
        <v>0.96499999999999997</v>
      </c>
      <c r="AB1682" s="23">
        <f>_xlfn.XLOOKUP(E1682,Injuries!A:A,Injuries!C:C)</f>
        <v>1</v>
      </c>
      <c r="AC1682" s="23">
        <f>_xlfn.XLOOKUP(E1682,'Game Adjustments'!A:A,'Game Adjustments'!B:B)</f>
        <v>1</v>
      </c>
      <c r="AD1682" s="23">
        <f>_xlfn.XLOOKUP(E1682,'Game Adjustments'!A:A,'Game Adjustments'!C:C)</f>
        <v>1</v>
      </c>
      <c r="AE1682" s="23">
        <f>IF(D1682="A",_xlfn.XLOOKUP(E1682,'Rest - Home'!F:F,'Rest - Home'!J:J),_xlfn.XLOOKUP(E1682,'Rest - Home'!F:F,'Rest - Home'!I:I))</f>
        <v>1</v>
      </c>
      <c r="AF1682" s="23">
        <f>IF(D1682="A",_xlfn.XLOOKUP(E1682,'Rest - Home'!F:F,'Rest - Home'!L:L),_xlfn.XLOOKUP(E1682,'Rest - Home'!F:F,'Rest - Home'!K:K))</f>
        <v>1</v>
      </c>
      <c r="AG1682" s="26">
        <v>1</v>
      </c>
      <c r="AH1682" s="26">
        <v>1</v>
      </c>
      <c r="AI1682" s="53" cm="1">
        <f t="array" ref="AI1682">MAX(IF($E$63:E1681=E1682,ROW($E$63:E1681)-MIN(ROW($E$63:E1681))+1))</f>
        <v>1588</v>
      </c>
      <c r="AJ1682" s="53" cm="1">
        <f t="array" ref="AJ1682">MAX(IF($I$105:I1681=I1682,ROW($I$105:I1681)-MIN(ROW($I$105:I1681))+1))</f>
        <v>1526</v>
      </c>
      <c r="AK1682" s="23">
        <f>IF(AI1682=0,_xlfn.XLOOKUP(E1682,'Starting GF'!A:A,'Starting GF'!B:B),INDEX($AL$63:$AL1682,AI1682))</f>
        <v>3.13</v>
      </c>
      <c r="AL1682" s="23">
        <f t="shared" ref="AL1682:AL1699" si="1947">IF(R1682=0,AK1682,R1682*L1682*(1-M1682)+T1682*L1682*M1682+AK1682*(1-L1682))</f>
        <v>3.13</v>
      </c>
      <c r="AM1682" s="23">
        <f>IF(AI1682=0,_xlfn.XLOOKUP(E1682,'Starting GF'!A:A,'Starting GF'!C:C),INDEX($AN$63:$AN1682,AI1682))</f>
        <v>3.05</v>
      </c>
      <c r="AN1682" s="23">
        <f t="shared" ref="AN1682:AN1699" si="1948">IF(S1682=0,AM1682,S1682*L1682+AM1682*(1-L1682))</f>
        <v>3.05</v>
      </c>
      <c r="AO1682" s="23">
        <f>IF(AJ1682=0,_xlfn.XLOOKUP(I1682,Goalies!B:B,Goalies!I:I),INDEX($AP$105:$AP1682,AJ1682))</f>
        <v>3.1880743513572143</v>
      </c>
      <c r="AP1682" s="23">
        <f t="shared" ref="AP1682:AP1699" si="1949">IF(S1682=0,AO1682,S1682*L1682*Z1682+AO1682*(1-L1682))</f>
        <v>3.1880743513572143</v>
      </c>
      <c r="AQ1682" s="23">
        <f t="shared" ref="AQ1682:AQ1699" si="1950">AM1682*Z1682</f>
        <v>3.0194999999999999</v>
      </c>
      <c r="AR1682" s="66">
        <v>0</v>
      </c>
      <c r="AS1682" s="96" t="s">
        <v>1592</v>
      </c>
      <c r="AT1682" s="20">
        <f t="shared" ref="AT1682" si="1951">(AK1682*V1682*X1682*Z1683*AA1682*AB1683*AC1682*AD1683*AG1682*AH1683)+AR1682</f>
        <v>2.8376817513454218</v>
      </c>
      <c r="AU1682" s="20">
        <f t="shared" ref="AU1682" si="1952">AT1683</f>
        <v>3.0388283591428671</v>
      </c>
      <c r="AV1682" s="12">
        <f t="shared" ref="AV1682" si="1953">AK1682*V1682*X1682*Z1683*AA1682*AB1683</f>
        <v>2.8376817513454218</v>
      </c>
      <c r="AW1682" s="12">
        <f t="shared" ref="AW1682" si="1954">AV1683</f>
        <v>3.0239229208581642</v>
      </c>
      <c r="AX1682" s="8">
        <f t="shared" ref="AX1682:AX1699" si="1955">(AT1682-N1682)</f>
        <v>2.8376817513454218</v>
      </c>
      <c r="AY1682" s="8">
        <f t="shared" ref="AY1682:AY1699" si="1956">(AU1682-O1682)</f>
        <v>3.0388283591428671</v>
      </c>
      <c r="AZ1682" s="8">
        <f t="shared" ref="AZ1682:AZ1699" si="1957">SUM(AX1682:AY1682)</f>
        <v>5.8765101104882884</v>
      </c>
      <c r="BA1682" s="8">
        <f t="shared" ref="BA1682:BA1699" si="1958">AX1682-AY1682</f>
        <v>-0.20114660779744531</v>
      </c>
      <c r="BB1682" s="62">
        <f t="shared" ref="BB1682:BB1699" si="1959">IF(BF1682=0.5,100,IF(BF1682&gt;0.5,-ROUND(100*BF1682/(1-BF1682),0),ROUND(100*(1-BF1682)/BF1682,0)))</f>
        <v>117</v>
      </c>
      <c r="BC1682" s="21">
        <f t="shared" ref="BC1682:BC1699" si="1960">IF(BG1682=0.5,100,IF(BG1682&gt;0.5,-ROUND(100*BG1682/(1-BG1682),0),ROUND(100*(1-BG1682)/BG1682,0)))</f>
        <v>-118</v>
      </c>
      <c r="BD1682" s="21">
        <f t="shared" ref="BD1682:BD1699" si="1961">IF(BH1682=0.5,100,IF(BH1682&gt;0.5,-ROUND(100*BH1682/(1-BH1682),0),ROUND(100*(1-BH1682)/BH1682,0)))</f>
        <v>107</v>
      </c>
      <c r="BE1682" s="21">
        <f t="shared" ref="BE1682:BE1699" si="1962">IF(BI1682=0.5,100,IF(BI1682&gt;0.5,-ROUND(100*BI1682/(1-BI1682),0),ROUND(100*(1-BI1682)/BI1682,0)))</f>
        <v>134</v>
      </c>
      <c r="BF1682" s="94">
        <f t="shared" ref="BF1682" si="1963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IF(AT1682&gt;AT1683, 1-_xlpm.interp, _xlpm.interp)
)</f>
        <v>0.46019592957021854</v>
      </c>
      <c r="BG1682" s="22">
        <f t="shared" si="550"/>
        <v>0.54173626557371857</v>
      </c>
      <c r="BH1682" s="22">
        <f t="shared" si="550"/>
        <v>0.48298442501048644</v>
      </c>
      <c r="BI1682" s="22">
        <f t="shared" si="550"/>
        <v>0.42809785297391856</v>
      </c>
      <c r="BJ1682" s="21">
        <f t="shared" ref="BJ1682:BJ1699" si="1964">IF(BN1682=0.5,100,IF(BN1682&gt;0.5,-ROUND(100*BN1682/(1-BN1682),0),ROUND(100*(1-BN1682)/BN1682,0)))</f>
        <v>116</v>
      </c>
      <c r="BK1682" s="21">
        <f t="shared" ref="BK1682:BK1699" si="1965">IF(BO1682=0.5,100,IF(BO1682&gt;0.5,-ROUND(100*BO1682/(1-BO1682),0),ROUND(100*(1-BO1682)/BO1682,0)))</f>
        <v>-117</v>
      </c>
      <c r="BL1682" s="21">
        <f t="shared" ref="BL1682:BL1699" si="1966">IF(BP1682=0.5,100,IF(BP1682&gt;0.5,-ROUND(100*BP1682/(1-BP1682),0),ROUND(100*(1-BP1682)/BP1682,0)))</f>
        <v>108</v>
      </c>
      <c r="BM1682" s="21">
        <f t="shared" ref="BM1682:BM1699" si="1967">IF(BQ1682=0.5,100,IF(BQ1682&gt;0.5,-ROUND(100*BQ1682/(1-BQ1682),0),ROUND(100*(1-BQ1682)/BQ1682,0)))</f>
        <v>135</v>
      </c>
      <c r="BN1682" s="22">
        <f t="shared" ref="BN1682" si="1968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IF(AV1682&gt;AV1683, 1-_xlpm.interp, _xlpm.interp)
)</f>
        <v>0.46385279487911957</v>
      </c>
      <c r="BO1682" s="22">
        <f t="shared" si="552"/>
        <v>0.53908144069581077</v>
      </c>
      <c r="BP1682" s="22">
        <f t="shared" si="552"/>
        <v>0.47994725322127318</v>
      </c>
      <c r="BQ1682" s="22">
        <f t="shared" si="552"/>
        <v>0.42537225977316007</v>
      </c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632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>NYI Ilya Sorokin</v>
      </c>
      <c r="J1683" s="33" t="s">
        <v>175</v>
      </c>
      <c r="K1683" s="14">
        <v>2.96</v>
      </c>
      <c r="L1683" s="13">
        <v>0.15</v>
      </c>
      <c r="M1683" s="28">
        <v>0.1</v>
      </c>
      <c r="N1683">
        <f>IFERROR(_xlfn.XLOOKUP(A1683,Params!A:A,Params!D:D),0)</f>
        <v>0</v>
      </c>
      <c r="O1683">
        <f t="shared" ref="O1683" si="1969">N1682</f>
        <v>0</v>
      </c>
      <c r="P1683" s="68">
        <f t="shared" si="1939"/>
        <v>0</v>
      </c>
      <c r="Q1683">
        <f t="shared" ref="Q1683" si="1970">P1682</f>
        <v>0</v>
      </c>
      <c r="R1683" s="5">
        <f t="shared" ref="R1683" si="1971">N1683/W1683/X1683/Z1682/AB1682/AA1683</f>
        <v>0</v>
      </c>
      <c r="S1683" s="5">
        <f t="shared" ref="S1683" si="1972">O1683/W1682/Y1683/Z1683/AA1682/AB1683</f>
        <v>0</v>
      </c>
      <c r="T1683" s="5">
        <f t="shared" ref="T1683" si="1973">P1683/W1683/X1683/Z1682/AB1682</f>
        <v>0</v>
      </c>
      <c r="U1683" s="5">
        <f t="shared" ref="U1683" si="1974">Q1683/W1682/Y1683/Z1683/AA1682</f>
        <v>0</v>
      </c>
      <c r="V1683" s="5">
        <f>_xlfn.XLOOKUP(H1683,'Rest - Home'!A:A,'Rest - Home'!B:B)</f>
        <v>1.0449999999999999</v>
      </c>
      <c r="W1683" s="5">
        <f>_xlfn.XLOOKUP(H1683,'Rest - Home'!A:A,'Rest - Home'!C:C)</f>
        <v>1.0398742800952707</v>
      </c>
      <c r="X1683" s="5">
        <f t="shared" ref="X1683" si="1975">AM1682/K1683</f>
        <v>1.0304054054054053</v>
      </c>
      <c r="Y1683" s="5">
        <f t="shared" ref="Y1683" si="1976">AK1682/K1683</f>
        <v>1.0574324324324325</v>
      </c>
      <c r="Z1683" s="5">
        <f>IF(J1683="",1,(_xlfn.XLOOKUP(I1683,Goalies!B:B,Goalies!J:J)))</f>
        <v>0.97</v>
      </c>
      <c r="AA1683" s="23">
        <f>_xlfn.XLOOKUP(E1683,Injuries!A:A,Injuries!B:B)</f>
        <v>0.98</v>
      </c>
      <c r="AB1683" s="23">
        <f>_xlfn.XLOOKUP(E1683,Injuries!A:A,Injuries!C:C)</f>
        <v>1.01</v>
      </c>
      <c r="AC1683" s="23">
        <f>_xlfn.XLOOKUP(E1683,'Game Adjustments'!A:A,'Game Adjustments'!B:B)</f>
        <v>1</v>
      </c>
      <c r="AD1683" s="23">
        <f>_xlfn.XLOOKUP(E1683,'Game Adjustments'!A:A,'Game Adjustments'!C:C)</f>
        <v>1</v>
      </c>
      <c r="AE1683" s="23">
        <f>IF(D1683="A",_xlfn.XLOOKUP(E1683,'Rest - Home'!F:F,'Rest - Home'!J:J),_xlfn.XLOOKUP(E1683,'Rest - Home'!F:F,'Rest - Home'!I:I))</f>
        <v>1</v>
      </c>
      <c r="AF1683" s="23">
        <f>IF(D1683="A",_xlfn.XLOOKUP(E1683,'Rest - Home'!F:F,'Rest - Home'!L:L),_xlfn.XLOOKUP(E1683,'Rest - Home'!F:F,'Rest - Home'!K:K))</f>
        <v>1</v>
      </c>
      <c r="AG1683" s="26">
        <v>1</v>
      </c>
      <c r="AH1683" s="26">
        <v>1</v>
      </c>
      <c r="AI1683" s="53" cm="1">
        <f t="array" ref="AI1683">MAX(IF($E$63:E1682=E1683,ROW($E$63:E1682)-MIN(ROW($E$63:E1682))+1))</f>
        <v>1582</v>
      </c>
      <c r="AJ1683" s="53" cm="1">
        <f t="array" ref="AJ1683">MAX(IF($I$105:I1682=I1683,ROW($I$105:I1682)-MIN(ROW($I$105:I1682))+1))</f>
        <v>1540</v>
      </c>
      <c r="AK1683" s="23">
        <f>IF(AI1683=0,_xlfn.XLOOKUP(E1683,'Starting GF'!A:A,'Starting GF'!B:B),INDEX($AL$63:$AL1683,AI1683))</f>
        <v>2.9088443404053028</v>
      </c>
      <c r="AL1683" s="23">
        <f t="shared" si="1947"/>
        <v>2.9088443404053028</v>
      </c>
      <c r="AM1683" s="23">
        <f>IF(AI1683=0,_xlfn.XLOOKUP(E1683,'Starting GF'!A:A,'Starting GF'!C:C),INDEX($AN$63:$AN1683,AI1683))</f>
        <v>2.9263003899148936</v>
      </c>
      <c r="AN1683" s="23">
        <f t="shared" si="1948"/>
        <v>2.9263003899148936</v>
      </c>
      <c r="AO1683" s="23">
        <f>IF(AJ1683=0,_xlfn.XLOOKUP(I1683,Goalies!B:B,Goalies!I:I),INDEX($AP$105:$AP1683,AJ1683))</f>
        <v>2.9004255765479861</v>
      </c>
      <c r="AP1683" s="23">
        <f t="shared" si="1949"/>
        <v>2.9004255765479861</v>
      </c>
      <c r="AQ1683" s="23">
        <f t="shared" si="1950"/>
        <v>2.8385113782174467</v>
      </c>
      <c r="AR1683" s="66">
        <v>0</v>
      </c>
      <c r="AS1683" s="96" t="s">
        <v>1592</v>
      </c>
      <c r="AT1683" s="20">
        <f t="shared" ref="AT1683" si="1977">(AK1683*V1683*X1683*Z1682*AA1683*AB1682*AC1683*AD1682*AG1683*AH1682)+AR1683</f>
        <v>3.0388283591428671</v>
      </c>
      <c r="AU1683" s="20">
        <f t="shared" ref="AU1683" si="1978">AT1682</f>
        <v>2.8376817513454218</v>
      </c>
      <c r="AV1683" s="12">
        <f t="shared" ref="AV1683" si="1979">AK1683*W1683*X1683*Z1682*AA1683*AB1682</f>
        <v>3.0239229208581642</v>
      </c>
      <c r="AW1683" s="12">
        <f t="shared" ref="AW1683" si="1980">AV1682</f>
        <v>2.8376817513454218</v>
      </c>
      <c r="AX1683" s="8">
        <f t="shared" si="1955"/>
        <v>3.0388283591428671</v>
      </c>
      <c r="AY1683" s="8">
        <f t="shared" si="1956"/>
        <v>2.8376817513454218</v>
      </c>
      <c r="AZ1683" s="8">
        <f t="shared" si="1957"/>
        <v>5.8765101104882884</v>
      </c>
      <c r="BA1683" s="8">
        <f t="shared" si="1958"/>
        <v>0.20114660779744531</v>
      </c>
      <c r="BB1683" s="62">
        <f t="shared" si="1959"/>
        <v>-117</v>
      </c>
      <c r="BC1683" s="21">
        <f t="shared" si="1960"/>
        <v>118</v>
      </c>
      <c r="BD1683" s="21">
        <f t="shared" si="1961"/>
        <v>-107</v>
      </c>
      <c r="BE1683" s="21">
        <f t="shared" si="1962"/>
        <v>-134</v>
      </c>
      <c r="BF1683" s="94">
        <f t="shared" si="57"/>
        <v>0.53980407042978151</v>
      </c>
      <c r="BG1683" s="22">
        <f t="shared" ref="BG1683" si="1981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0.45826373442628143</v>
      </c>
      <c r="BH1683" s="22">
        <f t="shared" ref="BH1683" si="1982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0.51701557498951356</v>
      </c>
      <c r="BI1683" s="22">
        <f t="shared" ref="BI1683" si="1983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0.57190214702608144</v>
      </c>
      <c r="BJ1683" s="21">
        <f t="shared" si="1964"/>
        <v>-116</v>
      </c>
      <c r="BK1683" s="21">
        <f t="shared" si="1965"/>
        <v>117</v>
      </c>
      <c r="BL1683" s="21">
        <f t="shared" si="1966"/>
        <v>-108</v>
      </c>
      <c r="BM1683" s="21">
        <f t="shared" si="1967"/>
        <v>-135</v>
      </c>
      <c r="BN1683" s="22">
        <f t="shared" si="61"/>
        <v>0.53614720512088043</v>
      </c>
      <c r="BO1683" s="22">
        <f t="shared" ref="BO1683" si="1984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0.46091855930418923</v>
      </c>
      <c r="BP1683" s="22">
        <f t="shared" ref="BP1683" si="1985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0.52005274677872682</v>
      </c>
      <c r="BQ1683" s="22">
        <f t="shared" ref="BQ1683" si="1986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0.57462774022683993</v>
      </c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632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>UTA Karel Vejmelka</v>
      </c>
      <c r="J1684" s="33" t="s">
        <v>191</v>
      </c>
      <c r="K1684" s="14">
        <v>2.96</v>
      </c>
      <c r="L1684" s="13">
        <v>0.15</v>
      </c>
      <c r="M1684" s="28">
        <v>0.1</v>
      </c>
      <c r="N1684">
        <f>IFERROR(_xlfn.XLOOKUP(A1684,Params!A:A,Params!D:D),0)</f>
        <v>0</v>
      </c>
      <c r="O1684">
        <f t="shared" ref="O1684" si="1987">N1685</f>
        <v>0</v>
      </c>
      <c r="P1684" s="68">
        <f t="shared" si="1939"/>
        <v>0</v>
      </c>
      <c r="Q1684">
        <f t="shared" ref="Q1684" si="1988">P1685</f>
        <v>0</v>
      </c>
      <c r="R1684" s="5">
        <f t="shared" ref="R1684" si="1989">N1684/W1684/X1684/Z1685/AB1685/AA1684</f>
        <v>0</v>
      </c>
      <c r="S1684" s="5">
        <f t="shared" ref="S1684" si="1990">O1684/W1685/Y1684/Z1684/AA1685/AB1684</f>
        <v>0</v>
      </c>
      <c r="T1684" s="5">
        <f t="shared" ref="T1684" si="1991">P1684/W1684/X1684/Z1685/AB1685</f>
        <v>0</v>
      </c>
      <c r="U1684" s="5">
        <f t="shared" ref="U1684" si="1992">Q1684/W1685/Y1684/Z1684/AA1685</f>
        <v>0</v>
      </c>
      <c r="V1684" s="5">
        <f>_xlfn.XLOOKUP(H1684,'Rest - Home'!A:A,'Rest - Home'!B:B)</f>
        <v>0.96</v>
      </c>
      <c r="W1684" s="5">
        <f>_xlfn.XLOOKUP(H1684,'Rest - Home'!A:A,'Rest - Home'!C:C)</f>
        <v>0.96305398776725637</v>
      </c>
      <c r="X1684" s="5">
        <f t="shared" ref="X1684" si="1993">AM1685/K1684</f>
        <v>1.0594597642595973</v>
      </c>
      <c r="Y1684" s="5">
        <f t="shared" ref="Y1684" si="1994">AK1685/K1684</f>
        <v>0.95945945945945943</v>
      </c>
      <c r="Z1684" s="5">
        <f>IF(J1684="",1,(_xlfn.XLOOKUP(I1684,Goalies!B:B,Goalies!J:J)))</f>
        <v>0.97</v>
      </c>
      <c r="AA1684" s="23">
        <f>_xlfn.XLOOKUP(E1684,Injuries!A:A,Injuries!B:B)</f>
        <v>0.96</v>
      </c>
      <c r="AB1684" s="23">
        <f>_xlfn.XLOOKUP(E1684,Injuries!A:A,Injuries!C:C)</f>
        <v>1</v>
      </c>
      <c r="AC1684" s="23">
        <f>_xlfn.XLOOKUP(E1684,'Game Adjustments'!A:A,'Game Adjustments'!B:B)</f>
        <v>1</v>
      </c>
      <c r="AD1684" s="23">
        <f>_xlfn.XLOOKUP(E1684,'Game Adjustments'!A:A,'Game Adjustments'!C:C)</f>
        <v>1</v>
      </c>
      <c r="AE1684" s="23">
        <f>IF(D1684="A",_xlfn.XLOOKUP(E1684,'Rest - Home'!F:F,'Rest - Home'!J:J),_xlfn.XLOOKUP(E1684,'Rest - Home'!F:F,'Rest - Home'!I:I))</f>
        <v>1</v>
      </c>
      <c r="AF1684" s="23">
        <f>IF(D1684="A",_xlfn.XLOOKUP(E1684,'Rest - Home'!F:F,'Rest - Home'!L:L),_xlfn.XLOOKUP(E1684,'Rest - Home'!F:F,'Rest - Home'!K:K))</f>
        <v>1</v>
      </c>
      <c r="AG1684" s="26">
        <v>1</v>
      </c>
      <c r="AH1684" s="26">
        <v>1</v>
      </c>
      <c r="AI1684" s="53" cm="1">
        <f t="array" ref="AI1684">MAX(IF($E$63:E1683=E1684,ROW($E$63:E1683)-MIN(ROW($E$63:E1683))+1))</f>
        <v>1581</v>
      </c>
      <c r="AJ1684" s="53" cm="1">
        <f t="array" ref="AJ1684">MAX(IF($I$105:I1683=I1684,ROW($I$105:I1683)-MIN(ROW($I$105:I1683))+1))</f>
        <v>1539</v>
      </c>
      <c r="AK1684" s="23">
        <f>IF(AI1684=0,_xlfn.XLOOKUP(E1684,'Starting GF'!A:A,'Starting GF'!B:B),INDEX($AL$63:$AL1684,AI1684))</f>
        <v>3.06</v>
      </c>
      <c r="AL1684" s="23">
        <f t="shared" si="1947"/>
        <v>3.06</v>
      </c>
      <c r="AM1684" s="23">
        <f>IF(AI1684=0,_xlfn.XLOOKUP(E1684,'Starting GF'!A:A,'Starting GF'!C:C),INDEX($AN$63:$AN1684,AI1684))</f>
        <v>2.95</v>
      </c>
      <c r="AN1684" s="23">
        <f t="shared" si="1948"/>
        <v>2.95</v>
      </c>
      <c r="AO1684" s="23">
        <f>IF(AJ1684=0,_xlfn.XLOOKUP(I1684,Goalies!B:B,Goalies!I:I),INDEX($AP$105:$AP1684,AJ1684))</f>
        <v>2.8959999533848406</v>
      </c>
      <c r="AP1684" s="23">
        <f t="shared" si="1949"/>
        <v>2.8959999533848406</v>
      </c>
      <c r="AQ1684" s="23">
        <f t="shared" si="1950"/>
        <v>2.8614999999999999</v>
      </c>
      <c r="AR1684" s="66">
        <v>0</v>
      </c>
      <c r="AS1684" s="96" t="s">
        <v>1592</v>
      </c>
      <c r="AT1684" s="20">
        <f t="shared" ref="AT1684" si="1995">(AK1684*V1684*X1684*Z1685*AA1684*AB1685*AC1684*AD1685*AG1684*AH1685)+AR1684</f>
        <v>2.9607127012232777</v>
      </c>
      <c r="AU1684" s="20">
        <f t="shared" ref="AU1684" si="1996">AT1685</f>
        <v>2.8415855067567568</v>
      </c>
      <c r="AV1684" s="12">
        <f t="shared" ref="AV1684" si="1997">AK1684*V1684*X1684*Z1685*AA1684*AB1685</f>
        <v>2.9607127012232777</v>
      </c>
      <c r="AW1684" s="12">
        <f t="shared" ref="AW1684" si="1998">AV1685</f>
        <v>2.8359453055680532</v>
      </c>
      <c r="AX1684" s="8">
        <f t="shared" si="1955"/>
        <v>2.9607127012232777</v>
      </c>
      <c r="AY1684" s="8">
        <f t="shared" si="1956"/>
        <v>2.8415855067567568</v>
      </c>
      <c r="AZ1684" s="8">
        <f t="shared" si="1957"/>
        <v>5.8022982079800345</v>
      </c>
      <c r="BA1684" s="8">
        <f t="shared" si="1958"/>
        <v>0.11912719446652087</v>
      </c>
      <c r="BB1684" s="62">
        <f t="shared" si="1959"/>
        <v>-111</v>
      </c>
      <c r="BC1684" s="21">
        <f t="shared" si="1960"/>
        <v>-112</v>
      </c>
      <c r="BD1684" s="21">
        <f t="shared" si="1961"/>
        <v>114</v>
      </c>
      <c r="BE1684" s="21">
        <f t="shared" si="1962"/>
        <v>141</v>
      </c>
      <c r="BF1684" s="94">
        <f t="shared" ref="BF1684" si="1999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IF(AT1684&gt;AT1685, 1-_xlpm.interp, _xlpm.interp)
)</f>
        <v>0.52604243676902251</v>
      </c>
      <c r="BG1684" s="22">
        <f t="shared" si="550"/>
        <v>0.52909002714580033</v>
      </c>
      <c r="BH1684" s="22">
        <f t="shared" si="550"/>
        <v>0.46812015388988892</v>
      </c>
      <c r="BI1684" s="22">
        <f t="shared" si="550"/>
        <v>0.41446093308933007</v>
      </c>
      <c r="BJ1684" s="21">
        <f t="shared" si="1964"/>
        <v>-111</v>
      </c>
      <c r="BK1684" s="21">
        <f t="shared" si="1965"/>
        <v>-112</v>
      </c>
      <c r="BL1684" s="21">
        <f t="shared" si="1966"/>
        <v>114</v>
      </c>
      <c r="BM1684" s="21">
        <f t="shared" si="1967"/>
        <v>142</v>
      </c>
      <c r="BN1684" s="22">
        <f t="shared" ref="BN1684" si="2000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IF(AV1684&gt;AV1685, 1-_xlpm.interp, _xlpm.interp)
)</f>
        <v>0.52661054905432947</v>
      </c>
      <c r="BO1684" s="22">
        <f t="shared" si="552"/>
        <v>0.52808331686550936</v>
      </c>
      <c r="BP1684" s="22">
        <f t="shared" si="552"/>
        <v>0.46701238398640244</v>
      </c>
      <c r="BQ1684" s="22">
        <f t="shared" si="552"/>
        <v>0.41350272703787161</v>
      </c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632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>NSH Juuse Saros</v>
      </c>
      <c r="J1685" s="33" t="s">
        <v>172</v>
      </c>
      <c r="K1685" s="14">
        <v>2.96</v>
      </c>
      <c r="L1685" s="13">
        <v>0.15</v>
      </c>
      <c r="M1685" s="28">
        <v>0.1</v>
      </c>
      <c r="N1685">
        <f>IFERROR(_xlfn.XLOOKUP(A1685,Params!A:A,Params!D:D),0)</f>
        <v>0</v>
      </c>
      <c r="O1685">
        <f t="shared" ref="O1685" si="2001">N1684</f>
        <v>0</v>
      </c>
      <c r="P1685" s="68">
        <f t="shared" si="1939"/>
        <v>0</v>
      </c>
      <c r="Q1685">
        <f t="shared" ref="Q1685" si="2002">P1684</f>
        <v>0</v>
      </c>
      <c r="R1685" s="5">
        <f t="shared" ref="R1685" si="2003">N1685/W1685/X1685/Z1684/AB1684/AA1685</f>
        <v>0</v>
      </c>
      <c r="S1685" s="5">
        <f t="shared" ref="S1685" si="2004">O1685/W1684/Y1685/Z1685/AA1684/AB1685</f>
        <v>0</v>
      </c>
      <c r="T1685" s="5">
        <f t="shared" ref="T1685" si="2005">P1685/W1685/X1685/Z1684/AB1684</f>
        <v>0</v>
      </c>
      <c r="U1685" s="5">
        <f t="shared" ref="U1685" si="2006">Q1685/W1684/Y1685/Z1685/AA1684</f>
        <v>0</v>
      </c>
      <c r="V1685" s="5">
        <f>_xlfn.XLOOKUP(H1685,'Rest - Home'!A:A,'Rest - Home'!B:B)</f>
        <v>1.0349999999999999</v>
      </c>
      <c r="W1685" s="5">
        <f>_xlfn.XLOOKUP(H1685,'Rest - Home'!A:A,'Rest - Home'!C:C)</f>
        <v>1.0329456510400874</v>
      </c>
      <c r="X1685" s="5">
        <f t="shared" ref="X1685" si="2007">AM1684/K1685</f>
        <v>0.99662162162162171</v>
      </c>
      <c r="Y1685" s="5">
        <f t="shared" ref="Y1685" si="2008">AK1684/K1685</f>
        <v>1.0337837837837838</v>
      </c>
      <c r="Z1685" s="5">
        <f>IF(J1685="",1,(_xlfn.XLOOKUP(I1685,Goalies!B:B,Goalies!J:J)))</f>
        <v>0.99094124800379646</v>
      </c>
      <c r="AA1685" s="23">
        <f>_xlfn.XLOOKUP(E1685,Injuries!A:A,Injuries!B:B)</f>
        <v>1</v>
      </c>
      <c r="AB1685" s="23">
        <f>_xlfn.XLOOKUP(E1685,Injuries!A:A,Injuries!C:C)</f>
        <v>1</v>
      </c>
      <c r="AC1685" s="23">
        <f>_xlfn.XLOOKUP(E1685,'Game Adjustments'!A:A,'Game Adjustments'!B:B)</f>
        <v>1</v>
      </c>
      <c r="AD1685" s="23">
        <f>_xlfn.XLOOKUP(E1685,'Game Adjustments'!A:A,'Game Adjustments'!C:C)</f>
        <v>1</v>
      </c>
      <c r="AE1685" s="23">
        <f>IF(D1685="A",_xlfn.XLOOKUP(E1685,'Rest - Home'!F:F,'Rest - Home'!J:J),_xlfn.XLOOKUP(E1685,'Rest - Home'!F:F,'Rest - Home'!I:I))</f>
        <v>1</v>
      </c>
      <c r="AF1685" s="23">
        <f>IF(D1685="A",_xlfn.XLOOKUP(E1685,'Rest - Home'!F:F,'Rest - Home'!L:L),_xlfn.XLOOKUP(E1685,'Rest - Home'!F:F,'Rest - Home'!K:K))</f>
        <v>1</v>
      </c>
      <c r="AG1685" s="26">
        <v>1</v>
      </c>
      <c r="AH1685" s="26">
        <v>1</v>
      </c>
      <c r="AI1685" s="53" cm="1">
        <f t="array" ref="AI1685">MAX(IF($E$63:E1684=E1685,ROW($E$63:E1684)-MIN(ROW($E$63:E1684))+1))</f>
        <v>1599</v>
      </c>
      <c r="AJ1685" s="53" cm="1">
        <f t="array" ref="AJ1685">MAX(IF($I$105:I1684=I1685,ROW($I$105:I1684)-MIN(ROW($I$105:I1684))+1))</f>
        <v>1557</v>
      </c>
      <c r="AK1685" s="23">
        <f>IF(AI1685=0,_xlfn.XLOOKUP(E1685,'Starting GF'!A:A,'Starting GF'!B:B),INDEX($AL$63:$AL1685,AI1685))</f>
        <v>2.84</v>
      </c>
      <c r="AL1685" s="23">
        <f t="shared" si="1947"/>
        <v>2.84</v>
      </c>
      <c r="AM1685" s="23">
        <f>IF(AI1685=0,_xlfn.XLOOKUP(E1685,'Starting GF'!A:A,'Starting GF'!C:C),INDEX($AN$63:$AN1685,AI1685))</f>
        <v>3.1360009022084081</v>
      </c>
      <c r="AN1685" s="23">
        <f t="shared" si="1948"/>
        <v>3.1360009022084081</v>
      </c>
      <c r="AO1685" s="23">
        <f>IF(AJ1685=0,_xlfn.XLOOKUP(I1685,Goalies!B:B,Goalies!I:I),INDEX($AP$105:$AP1685,AJ1685))</f>
        <v>3.1337214019744972</v>
      </c>
      <c r="AP1685" s="23">
        <f t="shared" si="1949"/>
        <v>3.1337214019744972</v>
      </c>
      <c r="AQ1685" s="23">
        <f t="shared" si="1950"/>
        <v>3.1075926477754314</v>
      </c>
      <c r="AR1685" s="66">
        <v>0</v>
      </c>
      <c r="AS1685" s="96" t="s">
        <v>1592</v>
      </c>
      <c r="AT1685" s="20">
        <f t="shared" ref="AT1685" si="2009">(AK1685*V1685*X1685*Z1684*AA1685*AB1684*AC1685*AD1684*AG1685*AH1684)+AR1685</f>
        <v>2.8415855067567568</v>
      </c>
      <c r="AU1685" s="20">
        <f t="shared" ref="AU1685" si="2010">AT1684</f>
        <v>2.9607127012232777</v>
      </c>
      <c r="AV1685" s="12">
        <f t="shared" ref="AV1685" si="2011">AK1685*W1685*X1685*Z1684*AA1685*AB1684</f>
        <v>2.8359453055680532</v>
      </c>
      <c r="AW1685" s="12">
        <f t="shared" ref="AW1685" si="2012">AV1684</f>
        <v>2.9607127012232777</v>
      </c>
      <c r="AX1685" s="8">
        <f t="shared" si="1955"/>
        <v>2.8415855067567568</v>
      </c>
      <c r="AY1685" s="8">
        <f t="shared" si="1956"/>
        <v>2.9607127012232777</v>
      </c>
      <c r="AZ1685" s="8">
        <f t="shared" si="1957"/>
        <v>5.8022982079800345</v>
      </c>
      <c r="BA1685" s="8">
        <f t="shared" si="1958"/>
        <v>-0.11912719446652087</v>
      </c>
      <c r="BB1685" s="62">
        <f t="shared" si="1959"/>
        <v>111</v>
      </c>
      <c r="BC1685" s="21">
        <f t="shared" si="1960"/>
        <v>112</v>
      </c>
      <c r="BD1685" s="21">
        <f t="shared" si="1961"/>
        <v>-114</v>
      </c>
      <c r="BE1685" s="21">
        <f t="shared" si="1962"/>
        <v>-141</v>
      </c>
      <c r="BF1685" s="94">
        <f t="shared" si="57"/>
        <v>0.47395756323097749</v>
      </c>
      <c r="BG1685" s="22">
        <f t="shared" ref="BG1685" si="2013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0.47090997285419972</v>
      </c>
      <c r="BH1685" s="22">
        <f t="shared" ref="BH1685" si="2014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0.53187984611011108</v>
      </c>
      <c r="BI1685" s="22">
        <f t="shared" ref="BI1685" si="2015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0.58553906691066993</v>
      </c>
      <c r="BJ1685" s="21">
        <f t="shared" si="1964"/>
        <v>111</v>
      </c>
      <c r="BK1685" s="21">
        <f t="shared" si="1965"/>
        <v>112</v>
      </c>
      <c r="BL1685" s="21">
        <f t="shared" si="1966"/>
        <v>-114</v>
      </c>
      <c r="BM1685" s="21">
        <f t="shared" si="1967"/>
        <v>-142</v>
      </c>
      <c r="BN1685" s="22">
        <f t="shared" si="61"/>
        <v>0.47338945094567053</v>
      </c>
      <c r="BO1685" s="22">
        <f t="shared" ref="BO1685" si="2016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0.47191668313449064</v>
      </c>
      <c r="BP1685" s="22">
        <f t="shared" ref="BP1685" si="2017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0.53298761601359756</v>
      </c>
      <c r="BQ1685" s="22">
        <f t="shared" ref="BQ1685" si="2018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0.58649727296212839</v>
      </c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632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>CAR Brandon Bussi</v>
      </c>
      <c r="J1686" s="33" t="s">
        <v>396</v>
      </c>
      <c r="K1686" s="14">
        <v>2.96</v>
      </c>
      <c r="L1686" s="13">
        <v>0.15</v>
      </c>
      <c r="M1686" s="28">
        <v>0.1</v>
      </c>
      <c r="N1686">
        <f>IFERROR(_xlfn.XLOOKUP(A1686,Params!A:A,Params!D:D),0)</f>
        <v>0</v>
      </c>
      <c r="O1686">
        <f t="shared" ref="O1686" si="2019">N1687</f>
        <v>0</v>
      </c>
      <c r="P1686" s="68">
        <f t="shared" si="1939"/>
        <v>0</v>
      </c>
      <c r="Q1686">
        <f t="shared" ref="Q1686" si="2020">P1687</f>
        <v>0</v>
      </c>
      <c r="R1686" s="5">
        <f t="shared" ref="R1686" si="2021">N1686/W1686/X1686/Z1687/AB1687/AA1686</f>
        <v>0</v>
      </c>
      <c r="S1686" s="5">
        <f t="shared" ref="S1686" si="2022">O1686/W1687/Y1686/Z1686/AA1687/AB1686</f>
        <v>0</v>
      </c>
      <c r="T1686" s="5">
        <f t="shared" ref="T1686" si="2023">P1686/W1686/X1686/Z1687/AB1687</f>
        <v>0</v>
      </c>
      <c r="U1686" s="5">
        <f t="shared" ref="U1686" si="2024">Q1686/W1687/Y1686/Z1686/AA1687</f>
        <v>0</v>
      </c>
      <c r="V1686" s="5">
        <f>_xlfn.XLOOKUP(H1686,'Rest - Home'!A:A,'Rest - Home'!B:B)</f>
        <v>0.95</v>
      </c>
      <c r="W1686" s="5">
        <f>_xlfn.XLOOKUP(H1686,'Rest - Home'!A:A,'Rest - Home'!C:C)</f>
        <v>0.95302926576458757</v>
      </c>
      <c r="X1686" s="5">
        <f t="shared" ref="X1686" si="2025">AM1687/K1686</f>
        <v>1.0439189189189189</v>
      </c>
      <c r="Y1686" s="5">
        <f t="shared" ref="Y1686" si="2026">AK1687/K1686</f>
        <v>1.0381094767434551</v>
      </c>
      <c r="Z1686" s="5">
        <f>IF(J1686="",1,(_xlfn.XLOOKUP(I1686,Goalies!B:B,Goalies!J:J)))</f>
        <v>0.97499999999999998</v>
      </c>
      <c r="AA1686" s="23">
        <f>_xlfn.XLOOKUP(E1686,Injuries!A:A,Injuries!B:B)</f>
        <v>1</v>
      </c>
      <c r="AB1686" s="23">
        <f>_xlfn.XLOOKUP(E1686,Injuries!A:A,Injuries!C:C)</f>
        <v>1.0149999999999999</v>
      </c>
      <c r="AC1686" s="23">
        <f>_xlfn.XLOOKUP(E1686,'Game Adjustments'!A:A,'Game Adjustments'!B:B)</f>
        <v>1</v>
      </c>
      <c r="AD1686" s="23">
        <f>_xlfn.XLOOKUP(E1686,'Game Adjustments'!A:A,'Game Adjustments'!C:C)</f>
        <v>1</v>
      </c>
      <c r="AE1686" s="23">
        <f>IF(D1686="A",_xlfn.XLOOKUP(E1686,'Rest - Home'!F:F,'Rest - Home'!J:J),_xlfn.XLOOKUP(E1686,'Rest - Home'!F:F,'Rest - Home'!I:I))</f>
        <v>1</v>
      </c>
      <c r="AF1686" s="23">
        <f>IF(D1686="A",_xlfn.XLOOKUP(E1686,'Rest - Home'!F:F,'Rest - Home'!L:L),_xlfn.XLOOKUP(E1686,'Rest - Home'!F:F,'Rest - Home'!K:K))</f>
        <v>1</v>
      </c>
      <c r="AG1686" s="26">
        <v>1</v>
      </c>
      <c r="AH1686" s="26">
        <v>1</v>
      </c>
      <c r="AI1686" s="53" cm="1">
        <f t="array" ref="AI1686">MAX(IF($E$63:E1685=E1686,ROW($E$63:E1685)-MIN(ROW($E$63:E1685))+1))</f>
        <v>1591</v>
      </c>
      <c r="AJ1686" s="53" cm="1">
        <f t="array" ref="AJ1686">MAX(IF($I$105:I1685=I1686,ROW($I$105:I1685)-MIN(ROW($I$105:I1685))+1))</f>
        <v>1499</v>
      </c>
      <c r="AK1686" s="23">
        <f>IF(AI1686=0,_xlfn.XLOOKUP(E1686,'Starting GF'!A:A,'Starting GF'!B:B),INDEX($AL$63:$AL1686,AI1686))</f>
        <v>3.3577438490251446</v>
      </c>
      <c r="AL1686" s="23">
        <f t="shared" si="1947"/>
        <v>3.3577438490251446</v>
      </c>
      <c r="AM1686" s="23">
        <f>IF(AI1686=0,_xlfn.XLOOKUP(E1686,'Starting GF'!A:A,'Starting GF'!C:C),INDEX($AN$63:$AN1686,AI1686))</f>
        <v>2.75</v>
      </c>
      <c r="AN1686" s="23">
        <f t="shared" si="1948"/>
        <v>2.75</v>
      </c>
      <c r="AO1686" s="23">
        <f>IF(AJ1686=0,_xlfn.XLOOKUP(I1686,Goalies!B:B,Goalies!I:I),INDEX($AP$105:$AP1686,AJ1686))</f>
        <v>2.717935423835673</v>
      </c>
      <c r="AP1686" s="23">
        <f t="shared" si="1949"/>
        <v>2.717935423835673</v>
      </c>
      <c r="AQ1686" s="23">
        <f t="shared" si="1950"/>
        <v>2.6812499999999999</v>
      </c>
      <c r="AR1686" s="66">
        <v>0</v>
      </c>
      <c r="AS1686" s="96" t="s">
        <v>1592</v>
      </c>
      <c r="AT1686" s="20">
        <f t="shared" ref="AT1686" si="2027">(AK1686*V1686*X1686*Z1687*AA1686*AB1687*AC1686*AD1687*AG1686*AH1687)+AR1686</f>
        <v>3.3965507466856679</v>
      </c>
      <c r="AU1686" s="20">
        <f t="shared" ref="AU1686" si="2028">AT1687</f>
        <v>2.9607912600379009</v>
      </c>
      <c r="AV1686" s="12">
        <f t="shared" ref="AV1686" si="2029">AK1686*V1686*X1686*Z1687*AA1686*AB1687</f>
        <v>3.3965507466856679</v>
      </c>
      <c r="AW1686" s="12">
        <f t="shared" ref="AW1686" si="2030">AV1687</f>
        <v>2.9640532211241366</v>
      </c>
      <c r="AX1686" s="8">
        <f t="shared" si="1955"/>
        <v>3.3965507466856679</v>
      </c>
      <c r="AY1686" s="8">
        <f t="shared" si="1956"/>
        <v>2.9607912600379009</v>
      </c>
      <c r="AZ1686" s="8">
        <f t="shared" si="1957"/>
        <v>6.3573420067235684</v>
      </c>
      <c r="BA1686" s="8">
        <f t="shared" si="1958"/>
        <v>0.43575948664776698</v>
      </c>
      <c r="BB1686" s="62">
        <f t="shared" si="1959"/>
        <v>-132</v>
      </c>
      <c r="BC1686" s="21">
        <f t="shared" si="1960"/>
        <v>-161</v>
      </c>
      <c r="BD1686" s="21">
        <f t="shared" si="1961"/>
        <v>-131</v>
      </c>
      <c r="BE1686" s="21">
        <f t="shared" si="1962"/>
        <v>-101</v>
      </c>
      <c r="BF1686" s="94">
        <f t="shared" ref="BF1686" si="2031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IF(AT1686&gt;AT1687, 1-_xlpm.interp, _xlpm.interp)
)</f>
        <v>0.56944015006186599</v>
      </c>
      <c r="BG1686" s="22">
        <f t="shared" si="550"/>
        <v>0.61628482817174823</v>
      </c>
      <c r="BH1686" s="22">
        <f t="shared" si="550"/>
        <v>0.56736729564215072</v>
      </c>
      <c r="BI1686" s="22">
        <f t="shared" si="550"/>
        <v>0.50322088745893256</v>
      </c>
      <c r="BJ1686" s="21">
        <f t="shared" si="1964"/>
        <v>-132</v>
      </c>
      <c r="BK1686" s="21">
        <f t="shared" si="1965"/>
        <v>-161</v>
      </c>
      <c r="BL1686" s="21">
        <f t="shared" si="1966"/>
        <v>-132</v>
      </c>
      <c r="BM1686" s="21">
        <f t="shared" si="1967"/>
        <v>-102</v>
      </c>
      <c r="BN1686" s="22">
        <f t="shared" ref="BN1686" si="2032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IF(AV1686&gt;AV1687, 1-_xlpm.interp, _xlpm.interp)
)</f>
        <v>0.56903746746984241</v>
      </c>
      <c r="BO1686" s="22">
        <f t="shared" si="552"/>
        <v>0.61687784936852452</v>
      </c>
      <c r="BP1686" s="22">
        <f t="shared" si="552"/>
        <v>0.56807137833476706</v>
      </c>
      <c r="BQ1686" s="22">
        <f t="shared" si="552"/>
        <v>0.50388756313262795</v>
      </c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632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>OTT James Reimer</v>
      </c>
      <c r="J1687" s="33" t="s">
        <v>1938</v>
      </c>
      <c r="K1687" s="14">
        <v>2.96</v>
      </c>
      <c r="L1687" s="13">
        <v>0.15</v>
      </c>
      <c r="M1687" s="28">
        <v>0.1</v>
      </c>
      <c r="N1687">
        <f>IFERROR(_xlfn.XLOOKUP(A1687,Params!A:A,Params!D:D),0)</f>
        <v>0</v>
      </c>
      <c r="O1687">
        <f t="shared" ref="O1687" si="2033">N1686</f>
        <v>0</v>
      </c>
      <c r="P1687" s="68">
        <f t="shared" si="1939"/>
        <v>0</v>
      </c>
      <c r="Q1687">
        <f t="shared" ref="Q1687" si="2034">P1686</f>
        <v>0</v>
      </c>
      <c r="R1687" s="5">
        <f t="shared" ref="R1687" si="2035">N1687/W1687/X1687/Z1686/AB1686/AA1687</f>
        <v>0</v>
      </c>
      <c r="S1687" s="5">
        <f t="shared" ref="S1687" si="2036">O1687/W1686/Y1687/Z1687/AA1686/AB1687</f>
        <v>0</v>
      </c>
      <c r="T1687" s="5">
        <f t="shared" ref="T1687" si="2037">P1687/W1687/X1687/Z1686/AB1686</f>
        <v>0</v>
      </c>
      <c r="U1687" s="5">
        <f t="shared" ref="U1687" si="2038">Q1687/W1686/Y1687/Z1687/AA1686</f>
        <v>0</v>
      </c>
      <c r="V1687" s="5">
        <f>_xlfn.XLOOKUP(H1687,'Rest - Home'!A:A,'Rest - Home'!B:B)</f>
        <v>1.048</v>
      </c>
      <c r="W1687" s="5">
        <f>_xlfn.XLOOKUP(H1687,'Rest - Home'!A:A,'Rest - Home'!C:C)</f>
        <v>1.0491546019013618</v>
      </c>
      <c r="X1687" s="5">
        <f t="shared" ref="X1687" si="2039">AM1686/K1687</f>
        <v>0.92905405405405406</v>
      </c>
      <c r="Y1687" s="5">
        <f t="shared" ref="Y1687" si="2040">AK1686/K1687</f>
        <v>1.1343729219679544</v>
      </c>
      <c r="Z1687" s="5">
        <f>IF(J1687="",1,(_xlfn.XLOOKUP(I1687,Goalies!B:B,Goalies!J:J)))</f>
        <v>1.02</v>
      </c>
      <c r="AA1687" s="23">
        <f>_xlfn.XLOOKUP(E1687,Injuries!A:A,Injuries!B:B)</f>
        <v>1</v>
      </c>
      <c r="AB1687" s="23">
        <f>_xlfn.XLOOKUP(E1687,Injuries!A:A,Injuries!C:C)</f>
        <v>1</v>
      </c>
      <c r="AC1687" s="23">
        <f>_xlfn.XLOOKUP(E1687,'Game Adjustments'!A:A,'Game Adjustments'!B:B)</f>
        <v>1</v>
      </c>
      <c r="AD1687" s="23">
        <f>_xlfn.XLOOKUP(E1687,'Game Adjustments'!A:A,'Game Adjustments'!C:C)</f>
        <v>1</v>
      </c>
      <c r="AE1687" s="23">
        <f>IF(D1687="A",_xlfn.XLOOKUP(E1687,'Rest - Home'!F:F,'Rest - Home'!J:J),_xlfn.XLOOKUP(E1687,'Rest - Home'!F:F,'Rest - Home'!I:I))</f>
        <v>1</v>
      </c>
      <c r="AF1687" s="23">
        <f>IF(D1687="A",_xlfn.XLOOKUP(E1687,'Rest - Home'!F:F,'Rest - Home'!L:L),_xlfn.XLOOKUP(E1687,'Rest - Home'!F:F,'Rest - Home'!K:K))</f>
        <v>1</v>
      </c>
      <c r="AG1687" s="26">
        <v>1</v>
      </c>
      <c r="AH1687" s="26">
        <v>1</v>
      </c>
      <c r="AI1687" s="53" cm="1">
        <f t="array" ref="AI1687">MAX(IF($E$63:E1686=E1687,ROW($E$63:E1686)-MIN(ROW($E$63:E1686))+1))</f>
        <v>1598</v>
      </c>
      <c r="AJ1687" s="53" cm="1">
        <f t="array" ref="AJ1687">MAX(IF($I$105:I1686=I1687,ROW($I$105:I1686)-MIN(ROW($I$105:I1686))+1))</f>
        <v>1556</v>
      </c>
      <c r="AK1687" s="23">
        <f>IF(AI1687=0,_xlfn.XLOOKUP(E1687,'Starting GF'!A:A,'Starting GF'!B:B),INDEX($AL$63:$AL1687,AI1687))</f>
        <v>3.0728040511606274</v>
      </c>
      <c r="AL1687" s="23">
        <f t="shared" si="1947"/>
        <v>3.0728040511606274</v>
      </c>
      <c r="AM1687" s="23">
        <f>IF(AI1687=0,_xlfn.XLOOKUP(E1687,'Starting GF'!A:A,'Starting GF'!C:C),INDEX($AN$63:$AN1687,AI1687))</f>
        <v>3.09</v>
      </c>
      <c r="AN1687" s="23">
        <f t="shared" si="1948"/>
        <v>3.09</v>
      </c>
      <c r="AO1687" s="23">
        <f>IF(AJ1687=0,_xlfn.XLOOKUP(I1687,Goalies!B:B,Goalies!I:I),INDEX($AP$105:$AP1687,AJ1687))</f>
        <v>3.0606179341780586</v>
      </c>
      <c r="AP1687" s="23">
        <f t="shared" si="1949"/>
        <v>3.0606179341780586</v>
      </c>
      <c r="AQ1687" s="23">
        <f t="shared" si="1950"/>
        <v>3.1517999999999997</v>
      </c>
      <c r="AR1687" s="66">
        <v>0</v>
      </c>
      <c r="AS1687" s="96" t="s">
        <v>1592</v>
      </c>
      <c r="AT1687" s="20">
        <f t="shared" ref="AT1687" si="2041">(AK1687*V1687*X1687*Z1686*AA1687*AB1686*AC1687*AD1686*AG1687*AH1686)+AR1687</f>
        <v>2.9607912600379009</v>
      </c>
      <c r="AU1687" s="20">
        <f t="shared" ref="AU1687" si="2042">AT1686</f>
        <v>3.3965507466856679</v>
      </c>
      <c r="AV1687" s="12">
        <f t="shared" ref="AV1687" si="2043">AK1687*W1687*X1687*Z1686*AA1687*AB1686</f>
        <v>2.9640532211241366</v>
      </c>
      <c r="AW1687" s="12">
        <f t="shared" ref="AW1687" si="2044">AV1686</f>
        <v>3.3965507466856679</v>
      </c>
      <c r="AX1687" s="8">
        <f t="shared" si="1955"/>
        <v>2.9607912600379009</v>
      </c>
      <c r="AY1687" s="8">
        <f t="shared" si="1956"/>
        <v>3.3965507466856679</v>
      </c>
      <c r="AZ1687" s="8">
        <f t="shared" si="1957"/>
        <v>6.3573420067235684</v>
      </c>
      <c r="BA1687" s="8">
        <f t="shared" si="1958"/>
        <v>-0.43575948664776698</v>
      </c>
      <c r="BB1687" s="62">
        <f t="shared" si="1959"/>
        <v>132</v>
      </c>
      <c r="BC1687" s="21">
        <f t="shared" si="1960"/>
        <v>161</v>
      </c>
      <c r="BD1687" s="21">
        <f t="shared" si="1961"/>
        <v>131</v>
      </c>
      <c r="BE1687" s="21">
        <f t="shared" si="1962"/>
        <v>101</v>
      </c>
      <c r="BF1687" s="94">
        <f t="shared" si="57"/>
        <v>0.43055984993813401</v>
      </c>
      <c r="BG1687" s="22">
        <f t="shared" ref="BG1687" si="2045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0.38371517182825177</v>
      </c>
      <c r="BH1687" s="22">
        <f t="shared" ref="BH1687" si="2046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0.43263270435784928</v>
      </c>
      <c r="BI1687" s="22">
        <f t="shared" ref="BI1687" si="2047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0.49677911254106744</v>
      </c>
      <c r="BJ1687" s="21">
        <f t="shared" si="1964"/>
        <v>132</v>
      </c>
      <c r="BK1687" s="21">
        <f t="shared" si="1965"/>
        <v>161</v>
      </c>
      <c r="BL1687" s="21">
        <f t="shared" si="1966"/>
        <v>132</v>
      </c>
      <c r="BM1687" s="21">
        <f t="shared" si="1967"/>
        <v>102</v>
      </c>
      <c r="BN1687" s="22">
        <f t="shared" si="61"/>
        <v>0.43096253253015759</v>
      </c>
      <c r="BO1687" s="22">
        <f t="shared" ref="BO1687" si="2048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0.38312215063147553</v>
      </c>
      <c r="BP1687" s="22">
        <f t="shared" ref="BP1687" si="2049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0.43192862166523294</v>
      </c>
      <c r="BQ1687" s="22">
        <f t="shared" ref="BQ1687" si="2050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0.49611243686737205</v>
      </c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632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>DET John Gibson</v>
      </c>
      <c r="J1688" s="33" t="s">
        <v>161</v>
      </c>
      <c r="K1688" s="14">
        <v>2.96</v>
      </c>
      <c r="L1688" s="13">
        <v>0.15</v>
      </c>
      <c r="M1688" s="28">
        <v>0.1</v>
      </c>
      <c r="N1688">
        <f>IFERROR(_xlfn.XLOOKUP(A1688,Params!A:A,Params!D:D),0)</f>
        <v>0</v>
      </c>
      <c r="O1688">
        <f t="shared" ref="O1688" si="2051">N1689</f>
        <v>0</v>
      </c>
      <c r="P1688" s="68">
        <f t="shared" si="1939"/>
        <v>0</v>
      </c>
      <c r="Q1688">
        <f t="shared" ref="Q1688" si="2052">P1689</f>
        <v>0</v>
      </c>
      <c r="R1688" s="5">
        <f t="shared" ref="R1688" si="2053">N1688/W1688/X1688/Z1689/AB1689/AA1688</f>
        <v>0</v>
      </c>
      <c r="S1688" s="5">
        <f t="shared" ref="S1688" si="2054">O1688/W1689/Y1688/Z1688/AA1689/AB1688</f>
        <v>0</v>
      </c>
      <c r="T1688" s="5">
        <f t="shared" ref="T1688" si="2055">P1688/W1688/X1688/Z1689/AB1689</f>
        <v>0</v>
      </c>
      <c r="U1688" s="5">
        <f t="shared" ref="U1688" si="2056">Q1688/W1689/Y1688/Z1688/AA1689</f>
        <v>0</v>
      </c>
      <c r="V1688" s="5">
        <f>_xlfn.XLOOKUP(H1688,'Rest - Home'!A:A,'Rest - Home'!B:B)</f>
        <v>0.95</v>
      </c>
      <c r="W1688" s="5">
        <f>_xlfn.XLOOKUP(H1688,'Rest - Home'!A:A,'Rest - Home'!C:C)</f>
        <v>0.95302926576458757</v>
      </c>
      <c r="X1688" s="5">
        <f t="shared" ref="X1688" si="2057">AM1689/K1688</f>
        <v>1.0168918918918919</v>
      </c>
      <c r="Y1688" s="5">
        <f t="shared" ref="Y1688" si="2058">AK1689/K1688</f>
        <v>0.96283783783783783</v>
      </c>
      <c r="Z1688" s="5">
        <f>IF(J1688="",1,(_xlfn.XLOOKUP(I1688,Goalies!B:B,Goalies!J:J)))</f>
        <v>0.98499999999999999</v>
      </c>
      <c r="AA1688" s="23">
        <f>_xlfn.XLOOKUP(E1688,Injuries!A:A,Injuries!B:B)</f>
        <v>1</v>
      </c>
      <c r="AB1688" s="23">
        <f>_xlfn.XLOOKUP(E1688,Injuries!A:A,Injuries!C:C)</f>
        <v>1</v>
      </c>
      <c r="AC1688" s="23">
        <f>_xlfn.XLOOKUP(E1688,'Game Adjustments'!A:A,'Game Adjustments'!B:B)</f>
        <v>1</v>
      </c>
      <c r="AD1688" s="23">
        <f>_xlfn.XLOOKUP(E1688,'Game Adjustments'!A:A,'Game Adjustments'!C:C)</f>
        <v>1</v>
      </c>
      <c r="AE1688" s="23">
        <f>IF(D1688="A",_xlfn.XLOOKUP(E1688,'Rest - Home'!F:F,'Rest - Home'!J:J),_xlfn.XLOOKUP(E1688,'Rest - Home'!F:F,'Rest - Home'!I:I))</f>
        <v>1</v>
      </c>
      <c r="AF1688" s="23">
        <f>IF(D1688="A",_xlfn.XLOOKUP(E1688,'Rest - Home'!F:F,'Rest - Home'!L:L),_xlfn.XLOOKUP(E1688,'Rest - Home'!F:F,'Rest - Home'!K:K))</f>
        <v>1</v>
      </c>
      <c r="AG1688" s="26">
        <v>1</v>
      </c>
      <c r="AH1688" s="26">
        <v>1</v>
      </c>
      <c r="AI1688" s="53" cm="1">
        <f t="array" ref="AI1688">MAX(IF($E$63:E1687=E1688,ROW($E$63:E1687)-MIN(ROW($E$63:E1687))+1))</f>
        <v>1602</v>
      </c>
      <c r="AJ1688" s="53" cm="1">
        <f t="array" ref="AJ1688">MAX(IF($I$105:I1687=I1688,ROW($I$105:I1687)-MIN(ROW($I$105:I1687))+1))</f>
        <v>1534</v>
      </c>
      <c r="AK1688" s="23">
        <v>2.98</v>
      </c>
      <c r="AL1688" s="23">
        <f t="shared" si="1947"/>
        <v>2.98</v>
      </c>
      <c r="AM1688" s="23">
        <v>3.06</v>
      </c>
      <c r="AN1688" s="23">
        <f t="shared" si="1948"/>
        <v>3.06</v>
      </c>
      <c r="AO1688" s="23">
        <f>IF(AJ1688=0,_xlfn.XLOOKUP(I1688,Goalies!B:B,Goalies!I:I),INDEX($AP$105:$AP1688,AJ1688))</f>
        <v>3.1110408627287516</v>
      </c>
      <c r="AP1688" s="23">
        <f t="shared" si="1949"/>
        <v>3.1110408627287516</v>
      </c>
      <c r="AQ1688" s="23">
        <f t="shared" si="1950"/>
        <v>3.0141</v>
      </c>
      <c r="AR1688" s="66">
        <v>0</v>
      </c>
      <c r="AS1688" s="96" t="s">
        <v>1592</v>
      </c>
      <c r="AT1688" s="20">
        <f t="shared" ref="AT1688" si="2059">(AK1688*V1688*X1688*Z1689*AA1688*AB1689*AC1688*AD1689*AG1688*AH1689)+AR1688</f>
        <v>2.8336234570945944</v>
      </c>
      <c r="AU1688" s="20">
        <f t="shared" ref="AU1688" si="2060">AT1689</f>
        <v>3.0413898243243245</v>
      </c>
      <c r="AV1688" s="12">
        <f t="shared" ref="AV1688" si="2061">AK1688*V1688*X1688*Z1689*AA1688*AB1689</f>
        <v>2.8336234570945944</v>
      </c>
      <c r="AW1688" s="12">
        <f t="shared" ref="AW1688" si="2062">AV1689</f>
        <v>3.0447405824101517</v>
      </c>
      <c r="AX1688" s="8">
        <f t="shared" si="1955"/>
        <v>2.8336234570945944</v>
      </c>
      <c r="AY1688" s="8">
        <f t="shared" si="1956"/>
        <v>3.0413898243243245</v>
      </c>
      <c r="AZ1688" s="8">
        <f t="shared" si="1957"/>
        <v>5.8750132814189193</v>
      </c>
      <c r="BA1688" s="8">
        <f t="shared" si="1958"/>
        <v>-0.20776636722973008</v>
      </c>
      <c r="BB1688" s="62">
        <f t="shared" si="1959"/>
        <v>118</v>
      </c>
      <c r="BC1688" s="21">
        <f t="shared" si="1960"/>
        <v>-118</v>
      </c>
      <c r="BD1688" s="21">
        <f t="shared" si="1961"/>
        <v>107</v>
      </c>
      <c r="BE1688" s="21">
        <f t="shared" si="1962"/>
        <v>134</v>
      </c>
      <c r="BF1688" s="94">
        <f t="shared" ref="BF1688" si="2063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IF(AT1688&gt;AT1689, 1-_xlpm.interp, _xlpm.interp)
)</f>
        <v>0.45925772269867726</v>
      </c>
      <c r="BG1688" s="22">
        <f t="shared" si="550"/>
        <v>0.54144714730124832</v>
      </c>
      <c r="BH1688" s="22">
        <f t="shared" si="550"/>
        <v>0.4827029568781922</v>
      </c>
      <c r="BI1688" s="22">
        <f t="shared" si="550"/>
        <v>0.42788459781210908</v>
      </c>
      <c r="BJ1688" s="21">
        <f t="shared" si="1964"/>
        <v>118</v>
      </c>
      <c r="BK1688" s="21">
        <f t="shared" si="1965"/>
        <v>-118</v>
      </c>
      <c r="BL1688" s="21">
        <f t="shared" si="1966"/>
        <v>107</v>
      </c>
      <c r="BM1688" s="21">
        <f t="shared" si="1967"/>
        <v>133</v>
      </c>
      <c r="BN1688" s="22">
        <f t="shared" ref="BN1688" si="2064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IF(AV1688&gt;AV1689, 1-_xlpm.interp, _xlpm.interp)
)</f>
        <v>0.4584684004162829</v>
      </c>
      <c r="BO1688" s="22">
        <f t="shared" si="552"/>
        <v>0.54202067430889345</v>
      </c>
      <c r="BP1688" s="22">
        <f t="shared" si="552"/>
        <v>0.48335952096666723</v>
      </c>
      <c r="BQ1688" s="22">
        <f t="shared" si="552"/>
        <v>0.42847419679295173</v>
      </c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632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>WPG Connor Hellebuyck</v>
      </c>
      <c r="J1689" s="33" t="s">
        <v>199</v>
      </c>
      <c r="K1689" s="14">
        <v>2.96</v>
      </c>
      <c r="L1689" s="13">
        <v>0.15</v>
      </c>
      <c r="M1689" s="28">
        <v>0.1</v>
      </c>
      <c r="N1689">
        <f>IFERROR(_xlfn.XLOOKUP(A1689,Params!A:A,Params!D:D),0)</f>
        <v>0</v>
      </c>
      <c r="O1689">
        <f t="shared" ref="O1689" si="2065">N1688</f>
        <v>0</v>
      </c>
      <c r="P1689" s="68">
        <f t="shared" si="1939"/>
        <v>0</v>
      </c>
      <c r="Q1689">
        <f t="shared" ref="Q1689" si="2066">P1688</f>
        <v>0</v>
      </c>
      <c r="R1689" s="5">
        <f t="shared" ref="R1689" si="2067">N1689/W1689/X1689/Z1688/AB1688/AA1689</f>
        <v>0</v>
      </c>
      <c r="S1689" s="5">
        <f t="shared" ref="S1689" si="2068">O1689/W1688/Y1689/Z1689/AA1688/AB1689</f>
        <v>0</v>
      </c>
      <c r="T1689" s="5">
        <f t="shared" ref="T1689" si="2069">P1689/W1689/X1689/Z1688/AB1688</f>
        <v>0</v>
      </c>
      <c r="U1689" s="5">
        <f t="shared" ref="U1689" si="2070">Q1689/W1688/Y1689/Z1689/AA1688</f>
        <v>0</v>
      </c>
      <c r="V1689" s="5">
        <f>_xlfn.XLOOKUP(H1689,'Rest - Home'!A:A,'Rest - Home'!B:B)</f>
        <v>1.048</v>
      </c>
      <c r="W1689" s="5">
        <f>_xlfn.XLOOKUP(H1689,'Rest - Home'!A:A,'Rest - Home'!C:C)</f>
        <v>1.0491546019013618</v>
      </c>
      <c r="X1689" s="5">
        <f t="shared" ref="X1689" si="2071">AM1688/K1689</f>
        <v>1.0337837837837838</v>
      </c>
      <c r="Y1689" s="5">
        <f t="shared" ref="Y1689" si="2072">AK1688/K1689</f>
        <v>1.0067567567567568</v>
      </c>
      <c r="Z1689" s="5">
        <f>IF(J1689="",1,(_xlfn.XLOOKUP(I1689,Goalies!B:B,Goalies!J:J)))</f>
        <v>0.96499999999999997</v>
      </c>
      <c r="AA1689" s="23">
        <f>_xlfn.XLOOKUP(E1689,Injuries!A:A,Injuries!B:B)</f>
        <v>1</v>
      </c>
      <c r="AB1689" s="23">
        <f>_xlfn.XLOOKUP(E1689,Injuries!A:A,Injuries!C:C)</f>
        <v>1.02</v>
      </c>
      <c r="AC1689" s="23">
        <f>_xlfn.XLOOKUP(E1689,'Game Adjustments'!A:A,'Game Adjustments'!B:B)</f>
        <v>1</v>
      </c>
      <c r="AD1689" s="23">
        <f>_xlfn.XLOOKUP(E1689,'Game Adjustments'!A:A,'Game Adjustments'!C:C)</f>
        <v>1</v>
      </c>
      <c r="AE1689" s="23">
        <f>IF(D1689="A",_xlfn.XLOOKUP(E1689,'Rest - Home'!F:F,'Rest - Home'!J:J),_xlfn.XLOOKUP(E1689,'Rest - Home'!F:F,'Rest - Home'!I:I))</f>
        <v>1</v>
      </c>
      <c r="AF1689" s="23">
        <f>IF(D1689="A",_xlfn.XLOOKUP(E1689,'Rest - Home'!F:F,'Rest - Home'!L:L),_xlfn.XLOOKUP(E1689,'Rest - Home'!F:F,'Rest - Home'!K:K))</f>
        <v>1</v>
      </c>
      <c r="AG1689" s="26">
        <v>1</v>
      </c>
      <c r="AH1689" s="26">
        <v>1</v>
      </c>
      <c r="AI1689" s="53" cm="1">
        <f t="array" ref="AI1689">MAX(IF($E$63:E1688=E1689,ROW($E$63:E1688)-MIN(ROW($E$63:E1688))+1))</f>
        <v>1597</v>
      </c>
      <c r="AJ1689" s="53" cm="1">
        <f t="array" ref="AJ1689">MAX(IF($I$105:I1688=I1689,ROW($I$105:I1688)-MIN(ROW($I$105:I1688))+1))</f>
        <v>1555</v>
      </c>
      <c r="AK1689" s="23">
        <f>IF(AI1689=0,_xlfn.XLOOKUP(E1689,'Starting GF'!A:A,'Starting GF'!B:B),INDEX($AL$63:$AL1689,AI1689))</f>
        <v>2.85</v>
      </c>
      <c r="AL1689" s="23">
        <f t="shared" si="1947"/>
        <v>2.85</v>
      </c>
      <c r="AM1689" s="23">
        <f>IF(AI1689=0,_xlfn.XLOOKUP(E1689,'Starting GF'!A:A,'Starting GF'!C:C),INDEX($AN$63:$AN1689,AI1689))</f>
        <v>3.01</v>
      </c>
      <c r="AN1689" s="23">
        <f t="shared" si="1948"/>
        <v>3.01</v>
      </c>
      <c r="AO1689" s="23">
        <f>IF(AJ1689=0,_xlfn.XLOOKUP(I1689,Goalies!B:B,Goalies!I:I),INDEX($AP$105:$AP1689,AJ1689))</f>
        <v>2.9213395345459237</v>
      </c>
      <c r="AP1689" s="23">
        <f t="shared" si="1949"/>
        <v>2.9213395345459237</v>
      </c>
      <c r="AQ1689" s="23">
        <f t="shared" si="1950"/>
        <v>2.9046499999999997</v>
      </c>
      <c r="AR1689" s="66">
        <v>0</v>
      </c>
      <c r="AS1689" s="96" t="s">
        <v>1592</v>
      </c>
      <c r="AT1689" s="20">
        <f t="shared" ref="AT1689" si="2073">(AK1689*V1689*X1689*Z1688*AA1689*AB1688*AC1689*AD1688*AG1689*AH1688)+AR1689</f>
        <v>3.0413898243243245</v>
      </c>
      <c r="AU1689" s="20">
        <f t="shared" ref="AU1689" si="2074">AT1688</f>
        <v>2.8336234570945944</v>
      </c>
      <c r="AV1689" s="12">
        <f t="shared" ref="AV1689" si="2075">AK1689*W1689*X1689*Z1688*AA1689*AB1688</f>
        <v>3.0447405824101517</v>
      </c>
      <c r="AW1689" s="12">
        <f t="shared" ref="AW1689" si="2076">AV1688</f>
        <v>2.8336234570945944</v>
      </c>
      <c r="AX1689" s="8">
        <f t="shared" si="1955"/>
        <v>3.0413898243243245</v>
      </c>
      <c r="AY1689" s="8">
        <f t="shared" si="1956"/>
        <v>2.8336234570945944</v>
      </c>
      <c r="AZ1689" s="8">
        <f t="shared" si="1957"/>
        <v>5.8750132814189193</v>
      </c>
      <c r="BA1689" s="8">
        <f t="shared" si="1958"/>
        <v>0.20776636722973008</v>
      </c>
      <c r="BB1689" s="62">
        <f t="shared" si="1959"/>
        <v>-118</v>
      </c>
      <c r="BC1689" s="21">
        <f t="shared" si="1960"/>
        <v>118</v>
      </c>
      <c r="BD1689" s="21">
        <f t="shared" si="1961"/>
        <v>-107</v>
      </c>
      <c r="BE1689" s="21">
        <f t="shared" si="1962"/>
        <v>-134</v>
      </c>
      <c r="BF1689" s="94">
        <f t="shared" si="57"/>
        <v>0.54074227730132274</v>
      </c>
      <c r="BG1689" s="22">
        <f t="shared" ref="BG1689" si="2077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0.45855285269875173</v>
      </c>
      <c r="BH1689" s="22">
        <f t="shared" ref="BH1689" si="2078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0.5172970431218078</v>
      </c>
      <c r="BI1689" s="22">
        <f t="shared" ref="BI1689" si="2079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0.57211540218789092</v>
      </c>
      <c r="BJ1689" s="21">
        <f t="shared" si="1964"/>
        <v>-118</v>
      </c>
      <c r="BK1689" s="21">
        <f t="shared" si="1965"/>
        <v>118</v>
      </c>
      <c r="BL1689" s="21">
        <f t="shared" si="1966"/>
        <v>-107</v>
      </c>
      <c r="BM1689" s="21">
        <f t="shared" si="1967"/>
        <v>-133</v>
      </c>
      <c r="BN1689" s="22">
        <f t="shared" si="61"/>
        <v>0.5415315995837171</v>
      </c>
      <c r="BO1689" s="22">
        <f t="shared" ref="BO1689" si="2080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0.45797932569110655</v>
      </c>
      <c r="BP1689" s="22">
        <f t="shared" ref="BP1689" si="2081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0.51664047903333277</v>
      </c>
      <c r="BQ1689" s="22">
        <f t="shared" ref="BQ1689" si="2082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0.57152580320704827</v>
      </c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632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 xml:space="preserve">MTL </v>
      </c>
      <c r="K1690" s="14">
        <v>2.96</v>
      </c>
      <c r="L1690" s="13">
        <v>0.15</v>
      </c>
      <c r="M1690" s="28">
        <v>0.1</v>
      </c>
      <c r="N1690">
        <f>IFERROR(_xlfn.XLOOKUP(A1690,Params!A:A,Params!D:D),0)</f>
        <v>0</v>
      </c>
      <c r="O1690">
        <f t="shared" ref="O1690" si="2083">N1691</f>
        <v>0</v>
      </c>
      <c r="P1690" s="68">
        <f t="shared" si="1939"/>
        <v>0</v>
      </c>
      <c r="Q1690">
        <f t="shared" ref="Q1690" si="2084">P1691</f>
        <v>0</v>
      </c>
      <c r="R1690" s="5">
        <f t="shared" ref="R1690" si="2085">N1690/W1690/X1690/Z1691/AB1691/AA1690</f>
        <v>0</v>
      </c>
      <c r="S1690" s="5">
        <f t="shared" ref="S1690" si="2086">O1690/W1691/Y1690/Z1690/AA1691/AB1690</f>
        <v>0</v>
      </c>
      <c r="T1690" s="5">
        <f t="shared" ref="T1690" si="2087">P1690/W1690/X1690/Z1691/AB1691</f>
        <v>0</v>
      </c>
      <c r="U1690" s="5">
        <f t="shared" ref="U1690" si="2088">Q1690/W1691/Y1690/Z1690/AA1691</f>
        <v>0</v>
      </c>
      <c r="V1690" s="5">
        <f>_xlfn.XLOOKUP(H1690,'Rest - Home'!A:A,'Rest - Home'!B:B)</f>
        <v>0.95</v>
      </c>
      <c r="W1690" s="5">
        <f>_xlfn.XLOOKUP(H1690,'Rest - Home'!A:A,'Rest - Home'!C:C)</f>
        <v>0.95302926576458757</v>
      </c>
      <c r="X1690" s="5">
        <f t="shared" ref="X1690" si="2089">AM1691/K1690</f>
        <v>1.0337837837837838</v>
      </c>
      <c r="Y1690" s="5">
        <f t="shared" ref="Y1690" si="2090">AK1691/K1690</f>
        <v>0.98986486486486491</v>
      </c>
      <c r="Z1690" s="5">
        <f>IF(J1690="",1,(_xlfn.XLOOKUP(I1690,Goalies!B:B,Goalies!J:J)))</f>
        <v>1</v>
      </c>
      <c r="AA1690" s="23">
        <f>_xlfn.XLOOKUP(E1690,Injuries!A:A,Injuries!B:B)</f>
        <v>0.98</v>
      </c>
      <c r="AB1690" s="23">
        <f>_xlfn.XLOOKUP(E1690,Injuries!A:A,Injuries!C:C)</f>
        <v>1</v>
      </c>
      <c r="AC1690" s="23">
        <f>_xlfn.XLOOKUP(E1690,'Game Adjustments'!A:A,'Game Adjustments'!B:B)</f>
        <v>1</v>
      </c>
      <c r="AD1690" s="23">
        <f>_xlfn.XLOOKUP(E1690,'Game Adjustments'!A:A,'Game Adjustments'!C:C)</f>
        <v>1</v>
      </c>
      <c r="AE1690" s="23">
        <f>IF(D1690="A",_xlfn.XLOOKUP(E1690,'Rest - Home'!F:F,'Rest - Home'!J:J),_xlfn.XLOOKUP(E1690,'Rest - Home'!F:F,'Rest - Home'!I:I))</f>
        <v>1</v>
      </c>
      <c r="AF1690" s="23">
        <f>IF(D1690="A",_xlfn.XLOOKUP(E1690,'Rest - Home'!F:F,'Rest - Home'!L:L),_xlfn.XLOOKUP(E1690,'Rest - Home'!F:F,'Rest - Home'!K:K))</f>
        <v>1</v>
      </c>
      <c r="AG1690" s="26">
        <v>1</v>
      </c>
      <c r="AH1690" s="26">
        <v>1</v>
      </c>
      <c r="AI1690" s="53" cm="1">
        <f t="array" ref="AI1690">MAX(IF($E$63:E1689=E1690,ROW($E$63:E1689)-MIN(ROW($E$63:E1689))+1))</f>
        <v>1589</v>
      </c>
      <c r="AJ1690" s="53" cm="1">
        <f t="array" ref="AJ1690">MAX(IF($I$105:I1689=I1690,ROW($I$105:I1689)-MIN(ROW($I$105:I1689))+1))</f>
        <v>0</v>
      </c>
      <c r="AK1690" s="23">
        <f>IF(AI1690=0,_xlfn.XLOOKUP(E1690,'Starting GF'!A:A,'Starting GF'!B:B),INDEX($AL$63:$AL1690,AI1690))</f>
        <v>3.07</v>
      </c>
      <c r="AL1690" s="23">
        <f t="shared" si="1947"/>
        <v>3.07</v>
      </c>
      <c r="AM1690" s="23">
        <f>IF(AI1690=0,_xlfn.XLOOKUP(E1690,'Starting GF'!A:A,'Starting GF'!C:C),INDEX($AN$63:$AN1690,AI1690))</f>
        <v>3.07</v>
      </c>
      <c r="AN1690" s="23">
        <f t="shared" si="1948"/>
        <v>3.07</v>
      </c>
      <c r="AO1690" s="23" t="e">
        <f>IF(AJ1690=0,_xlfn.XLOOKUP(I1690,Goalies!B:B,Goalies!I:I),INDEX($AP$105:$AP1690,AJ1690))</f>
        <v>#N/A</v>
      </c>
      <c r="AP1690" s="23" t="e">
        <f t="shared" si="1949"/>
        <v>#N/A</v>
      </c>
      <c r="AQ1690" s="23">
        <f t="shared" si="1950"/>
        <v>3.07</v>
      </c>
      <c r="AR1690" s="66">
        <v>0</v>
      </c>
      <c r="AS1690" s="96" t="s">
        <v>1592</v>
      </c>
      <c r="AT1690" s="20">
        <f t="shared" ref="AT1690" si="2091">(AK1690*V1690*X1690*Z1691*AA1690*AB1691*AC1690*AD1691*AG1690*AH1691)+AR1690</f>
        <v>2.8808615523648649</v>
      </c>
      <c r="AU1690" s="20">
        <f t="shared" ref="AU1690" si="2092">AT1691</f>
        <v>3.1847516216216216</v>
      </c>
      <c r="AV1690" s="12">
        <f t="shared" ref="AV1690" si="2093">AK1690*V1690*X1690*Z1691*AA1690*AB1691</f>
        <v>2.8808615523648649</v>
      </c>
      <c r="AW1690" s="12">
        <f t="shared" ref="AW1690" si="2094">AV1691</f>
        <v>3.1882603241766687</v>
      </c>
      <c r="AX1690" s="8">
        <f t="shared" si="1955"/>
        <v>2.8808615523648649</v>
      </c>
      <c r="AY1690" s="8">
        <f t="shared" si="1956"/>
        <v>3.1847516216216216</v>
      </c>
      <c r="AZ1690" s="8">
        <f t="shared" si="1957"/>
        <v>6.0656131739864865</v>
      </c>
      <c r="BA1690" s="8">
        <f t="shared" si="1958"/>
        <v>-0.30389006925675677</v>
      </c>
      <c r="BB1690" s="62">
        <f t="shared" si="1959"/>
        <v>123</v>
      </c>
      <c r="BC1690" s="21">
        <f t="shared" si="1960"/>
        <v>-133</v>
      </c>
      <c r="BD1690" s="21">
        <f t="shared" si="1961"/>
        <v>-107</v>
      </c>
      <c r="BE1690" s="21">
        <f t="shared" si="1962"/>
        <v>119</v>
      </c>
      <c r="BF1690" s="94">
        <f t="shared" ref="BF1690" si="2095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IF(AT1690&gt;AT1691, 1-_xlpm.interp, _xlpm.interp)
)</f>
        <v>0.44805344339563868</v>
      </c>
      <c r="BG1690" s="22">
        <f t="shared" si="550"/>
        <v>0.5712168794969148</v>
      </c>
      <c r="BH1690" s="22">
        <f t="shared" si="550"/>
        <v>0.51603283386957743</v>
      </c>
      <c r="BI1690" s="22">
        <f t="shared" si="550"/>
        <v>0.45719367059811089</v>
      </c>
      <c r="BJ1690" s="21">
        <f t="shared" si="1964"/>
        <v>123</v>
      </c>
      <c r="BK1690" s="21">
        <f t="shared" si="1965"/>
        <v>-134</v>
      </c>
      <c r="BL1690" s="21">
        <f t="shared" si="1966"/>
        <v>-107</v>
      </c>
      <c r="BM1690" s="21">
        <f t="shared" si="1967"/>
        <v>118</v>
      </c>
      <c r="BN1690" s="22">
        <f t="shared" ref="BN1690" si="2096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IF(AV1690&gt;AV1691, 1-_xlpm.interp, _xlpm.interp)
)</f>
        <v>0.44744478772211238</v>
      </c>
      <c r="BO1690" s="22">
        <f t="shared" si="552"/>
        <v>0.57178120670362187</v>
      </c>
      <c r="BP1690" s="22">
        <f t="shared" si="552"/>
        <v>0.51666361229843649</v>
      </c>
      <c r="BQ1690" s="22">
        <f t="shared" si="552"/>
        <v>0.45774665896509537</v>
      </c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632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>BOS Jeremy Swayman</v>
      </c>
      <c r="J1691" s="33" t="s">
        <v>148</v>
      </c>
      <c r="K1691" s="14">
        <v>2.96</v>
      </c>
      <c r="L1691" s="13">
        <v>0.15</v>
      </c>
      <c r="M1691" s="28">
        <v>0.1</v>
      </c>
      <c r="N1691">
        <f>IFERROR(_xlfn.XLOOKUP(A1691,Params!A:A,Params!D:D),0)</f>
        <v>0</v>
      </c>
      <c r="O1691">
        <f t="shared" ref="O1691" si="2097">N1690</f>
        <v>0</v>
      </c>
      <c r="P1691" s="68">
        <f t="shared" si="1939"/>
        <v>0</v>
      </c>
      <c r="Q1691">
        <f t="shared" ref="Q1691" si="2098">P1690</f>
        <v>0</v>
      </c>
      <c r="R1691" s="5">
        <f t="shared" ref="R1691" si="2099">N1691/W1691/X1691/Z1690/AB1690/AA1691</f>
        <v>0</v>
      </c>
      <c r="S1691" s="5">
        <f t="shared" ref="S1691" si="2100">O1691/W1690/Y1691/Z1691/AA1690/AB1691</f>
        <v>0</v>
      </c>
      <c r="T1691" s="5">
        <f t="shared" ref="T1691" si="2101">P1691/W1691/X1691/Z1690/AB1690</f>
        <v>0</v>
      </c>
      <c r="U1691" s="5">
        <f t="shared" ref="U1691" si="2102">Q1691/W1690/Y1691/Z1691/AA1690</f>
        <v>0</v>
      </c>
      <c r="V1691" s="5">
        <f>_xlfn.XLOOKUP(H1691,'Rest - Home'!A:A,'Rest - Home'!B:B)</f>
        <v>1.048</v>
      </c>
      <c r="W1691" s="5">
        <f>_xlfn.XLOOKUP(H1691,'Rest - Home'!A:A,'Rest - Home'!C:C)</f>
        <v>1.0491546019013618</v>
      </c>
      <c r="X1691" s="5">
        <f t="shared" ref="X1691" si="2103">AM1690/K1691</f>
        <v>1.0371621621621621</v>
      </c>
      <c r="Y1691" s="5">
        <f t="shared" ref="Y1691" si="2104">AK1690/K1691</f>
        <v>1.0371621621621621</v>
      </c>
      <c r="Z1691" s="5">
        <f>IF(J1691="",1,(_xlfn.XLOOKUP(I1691,Goalies!B:B,Goalies!J:J)))</f>
        <v>0.97499999999999998</v>
      </c>
      <c r="AA1691" s="23">
        <f>_xlfn.XLOOKUP(E1691,Injuries!A:A,Injuries!B:B)</f>
        <v>1</v>
      </c>
      <c r="AB1691" s="23">
        <f>_xlfn.XLOOKUP(E1691,Injuries!A:A,Injuries!C:C)</f>
        <v>1</v>
      </c>
      <c r="AC1691" s="23">
        <f>_xlfn.XLOOKUP(E1691,'Game Adjustments'!A:A,'Game Adjustments'!B:B)</f>
        <v>1</v>
      </c>
      <c r="AD1691" s="23">
        <f>_xlfn.XLOOKUP(E1691,'Game Adjustments'!A:A,'Game Adjustments'!C:C)</f>
        <v>1</v>
      </c>
      <c r="AE1691" s="23">
        <f>IF(D1691="A",_xlfn.XLOOKUP(E1691,'Rest - Home'!F:F,'Rest - Home'!J:J),_xlfn.XLOOKUP(E1691,'Rest - Home'!F:F,'Rest - Home'!I:I))</f>
        <v>1</v>
      </c>
      <c r="AF1691" s="23">
        <f>IF(D1691="A",_xlfn.XLOOKUP(E1691,'Rest - Home'!F:F,'Rest - Home'!L:L),_xlfn.XLOOKUP(E1691,'Rest - Home'!F:F,'Rest - Home'!K:K))</f>
        <v>1</v>
      </c>
      <c r="AG1691" s="26">
        <v>1</v>
      </c>
      <c r="AH1691" s="26">
        <v>1</v>
      </c>
      <c r="AI1691" s="53" cm="1">
        <f t="array" ref="AI1691">MAX(IF($E$63:E1690=E1691,ROW($E$63:E1690)-MIN(ROW($E$63:E1690))+1))</f>
        <v>1595</v>
      </c>
      <c r="AJ1691" s="53" cm="1">
        <f t="array" ref="AJ1691">MAX(IF($I$105:I1690=I1691,ROW($I$105:I1690)-MIN(ROW($I$105:I1690))+1))</f>
        <v>1524</v>
      </c>
      <c r="AK1691" s="23">
        <f>IF(AI1691=0,_xlfn.XLOOKUP(E1691,'Starting GF'!A:A,'Starting GF'!B:B),INDEX($AL$63:$AL1691,AI1691))</f>
        <v>2.93</v>
      </c>
      <c r="AL1691" s="23">
        <f t="shared" si="1947"/>
        <v>2.93</v>
      </c>
      <c r="AM1691" s="23">
        <f>IF(AI1691=0,_xlfn.XLOOKUP(E1691,'Starting GF'!A:A,'Starting GF'!C:C),INDEX($AN$63:$AN1691,AI1691))</f>
        <v>3.06</v>
      </c>
      <c r="AN1691" s="23">
        <f t="shared" si="1948"/>
        <v>3.06</v>
      </c>
      <c r="AO1691" s="23">
        <f>IF(AJ1691=0,_xlfn.XLOOKUP(I1691,Goalies!B:B,Goalies!I:I),INDEX($AP$105:$AP1691,AJ1691))</f>
        <v>3.0951625590564968</v>
      </c>
      <c r="AP1691" s="23">
        <f t="shared" si="1949"/>
        <v>3.0951625590564968</v>
      </c>
      <c r="AQ1691" s="23">
        <f t="shared" si="1950"/>
        <v>2.9834999999999998</v>
      </c>
      <c r="AR1691" s="66">
        <v>0</v>
      </c>
      <c r="AS1691" s="96" t="s">
        <v>1592</v>
      </c>
      <c r="AT1691" s="20">
        <f t="shared" ref="AT1691" si="2105">(AK1691*V1691*X1691*Z1690*AA1691*AB1690*AC1691*AD1690*AG1691*AH1690)+AR1691</f>
        <v>3.1847516216216216</v>
      </c>
      <c r="AU1691" s="20">
        <f t="shared" ref="AU1691" si="2106">AT1690</f>
        <v>2.8808615523648649</v>
      </c>
      <c r="AV1691" s="12">
        <f t="shared" ref="AV1691" si="2107">AK1691*W1691*X1691*Z1690*AA1691*AB1690</f>
        <v>3.1882603241766687</v>
      </c>
      <c r="AW1691" s="12">
        <f t="shared" ref="AW1691" si="2108">AV1690</f>
        <v>2.8808615523648649</v>
      </c>
      <c r="AX1691" s="8">
        <f t="shared" si="1955"/>
        <v>3.1847516216216216</v>
      </c>
      <c r="AY1691" s="8">
        <f t="shared" si="1956"/>
        <v>2.8808615523648649</v>
      </c>
      <c r="AZ1691" s="8">
        <f t="shared" si="1957"/>
        <v>6.0656131739864865</v>
      </c>
      <c r="BA1691" s="8">
        <f t="shared" si="1958"/>
        <v>0.30389006925675677</v>
      </c>
      <c r="BB1691" s="62">
        <f t="shared" si="1959"/>
        <v>-123</v>
      </c>
      <c r="BC1691" s="21">
        <f t="shared" si="1960"/>
        <v>133</v>
      </c>
      <c r="BD1691" s="21">
        <f t="shared" si="1961"/>
        <v>107</v>
      </c>
      <c r="BE1691" s="21">
        <f t="shared" si="1962"/>
        <v>-119</v>
      </c>
      <c r="BF1691" s="94">
        <f t="shared" si="57"/>
        <v>0.55194655660436132</v>
      </c>
      <c r="BG1691" s="22">
        <f t="shared" ref="BG1691" si="2109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0.4287831205030852</v>
      </c>
      <c r="BH1691" s="22">
        <f t="shared" ref="BH1691" si="2110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0.48396716613042257</v>
      </c>
      <c r="BI1691" s="22">
        <f t="shared" ref="BI1691" si="2111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0.54280632940188911</v>
      </c>
      <c r="BJ1691" s="21">
        <f t="shared" si="1964"/>
        <v>-123</v>
      </c>
      <c r="BK1691" s="21">
        <f t="shared" si="1965"/>
        <v>134</v>
      </c>
      <c r="BL1691" s="21">
        <f t="shared" si="1966"/>
        <v>107</v>
      </c>
      <c r="BM1691" s="21">
        <f t="shared" si="1967"/>
        <v>-118</v>
      </c>
      <c r="BN1691" s="22">
        <f t="shared" si="61"/>
        <v>0.55255521227788762</v>
      </c>
      <c r="BO1691" s="22">
        <f t="shared" ref="BO1691" si="2112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0.42821879329637813</v>
      </c>
      <c r="BP1691" s="22">
        <f t="shared" ref="BP1691" si="2113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0.48333638770156356</v>
      </c>
      <c r="BQ1691" s="22">
        <f t="shared" ref="BQ1691" si="2114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0.54225334103490463</v>
      </c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632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 xml:space="preserve">TBL </v>
      </c>
      <c r="K1692" s="14">
        <v>2.96</v>
      </c>
      <c r="L1692" s="13">
        <v>0.15</v>
      </c>
      <c r="M1692" s="28">
        <v>0.1</v>
      </c>
      <c r="N1692">
        <f>IFERROR(_xlfn.XLOOKUP(A1692,Params!A:A,Params!D:D),0)</f>
        <v>0</v>
      </c>
      <c r="O1692">
        <f t="shared" ref="O1692" si="2115">N1693</f>
        <v>0</v>
      </c>
      <c r="P1692" s="68">
        <f t="shared" si="1939"/>
        <v>0</v>
      </c>
      <c r="Q1692">
        <f t="shared" ref="Q1692" si="2116">P1693</f>
        <v>0</v>
      </c>
      <c r="R1692" s="5">
        <f t="shared" ref="R1692" si="2117">N1692/W1692/X1692/Z1693/AB1693/AA1692</f>
        <v>0</v>
      </c>
      <c r="S1692" s="5">
        <f t="shared" ref="S1692" si="2118">O1692/W1693/Y1692/Z1692/AA1693/AB1692</f>
        <v>0</v>
      </c>
      <c r="T1692" s="5">
        <f t="shared" ref="T1692" si="2119">P1692/W1692/X1692/Z1693/AB1693</f>
        <v>0</v>
      </c>
      <c r="U1692" s="5">
        <f t="shared" ref="U1692" si="2120">Q1692/W1693/Y1692/Z1692/AA1693</f>
        <v>0</v>
      </c>
      <c r="V1692" s="5">
        <f>_xlfn.XLOOKUP(H1692,'Rest - Home'!A:A,'Rest - Home'!B:B)</f>
        <v>0.95</v>
      </c>
      <c r="W1692" s="5">
        <f>_xlfn.XLOOKUP(H1692,'Rest - Home'!A:A,'Rest - Home'!C:C)</f>
        <v>0.92554174501717079</v>
      </c>
      <c r="X1692" s="5">
        <f t="shared" ref="X1692" si="2121">AM1693/K1692</f>
        <v>1.0641891891891893</v>
      </c>
      <c r="Y1692" s="5">
        <f t="shared" ref="Y1692" si="2122">AK1693/K1692</f>
        <v>1.0252323698878074</v>
      </c>
      <c r="Z1692" s="5">
        <f>IF(J1692="",1,(_xlfn.XLOOKUP(I1692,Goalies!B:B,Goalies!J:J)))</f>
        <v>1</v>
      </c>
      <c r="AA1692" s="23">
        <f>_xlfn.XLOOKUP(E1692,Injuries!A:A,Injuries!B:B)</f>
        <v>0.95</v>
      </c>
      <c r="AB1692" s="23">
        <f>_xlfn.XLOOKUP(E1692,Injuries!A:A,Injuries!C:C)</f>
        <v>1.0449999999999999</v>
      </c>
      <c r="AC1692" s="23">
        <f>_xlfn.XLOOKUP(E1692,'Game Adjustments'!A:A,'Game Adjustments'!B:B)</f>
        <v>1</v>
      </c>
      <c r="AD1692" s="23">
        <f>_xlfn.XLOOKUP(E1692,'Game Adjustments'!A:A,'Game Adjustments'!C:C)</f>
        <v>1</v>
      </c>
      <c r="AE1692" s="23">
        <f>IF(D1692="A",_xlfn.XLOOKUP(E1692,'Rest - Home'!F:F,'Rest - Home'!J:J),_xlfn.XLOOKUP(E1692,'Rest - Home'!F:F,'Rest - Home'!I:I))</f>
        <v>1</v>
      </c>
      <c r="AF1692" s="23">
        <f>IF(D1692="A",_xlfn.XLOOKUP(E1692,'Rest - Home'!F:F,'Rest - Home'!L:L),_xlfn.XLOOKUP(E1692,'Rest - Home'!F:F,'Rest - Home'!K:K))</f>
        <v>1</v>
      </c>
      <c r="AG1692" s="26">
        <v>1</v>
      </c>
      <c r="AH1692" s="26">
        <v>1</v>
      </c>
      <c r="AI1692" s="53" cm="1">
        <f t="array" ref="AI1692">MAX(IF($E$63:E1691=E1692,ROW($E$63:E1691)-MIN(ROW($E$63:E1691))+1))</f>
        <v>1604</v>
      </c>
      <c r="AJ1692" s="53" cm="1">
        <f t="array" ref="AJ1692">MAX(IF($I$105:I1691=I1692,ROW($I$105:I1691)-MIN(ROW($I$105:I1691))+1))</f>
        <v>1562</v>
      </c>
      <c r="AK1692" s="23">
        <f>IF(AI1692=0,_xlfn.XLOOKUP(E1692,'Starting GF'!A:A,'Starting GF'!B:B),INDEX($AL$63:$AL1692,AI1692))</f>
        <v>3.3792482218053363</v>
      </c>
      <c r="AL1692" s="23">
        <f t="shared" si="1947"/>
        <v>3.3792482218053363</v>
      </c>
      <c r="AM1692" s="23">
        <f>IF(AI1692=0,_xlfn.XLOOKUP(E1692,'Starting GF'!A:A,'Starting GF'!C:C),INDEX($AN$63:$AN1692,AI1692))</f>
        <v>2.6169942674414828</v>
      </c>
      <c r="AN1692" s="23">
        <f t="shared" si="1948"/>
        <v>2.6169942674414828</v>
      </c>
      <c r="AO1692" s="23" t="e">
        <f>IF(AJ1692=0,_xlfn.XLOOKUP(I1692,Goalies!B:B,Goalies!I:I),INDEX($AP$105:$AP1692,AJ1692))</f>
        <v>#N/A</v>
      </c>
      <c r="AP1692" s="23" t="e">
        <f t="shared" si="1949"/>
        <v>#N/A</v>
      </c>
      <c r="AQ1692" s="23">
        <f t="shared" si="1950"/>
        <v>2.6169942674414828</v>
      </c>
      <c r="AR1692" s="66">
        <v>0</v>
      </c>
      <c r="AS1692" s="96" t="s">
        <v>1591</v>
      </c>
      <c r="AT1692" s="20">
        <f t="shared" ref="AT1692" si="2123">(AK1692*V1692*X1692*Z1693*AA1692*AB1693*AC1692*AD1693*AG1692*AH1693)+AR1692</f>
        <v>3.1643955342401093</v>
      </c>
      <c r="AU1692" s="20">
        <f t="shared" ref="AU1692" si="2124">AT1693</f>
        <v>2.9292318752084672</v>
      </c>
      <c r="AV1692" s="12">
        <f t="shared" ref="AV1692" si="2125">AK1692*V1692*X1692*Z1693*AA1692*AB1693</f>
        <v>3.1643955342401093</v>
      </c>
      <c r="AW1692" s="12">
        <f t="shared" ref="AW1692" si="2126">AV1693</f>
        <v>2.9920144724257201</v>
      </c>
      <c r="AX1692" s="8">
        <f t="shared" si="1955"/>
        <v>3.1643955342401093</v>
      </c>
      <c r="AY1692" s="8">
        <f t="shared" si="1956"/>
        <v>2.9292318752084672</v>
      </c>
      <c r="AZ1692" s="8">
        <f t="shared" si="1957"/>
        <v>6.0936274094485761</v>
      </c>
      <c r="BA1692" s="8">
        <f t="shared" si="1958"/>
        <v>0.23516365903164216</v>
      </c>
      <c r="BB1692" s="62">
        <f t="shared" si="1959"/>
        <v>-118</v>
      </c>
      <c r="BC1692" s="21">
        <f t="shared" si="1960"/>
        <v>-136</v>
      </c>
      <c r="BD1692" s="21">
        <f t="shared" si="1961"/>
        <v>-109</v>
      </c>
      <c r="BE1692" s="21">
        <f t="shared" si="1962"/>
        <v>116</v>
      </c>
      <c r="BF1692" s="94">
        <f t="shared" ref="BF1692" si="2127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IF(AT1692&gt;AT1693, 1-_xlpm.interp, _xlpm.interp)
)</f>
        <v>0.5404975623587398</v>
      </c>
      <c r="BG1692" s="22">
        <f t="shared" si="550"/>
        <v>0.57602880053736771</v>
      </c>
      <c r="BH1692" s="22">
        <f t="shared" si="550"/>
        <v>0.52202621774535762</v>
      </c>
      <c r="BI1692" s="22">
        <f t="shared" si="550"/>
        <v>0.4630548906838069</v>
      </c>
      <c r="BJ1692" s="21">
        <f t="shared" si="1964"/>
        <v>-113</v>
      </c>
      <c r="BK1692" s="21">
        <f t="shared" si="1965"/>
        <v>-142</v>
      </c>
      <c r="BL1692" s="21">
        <f t="shared" si="1966"/>
        <v>-114</v>
      </c>
      <c r="BM1692" s="21">
        <f t="shared" si="1967"/>
        <v>111</v>
      </c>
      <c r="BN1692" s="22">
        <f t="shared" ref="BN1692" si="2128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IF(AV1692&gt;AV1693, 1-_xlpm.interp, _xlpm.interp)
)</f>
        <v>0.53121937275250031</v>
      </c>
      <c r="BO1692" s="22">
        <f t="shared" si="552"/>
        <v>0.5862160362295874</v>
      </c>
      <c r="BP1692" s="22">
        <f t="shared" si="552"/>
        <v>0.53366032733500002</v>
      </c>
      <c r="BQ1692" s="22">
        <f t="shared" si="552"/>
        <v>0.47351292802268241</v>
      </c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632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>CBJ Jet Greaves</v>
      </c>
      <c r="J1693" s="33" t="s">
        <v>227</v>
      </c>
      <c r="K1693" s="14">
        <v>2.96</v>
      </c>
      <c r="L1693" s="13">
        <v>0.15</v>
      </c>
      <c r="M1693" s="28">
        <v>0.1</v>
      </c>
      <c r="N1693">
        <f>IFERROR(_xlfn.XLOOKUP(A1693,Params!A:A,Params!D:D),0)</f>
        <v>0</v>
      </c>
      <c r="O1693">
        <f t="shared" ref="O1693" si="2129">N1692</f>
        <v>0</v>
      </c>
      <c r="P1693" s="68">
        <f t="shared" si="1939"/>
        <v>0</v>
      </c>
      <c r="Q1693">
        <f t="shared" ref="Q1693" si="2130">P1692</f>
        <v>0</v>
      </c>
      <c r="R1693" s="5">
        <f t="shared" ref="R1693" si="2131">N1693/W1693/X1693/Z1692/AB1692/AA1693</f>
        <v>0</v>
      </c>
      <c r="S1693" s="5">
        <f t="shared" ref="S1693" si="2132">O1693/W1692/Y1693/Z1693/AA1692/AB1693</f>
        <v>0</v>
      </c>
      <c r="T1693" s="5">
        <f t="shared" ref="T1693" si="2133">P1693/W1693/X1693/Z1692/AB1692</f>
        <v>0</v>
      </c>
      <c r="U1693" s="5">
        <f t="shared" ref="U1693" si="2134">Q1693/W1692/Y1693/Z1693/AA1692</f>
        <v>0</v>
      </c>
      <c r="V1693" s="5">
        <f>_xlfn.XLOOKUP(H1693,'Rest - Home'!A:A,'Rest - Home'!B:B)</f>
        <v>1.05</v>
      </c>
      <c r="W1693" s="5">
        <f>_xlfn.XLOOKUP(H1693,'Rest - Home'!A:A,'Rest - Home'!C:C)</f>
        <v>1.0725047827848808</v>
      </c>
      <c r="X1693" s="5">
        <f t="shared" ref="X1693" si="2135">AM1692/K1693</f>
        <v>0.88411968494644688</v>
      </c>
      <c r="Y1693" s="5">
        <f t="shared" ref="Y1693" si="2136">AK1692/K1693</f>
        <v>1.141637912772073</v>
      </c>
      <c r="Z1693" s="5">
        <f>IF(J1693="",1,(_xlfn.XLOOKUP(I1693,Goalies!B:B,Goalies!J:J)))</f>
        <v>0.97499999999999998</v>
      </c>
      <c r="AA1693" s="23">
        <f>_xlfn.XLOOKUP(E1693,Injuries!A:A,Injuries!B:B)</f>
        <v>0.995</v>
      </c>
      <c r="AB1693" s="23">
        <f>_xlfn.XLOOKUP(E1693,Injuries!A:A,Injuries!C:C)</f>
        <v>1</v>
      </c>
      <c r="AC1693" s="23">
        <f>_xlfn.XLOOKUP(E1693,'Game Adjustments'!A:A,'Game Adjustments'!B:B)</f>
        <v>1</v>
      </c>
      <c r="AD1693" s="23">
        <f>_xlfn.XLOOKUP(E1693,'Game Adjustments'!A:A,'Game Adjustments'!C:C)</f>
        <v>1</v>
      </c>
      <c r="AE1693" s="23">
        <f>IF(D1693="A",_xlfn.XLOOKUP(E1693,'Rest - Home'!F:F,'Rest - Home'!J:J),_xlfn.XLOOKUP(E1693,'Rest - Home'!F:F,'Rest - Home'!I:I))</f>
        <v>1</v>
      </c>
      <c r="AF1693" s="23">
        <f>IF(D1693="A",_xlfn.XLOOKUP(E1693,'Rest - Home'!F:F,'Rest - Home'!L:L),_xlfn.XLOOKUP(E1693,'Rest - Home'!F:F,'Rest - Home'!K:K))</f>
        <v>1</v>
      </c>
      <c r="AG1693" s="26">
        <v>1</v>
      </c>
      <c r="AH1693" s="26">
        <v>1</v>
      </c>
      <c r="AI1693" s="53" cm="1">
        <f t="array" ref="AI1693">MAX(IF($E$63:E1692=E1693,ROW($E$63:E1692)-MIN(ROW($E$63:E1692))+1))</f>
        <v>1593</v>
      </c>
      <c r="AJ1693" s="53" cm="1">
        <f t="array" ref="AJ1693">MAX(IF($I$105:I1692=I1693,ROW($I$105:I1692)-MIN(ROW($I$105:I1692))+1))</f>
        <v>1551</v>
      </c>
      <c r="AK1693" s="23">
        <f>IF(AI1693=0,_xlfn.XLOOKUP(E1693,'Starting GF'!A:A,'Starting GF'!B:B),INDEX($AL$63:$AL1693,AI1693))</f>
        <v>3.0346878148679099</v>
      </c>
      <c r="AL1693" s="23">
        <f t="shared" si="1947"/>
        <v>3.0346878148679099</v>
      </c>
      <c r="AM1693" s="23">
        <f>IF(AI1693=0,_xlfn.XLOOKUP(E1693,'Starting GF'!A:A,'Starting GF'!C:C),INDEX($AN$63:$AN1693,AI1693))</f>
        <v>3.15</v>
      </c>
      <c r="AN1693" s="23">
        <f t="shared" si="1948"/>
        <v>3.15</v>
      </c>
      <c r="AO1693" s="23">
        <f>IF(AJ1693=0,_xlfn.XLOOKUP(I1693,Goalies!B:B,Goalies!I:I),INDEX($AP$105:$AP1693,AJ1693))</f>
        <v>3.1932728203914627</v>
      </c>
      <c r="AP1693" s="23">
        <f t="shared" si="1949"/>
        <v>3.1932728203914627</v>
      </c>
      <c r="AQ1693" s="23">
        <f t="shared" si="1950"/>
        <v>3.07125</v>
      </c>
      <c r="AR1693" s="66">
        <v>0</v>
      </c>
      <c r="AS1693" s="96" t="s">
        <v>1591</v>
      </c>
      <c r="AT1693" s="20">
        <f t="shared" ref="AT1693" si="2137">(AK1693*V1693*X1693*Z1692*AA1693*AB1692*AC1693*AD1692*AG1693*AH1692)+AR1693</f>
        <v>2.9292318752084672</v>
      </c>
      <c r="AU1693" s="20">
        <f t="shared" ref="AU1693" si="2138">AT1692</f>
        <v>3.1643955342401093</v>
      </c>
      <c r="AV1693" s="12">
        <f t="shared" ref="AV1693" si="2139">AK1693*W1693*X1693*Z1692*AA1693*AB1692</f>
        <v>2.9920144724257201</v>
      </c>
      <c r="AW1693" s="12">
        <f t="shared" ref="AW1693" si="2140">AV1692</f>
        <v>3.1643955342401093</v>
      </c>
      <c r="AX1693" s="8">
        <f t="shared" si="1955"/>
        <v>2.9292318752084672</v>
      </c>
      <c r="AY1693" s="8">
        <f t="shared" si="1956"/>
        <v>3.1643955342401093</v>
      </c>
      <c r="AZ1693" s="8">
        <f t="shared" si="1957"/>
        <v>6.0936274094485761</v>
      </c>
      <c r="BA1693" s="8">
        <f t="shared" si="1958"/>
        <v>-0.23516365903164216</v>
      </c>
      <c r="BB1693" s="62">
        <f t="shared" si="1959"/>
        <v>118</v>
      </c>
      <c r="BC1693" s="21">
        <f t="shared" si="1960"/>
        <v>136</v>
      </c>
      <c r="BD1693" s="21">
        <f t="shared" si="1961"/>
        <v>109</v>
      </c>
      <c r="BE1693" s="21">
        <f t="shared" si="1962"/>
        <v>-116</v>
      </c>
      <c r="BF1693" s="94">
        <f t="shared" si="57"/>
        <v>0.4595024376412602</v>
      </c>
      <c r="BG1693" s="22">
        <f t="shared" ref="BG1693" si="2141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0.42397119946263229</v>
      </c>
      <c r="BH1693" s="22">
        <f t="shared" ref="BH1693" si="2142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0.47797378225464232</v>
      </c>
      <c r="BI1693" s="22">
        <f t="shared" ref="BI1693" si="2143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0.5369451093161931</v>
      </c>
      <c r="BJ1693" s="21">
        <f t="shared" si="1964"/>
        <v>113</v>
      </c>
      <c r="BK1693" s="21">
        <f t="shared" si="1965"/>
        <v>142</v>
      </c>
      <c r="BL1693" s="21">
        <f t="shared" si="1966"/>
        <v>114</v>
      </c>
      <c r="BM1693" s="21">
        <f t="shared" si="1967"/>
        <v>-111</v>
      </c>
      <c r="BN1693" s="22">
        <f t="shared" si="61"/>
        <v>0.46878062724749969</v>
      </c>
      <c r="BO1693" s="22">
        <f t="shared" ref="BO1693" si="2144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0.4137839637704126</v>
      </c>
      <c r="BP1693" s="22">
        <f t="shared" ref="BP1693" si="2145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0.46633967266500004</v>
      </c>
      <c r="BQ1693" s="22">
        <f t="shared" ref="BQ1693" si="2146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0.52648707197731759</v>
      </c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632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>LAK Darcy Kuemper</v>
      </c>
      <c r="J1694" s="33" t="s">
        <v>167</v>
      </c>
      <c r="K1694" s="14">
        <v>2.96</v>
      </c>
      <c r="L1694" s="13">
        <v>0.15</v>
      </c>
      <c r="M1694" s="28">
        <v>0.1</v>
      </c>
      <c r="N1694">
        <f>IFERROR(_xlfn.XLOOKUP(A1694,Params!A:A,Params!D:D),0)</f>
        <v>0</v>
      </c>
      <c r="O1694">
        <f t="shared" ref="O1694" si="2147">N1695</f>
        <v>0</v>
      </c>
      <c r="P1694" s="68">
        <f t="shared" si="1939"/>
        <v>0</v>
      </c>
      <c r="Q1694">
        <f t="shared" ref="Q1694" si="2148">P1695</f>
        <v>0</v>
      </c>
      <c r="R1694" s="5">
        <f t="shared" ref="R1694" si="2149">N1694/W1694/X1694/Z1695/AB1695/AA1694</f>
        <v>0</v>
      </c>
      <c r="S1694" s="5">
        <f t="shared" ref="S1694" si="2150">O1694/W1695/Y1694/Z1694/AA1695/AB1694</f>
        <v>0</v>
      </c>
      <c r="T1694" s="5">
        <f t="shared" ref="T1694" si="2151">P1694/W1694/X1694/Z1695/AB1695</f>
        <v>0</v>
      </c>
      <c r="U1694" s="5">
        <f t="shared" ref="U1694" si="2152">Q1694/W1695/Y1694/Z1694/AA1695</f>
        <v>0</v>
      </c>
      <c r="V1694" s="5">
        <f>_xlfn.XLOOKUP(H1694,'Rest - Home'!A:A,'Rest - Home'!B:B)</f>
        <v>1.0649999999999999</v>
      </c>
      <c r="W1694" s="5">
        <f>_xlfn.XLOOKUP(H1694,'Rest - Home'!A:A,'Rest - Home'!C:C)</f>
        <v>1.0082621487897616</v>
      </c>
      <c r="X1694" s="5">
        <f t="shared" ref="X1694" si="2153">AM1695/K1694</f>
        <v>1.0656535361884429</v>
      </c>
      <c r="Y1694" s="5">
        <f t="shared" ref="Y1694" si="2154">AK1695/K1694</f>
        <v>0.91739378632145274</v>
      </c>
      <c r="Z1694" s="5">
        <f>IF(J1694="",1,(_xlfn.XLOOKUP(I1694,Goalies!B:B,Goalies!J:J)))</f>
        <v>0.97499999999999998</v>
      </c>
      <c r="AA1694" s="23">
        <f>_xlfn.XLOOKUP(E1694,Injuries!A:A,Injuries!B:B)</f>
        <v>0.95</v>
      </c>
      <c r="AB1694" s="23">
        <f>_xlfn.XLOOKUP(E1694,Injuries!A:A,Injuries!C:C)</f>
        <v>1.0449999999999999</v>
      </c>
      <c r="AC1694" s="23">
        <f>_xlfn.XLOOKUP(E1694,'Game Adjustments'!A:A,'Game Adjustments'!B:B)</f>
        <v>1</v>
      </c>
      <c r="AD1694" s="23">
        <f>_xlfn.XLOOKUP(E1694,'Game Adjustments'!A:A,'Game Adjustments'!C:C)</f>
        <v>1</v>
      </c>
      <c r="AE1694" s="23">
        <f>IF(D1694="A",_xlfn.XLOOKUP(E1694,'Rest - Home'!F:F,'Rest - Home'!J:J),_xlfn.XLOOKUP(E1694,'Rest - Home'!F:F,'Rest - Home'!I:I))</f>
        <v>1</v>
      </c>
      <c r="AF1694" s="23">
        <f>IF(D1694="A",_xlfn.XLOOKUP(E1694,'Rest - Home'!F:F,'Rest - Home'!L:L),_xlfn.XLOOKUP(E1694,'Rest - Home'!F:F,'Rest - Home'!K:K))</f>
        <v>1</v>
      </c>
      <c r="AG1694" s="26">
        <v>1</v>
      </c>
      <c r="AH1694" s="26">
        <v>1</v>
      </c>
      <c r="AI1694" s="53" cm="1">
        <f t="array" ref="AI1694">MAX(IF($E$63:E1693=E1694,ROW($E$63:E1693)-MIN(ROW($E$63:E1693))+1))</f>
        <v>1575</v>
      </c>
      <c r="AJ1694" s="53" cm="1">
        <f t="array" ref="AJ1694">MAX(IF($I$105:I1693=I1694,ROW($I$105:I1693)-MIN(ROW($I$105:I1693))+1))</f>
        <v>1533</v>
      </c>
      <c r="AK1694" s="23">
        <f>IF(AI1694=0,_xlfn.XLOOKUP(E1694,'Starting GF'!A:A,'Starting GF'!B:B),INDEX($AL$63:$AL1694,AI1694))</f>
        <v>2.8537500263255016</v>
      </c>
      <c r="AL1694" s="23">
        <f t="shared" si="1947"/>
        <v>2.8537500263255016</v>
      </c>
      <c r="AM1694" s="23">
        <f>IF(AI1694=0,_xlfn.XLOOKUP(E1694,'Starting GF'!A:A,'Starting GF'!C:C),INDEX($AN$63:$AN1694,AI1694))</f>
        <v>2.7592459740363631</v>
      </c>
      <c r="AN1694" s="23">
        <f t="shared" si="1948"/>
        <v>2.7592459740363631</v>
      </c>
      <c r="AO1694" s="23">
        <f>IF(AJ1694=0,_xlfn.XLOOKUP(I1694,Goalies!B:B,Goalies!I:I),INDEX($AP$105:$AP1694,AJ1694))</f>
        <v>2.7494187084099457</v>
      </c>
      <c r="AP1694" s="23">
        <f t="shared" si="1949"/>
        <v>2.7494187084099457</v>
      </c>
      <c r="AQ1694" s="23">
        <f t="shared" si="1950"/>
        <v>2.6902648246854541</v>
      </c>
      <c r="AR1694" s="66">
        <v>0</v>
      </c>
      <c r="AS1694" s="96" t="s">
        <v>1591</v>
      </c>
      <c r="AT1694" s="20">
        <f t="shared" ref="AT1694" si="2155">(AK1694*V1694*X1694*Z1695*AA1694*AB1695*AC1694*AD1695*AG1694*AH1695)+AR1694</f>
        <v>3.0454580487118945</v>
      </c>
      <c r="AU1694" s="20">
        <f t="shared" ref="AU1694" si="2156">AT1695</f>
        <v>2.4746403900314076</v>
      </c>
      <c r="AV1694" s="12">
        <f t="shared" ref="AV1694" si="2157">AK1694*V1694*X1694*Z1695*AA1694*AB1695</f>
        <v>3.0454580487118945</v>
      </c>
      <c r="AW1694" s="12">
        <f t="shared" ref="AW1694" si="2158">AV1695</f>
        <v>2.4634725617251498</v>
      </c>
      <c r="AX1694" s="8">
        <f t="shared" si="1955"/>
        <v>3.0454580487118945</v>
      </c>
      <c r="AY1694" s="8">
        <f t="shared" si="1956"/>
        <v>2.4746403900314076</v>
      </c>
      <c r="AZ1694" s="8">
        <f t="shared" si="1957"/>
        <v>5.5200984387433021</v>
      </c>
      <c r="BA1694" s="8">
        <f t="shared" si="1958"/>
        <v>0.57081765868048695</v>
      </c>
      <c r="BB1694" s="62">
        <f t="shared" si="1959"/>
        <v>-148</v>
      </c>
      <c r="BC1694" s="21">
        <f t="shared" si="1960"/>
        <v>109</v>
      </c>
      <c r="BD1694" s="21">
        <f t="shared" si="1961"/>
        <v>143</v>
      </c>
      <c r="BE1694" s="21">
        <f t="shared" si="1962"/>
        <v>174</v>
      </c>
      <c r="BF1694" s="94">
        <f t="shared" ref="BF1694" si="2159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IF(AT1694&gt;AT1695, 1-_xlpm.interp, _xlpm.interp)
)</f>
        <v>0.59647851449566036</v>
      </c>
      <c r="BG1694" s="22">
        <f t="shared" si="550"/>
        <v>0.47870437495695117</v>
      </c>
      <c r="BH1694" s="22">
        <f t="shared" si="550"/>
        <v>0.41197910071884492</v>
      </c>
      <c r="BI1694" s="22">
        <f t="shared" si="550"/>
        <v>0.36522333076847469</v>
      </c>
      <c r="BJ1694" s="21">
        <f t="shared" si="1964"/>
        <v>-149</v>
      </c>
      <c r="BK1694" s="21">
        <f t="shared" si="1965"/>
        <v>110</v>
      </c>
      <c r="BL1694" s="21">
        <f t="shared" si="1966"/>
        <v>144</v>
      </c>
      <c r="BM1694" s="21">
        <f t="shared" si="1967"/>
        <v>175</v>
      </c>
      <c r="BN1694" s="22">
        <f t="shared" ref="BN1694" si="2160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IF(AV1694&gt;AV1695, 1-_xlpm.interp, _xlpm.interp)
)</f>
        <v>0.59842215683972999</v>
      </c>
      <c r="BO1694" s="22">
        <f t="shared" si="552"/>
        <v>0.47651346370976144</v>
      </c>
      <c r="BP1694" s="22">
        <f t="shared" si="552"/>
        <v>0.40973962962976906</v>
      </c>
      <c r="BQ1694" s="22">
        <f t="shared" si="552"/>
        <v>0.36338274723375241</v>
      </c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632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>STL Joel Hofer</v>
      </c>
      <c r="J1695" s="33" t="s">
        <v>233</v>
      </c>
      <c r="K1695" s="14">
        <v>2.96</v>
      </c>
      <c r="L1695" s="13">
        <v>0.15</v>
      </c>
      <c r="M1695" s="28">
        <v>0.1</v>
      </c>
      <c r="N1695">
        <f>IFERROR(_xlfn.XLOOKUP(A1695,Params!A:A,Params!D:D),0)</f>
        <v>0</v>
      </c>
      <c r="O1695">
        <f t="shared" ref="O1695" si="2161">N1694</f>
        <v>0</v>
      </c>
      <c r="P1695" s="68">
        <f t="shared" si="1939"/>
        <v>0</v>
      </c>
      <c r="Q1695">
        <f t="shared" ref="Q1695" si="2162">P1694</f>
        <v>0</v>
      </c>
      <c r="R1695" s="5">
        <f t="shared" ref="R1695" si="2163">N1695/W1695/X1695/Z1694/AB1694/AA1695</f>
        <v>0</v>
      </c>
      <c r="S1695" s="5">
        <f t="shared" ref="S1695" si="2164">O1695/W1694/Y1695/Z1695/AA1694/AB1695</f>
        <v>0</v>
      </c>
      <c r="T1695" s="5">
        <f t="shared" ref="T1695" si="2165">P1695/W1695/X1695/Z1694/AB1694</f>
        <v>0</v>
      </c>
      <c r="U1695" s="5">
        <f t="shared" ref="U1695" si="2166">Q1695/W1694/Y1695/Z1695/AA1694</f>
        <v>0</v>
      </c>
      <c r="V1695" s="5">
        <f>_xlfn.XLOOKUP(H1695,'Rest - Home'!A:A,'Rest - Home'!B:B)</f>
        <v>1.01</v>
      </c>
      <c r="W1695" s="5">
        <f>_xlfn.XLOOKUP(H1695,'Rest - Home'!A:A,'Rest - Home'!C:C)</f>
        <v>1.0054419613311261</v>
      </c>
      <c r="X1695" s="5">
        <f t="shared" ref="X1695" si="2167">AM1694/K1695</f>
        <v>0.93217769393120375</v>
      </c>
      <c r="Y1695" s="5">
        <f t="shared" ref="Y1695" si="2168">AK1694/K1695</f>
        <v>0.96410473862348023</v>
      </c>
      <c r="Z1695" s="5">
        <f>IF(J1695="",1,(_xlfn.XLOOKUP(I1695,Goalies!B:B,Goalies!J:J)))</f>
        <v>0.98</v>
      </c>
      <c r="AA1695" s="23">
        <f>_xlfn.XLOOKUP(E1695,Injuries!A:A,Injuries!B:B)</f>
        <v>0.95</v>
      </c>
      <c r="AB1695" s="23">
        <f>_xlfn.XLOOKUP(E1695,Injuries!A:A,Injuries!C:C)</f>
        <v>1.01</v>
      </c>
      <c r="AC1695" s="23">
        <f>_xlfn.XLOOKUP(E1695,'Game Adjustments'!A:A,'Game Adjustments'!B:B)</f>
        <v>1</v>
      </c>
      <c r="AD1695" s="23">
        <f>_xlfn.XLOOKUP(E1695,'Game Adjustments'!A:A,'Game Adjustments'!C:C)</f>
        <v>1</v>
      </c>
      <c r="AE1695" s="23">
        <f>IF(D1695="A",_xlfn.XLOOKUP(E1695,'Rest - Home'!F:F,'Rest - Home'!J:J),_xlfn.XLOOKUP(E1695,'Rest - Home'!F:F,'Rest - Home'!I:I))</f>
        <v>1</v>
      </c>
      <c r="AF1695" s="23">
        <f>IF(D1695="A",_xlfn.XLOOKUP(E1695,'Rest - Home'!F:F,'Rest - Home'!L:L),_xlfn.XLOOKUP(E1695,'Rest - Home'!F:F,'Rest - Home'!K:K))</f>
        <v>1</v>
      </c>
      <c r="AG1695" s="26">
        <v>1</v>
      </c>
      <c r="AH1695" s="26">
        <v>1</v>
      </c>
      <c r="AI1695" s="53" cm="1">
        <f t="array" ref="AI1695">MAX(IF($E$63:E1694=E1695,ROW($E$63:E1694)-MIN(ROW($E$63:E1694))+1))</f>
        <v>1608</v>
      </c>
      <c r="AJ1695" s="53" cm="1">
        <f t="array" ref="AJ1695">MAX(IF($I$105:I1694=I1695,ROW($I$105:I1694)-MIN(ROW($I$105:I1694))+1))</f>
        <v>1528</v>
      </c>
      <c r="AK1695" s="23">
        <f>IF(AI1695=0,_xlfn.XLOOKUP(E1695,'Starting GF'!A:A,'Starting GF'!B:B),INDEX($AL$63:$AL1695,AI1695))</f>
        <v>2.7154856075114999</v>
      </c>
      <c r="AL1695" s="23">
        <f t="shared" si="1947"/>
        <v>2.7154856075114999</v>
      </c>
      <c r="AM1695" s="23">
        <f>IF(AI1695=0,_xlfn.XLOOKUP(E1695,'Starting GF'!A:A,'Starting GF'!C:C),INDEX($AN$63:$AN1695,AI1695))</f>
        <v>3.1543344671177911</v>
      </c>
      <c r="AN1695" s="23">
        <f t="shared" si="1948"/>
        <v>3.1543344671177911</v>
      </c>
      <c r="AO1695" s="23">
        <f>IF(AJ1695=0,_xlfn.XLOOKUP(I1695,Goalies!B:B,Goalies!I:I),INDEX($AP$105:$AP1695,AJ1695))</f>
        <v>3.1098740810297896</v>
      </c>
      <c r="AP1695" s="23">
        <f t="shared" si="1949"/>
        <v>3.1098740810297896</v>
      </c>
      <c r="AQ1695" s="23">
        <f t="shared" si="1950"/>
        <v>3.0912477777754352</v>
      </c>
      <c r="AR1695" s="66">
        <v>0</v>
      </c>
      <c r="AS1695" s="96" t="s">
        <v>1591</v>
      </c>
      <c r="AT1695" s="20">
        <f t="shared" ref="AT1695" si="2169">(AK1695*V1695*X1695*Z1694*AA1695*AB1694*AC1695*AD1694*AG1695*AH1694)+AR1695</f>
        <v>2.4746403900314076</v>
      </c>
      <c r="AU1695" s="20">
        <f t="shared" ref="AU1695" si="2170">AT1694</f>
        <v>3.0454580487118945</v>
      </c>
      <c r="AV1695" s="12">
        <f t="shared" ref="AV1695" si="2171">AK1695*W1695*X1695*Z1694*AA1695*AB1694</f>
        <v>2.4634725617251498</v>
      </c>
      <c r="AW1695" s="12">
        <f t="shared" ref="AW1695" si="2172">AV1694</f>
        <v>3.0454580487118945</v>
      </c>
      <c r="AX1695" s="8">
        <f t="shared" si="1955"/>
        <v>2.4746403900314076</v>
      </c>
      <c r="AY1695" s="8">
        <f t="shared" si="1956"/>
        <v>3.0454580487118945</v>
      </c>
      <c r="AZ1695" s="8">
        <f t="shared" si="1957"/>
        <v>5.5200984387433021</v>
      </c>
      <c r="BA1695" s="8">
        <f t="shared" si="1958"/>
        <v>-0.57081765868048695</v>
      </c>
      <c r="BB1695" s="62">
        <f t="shared" si="1959"/>
        <v>148</v>
      </c>
      <c r="BC1695" s="21">
        <f t="shared" si="1960"/>
        <v>-109</v>
      </c>
      <c r="BD1695" s="21">
        <f t="shared" si="1961"/>
        <v>-143</v>
      </c>
      <c r="BE1695" s="21">
        <f t="shared" si="1962"/>
        <v>-174</v>
      </c>
      <c r="BF1695" s="94">
        <f t="shared" si="57"/>
        <v>0.40352148550433964</v>
      </c>
      <c r="BG1695" s="22">
        <f t="shared" ref="BG1695" si="2173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0.52129562504304883</v>
      </c>
      <c r="BH1695" s="22">
        <f t="shared" ref="BH1695" si="2174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0.58802089928115508</v>
      </c>
      <c r="BI1695" s="22">
        <f t="shared" ref="BI1695" si="2175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0.63477666923152531</v>
      </c>
      <c r="BJ1695" s="21">
        <f t="shared" si="1964"/>
        <v>149</v>
      </c>
      <c r="BK1695" s="21">
        <f t="shared" si="1965"/>
        <v>-110</v>
      </c>
      <c r="BL1695" s="21">
        <f t="shared" si="1966"/>
        <v>-144</v>
      </c>
      <c r="BM1695" s="21">
        <f t="shared" si="1967"/>
        <v>-175</v>
      </c>
      <c r="BN1695" s="22">
        <f t="shared" si="61"/>
        <v>0.40157784316027001</v>
      </c>
      <c r="BO1695" s="22">
        <f t="shared" ref="BO1695" si="2176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0.52348653629023856</v>
      </c>
      <c r="BP1695" s="22">
        <f t="shared" ref="BP1695" si="2177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0.59026037037023094</v>
      </c>
      <c r="BQ1695" s="22">
        <f t="shared" ref="BQ1695" si="2178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0.63661725276624759</v>
      </c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632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>FLA Sergei Bobrovsky</v>
      </c>
      <c r="J1696" s="33" t="s">
        <v>165</v>
      </c>
      <c r="K1696" s="14">
        <v>2.96</v>
      </c>
      <c r="L1696" s="13">
        <v>0.15</v>
      </c>
      <c r="M1696" s="28">
        <v>0.1</v>
      </c>
      <c r="N1696">
        <f>IFERROR(_xlfn.XLOOKUP(A1696,Params!A:A,Params!D:D),0)</f>
        <v>0</v>
      </c>
      <c r="O1696">
        <f t="shared" ref="O1696" si="2179">N1697</f>
        <v>0</v>
      </c>
      <c r="P1696" s="68">
        <f t="shared" si="1939"/>
        <v>0</v>
      </c>
      <c r="Q1696">
        <f t="shared" ref="Q1696" si="2180">P1697</f>
        <v>0</v>
      </c>
      <c r="R1696" s="5">
        <f t="shared" ref="R1696" si="2181">N1696/W1696/X1696/Z1697/AB1697/AA1696</f>
        <v>0</v>
      </c>
      <c r="S1696" s="5">
        <f t="shared" ref="S1696" si="2182">O1696/W1697/Y1696/Z1696/AA1697/AB1696</f>
        <v>0</v>
      </c>
      <c r="T1696" s="5">
        <f t="shared" ref="T1696" si="2183">P1696/W1696/X1696/Z1697/AB1697</f>
        <v>0</v>
      </c>
      <c r="U1696" s="5">
        <f t="shared" ref="U1696" si="2184">Q1696/W1697/Y1696/Z1696/AA1697</f>
        <v>0</v>
      </c>
      <c r="V1696" s="5">
        <f>_xlfn.XLOOKUP(H1696,'Rest - Home'!A:A,'Rest - Home'!B:B)</f>
        <v>0.95</v>
      </c>
      <c r="W1696" s="5">
        <f>_xlfn.XLOOKUP(H1696,'Rest - Home'!A:A,'Rest - Home'!C:C)</f>
        <v>0.95302926576458757</v>
      </c>
      <c r="X1696" s="5">
        <f t="shared" ref="X1696" si="2185">AM1697/K1696</f>
        <v>0.96436323119853806</v>
      </c>
      <c r="Y1696" s="5">
        <f t="shared" ref="Y1696" si="2186">AK1697/K1696</f>
        <v>1.0664135094085303</v>
      </c>
      <c r="Z1696" s="5">
        <f>IF(J1696="",1,(_xlfn.XLOOKUP(I1696,Goalies!B:B,Goalies!J:J)))</f>
        <v>1</v>
      </c>
      <c r="AA1696" s="23">
        <f>_xlfn.XLOOKUP(E1696,Injuries!A:A,Injuries!B:B)</f>
        <v>0.95</v>
      </c>
      <c r="AB1696" s="23">
        <f>_xlfn.XLOOKUP(E1696,Injuries!A:A,Injuries!C:C)</f>
        <v>1.04</v>
      </c>
      <c r="AC1696" s="23">
        <f>_xlfn.XLOOKUP(E1696,'Game Adjustments'!A:A,'Game Adjustments'!B:B)</f>
        <v>1</v>
      </c>
      <c r="AD1696" s="23">
        <f>_xlfn.XLOOKUP(E1696,'Game Adjustments'!A:A,'Game Adjustments'!C:C)</f>
        <v>1</v>
      </c>
      <c r="AE1696" s="23">
        <f>IF(D1696="A",_xlfn.XLOOKUP(E1696,'Rest - Home'!F:F,'Rest - Home'!J:J),_xlfn.XLOOKUP(E1696,'Rest - Home'!F:F,'Rest - Home'!I:I))</f>
        <v>1</v>
      </c>
      <c r="AF1696" s="23">
        <f>IF(D1696="A",_xlfn.XLOOKUP(E1696,'Rest - Home'!F:F,'Rest - Home'!L:L),_xlfn.XLOOKUP(E1696,'Rest - Home'!F:F,'Rest - Home'!K:K))</f>
        <v>1</v>
      </c>
      <c r="AG1696" s="26">
        <v>1</v>
      </c>
      <c r="AH1696" s="26">
        <v>1</v>
      </c>
      <c r="AI1696" s="53" cm="1">
        <f t="array" ref="AI1696">MAX(IF($E$63:E1695=E1696,ROW($E$63:E1695)-MIN(ROW($E$63:E1695))+1))</f>
        <v>1596</v>
      </c>
      <c r="AJ1696" s="53" cm="1">
        <f t="array" ref="AJ1696">MAX(IF($I$105:I1695=I1696,ROW($I$105:I1695)-MIN(ROW($I$105:I1695))+1))</f>
        <v>1505</v>
      </c>
      <c r="AK1696" s="23">
        <f>IF(AI1696=0,_xlfn.XLOOKUP(E1696,'Starting GF'!A:A,'Starting GF'!B:B),INDEX($AL$63:$AL1696,AI1696))</f>
        <v>3.1340399813237774</v>
      </c>
      <c r="AL1696" s="23">
        <f t="shared" si="1947"/>
        <v>3.1340399813237774</v>
      </c>
      <c r="AM1696" s="23">
        <f>IF(AI1696=0,_xlfn.XLOOKUP(E1696,'Starting GF'!A:A,'Starting GF'!C:C),INDEX($AN$63:$AN1696,AI1696))</f>
        <v>2.82</v>
      </c>
      <c r="AN1696" s="23">
        <f t="shared" si="1948"/>
        <v>2.82</v>
      </c>
      <c r="AO1696" s="23">
        <f>IF(AJ1696=0,_xlfn.XLOOKUP(I1696,Goalies!B:B,Goalies!I:I),INDEX($AP$105:$AP1696,AJ1696))</f>
        <v>2.7934594054010731</v>
      </c>
      <c r="AP1696" s="23">
        <f t="shared" si="1949"/>
        <v>2.7934594054010731</v>
      </c>
      <c r="AQ1696" s="23">
        <f t="shared" si="1950"/>
        <v>2.82</v>
      </c>
      <c r="AR1696" s="66">
        <v>0</v>
      </c>
      <c r="AS1696" s="96" t="s">
        <v>1591</v>
      </c>
      <c r="AT1696" s="20">
        <f t="shared" ref="AT1696" si="2187">(AK1696*V1696*X1696*Z1697*AA1696*AB1697*AC1696*AD1697*AG1696*AH1697)+AR1696</f>
        <v>2.8084126490806147</v>
      </c>
      <c r="AU1696" s="20">
        <f t="shared" ref="AU1696" si="2188">AT1697</f>
        <v>3.1465932118389288</v>
      </c>
      <c r="AV1696" s="12">
        <f t="shared" ref="AV1696" si="2189">AK1696*V1696*X1696*Z1697*AA1696*AB1697</f>
        <v>2.8084126490806147</v>
      </c>
      <c r="AW1696" s="12">
        <f t="shared" ref="AW1696" si="2190">AV1697</f>
        <v>3.1500598745347315</v>
      </c>
      <c r="AX1696" s="8">
        <f t="shared" si="1955"/>
        <v>2.8084126490806147</v>
      </c>
      <c r="AY1696" s="8">
        <f t="shared" si="1956"/>
        <v>3.1465932118389288</v>
      </c>
      <c r="AZ1696" s="8">
        <f t="shared" si="1957"/>
        <v>5.9550058609195435</v>
      </c>
      <c r="BA1696" s="8">
        <f t="shared" si="1958"/>
        <v>-0.3381805627583141</v>
      </c>
      <c r="BB1696" s="62">
        <f t="shared" si="1959"/>
        <v>125</v>
      </c>
      <c r="BC1696" s="21">
        <f t="shared" si="1960"/>
        <v>-123</v>
      </c>
      <c r="BD1696" s="21">
        <f t="shared" si="1961"/>
        <v>102</v>
      </c>
      <c r="BE1696" s="21">
        <f t="shared" si="1962"/>
        <v>128</v>
      </c>
      <c r="BF1696" s="94">
        <f t="shared" ref="BF1696" si="2191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IF(AT1696&gt;AT1697, 1-_xlpm.interp, _xlpm.interp)
)</f>
        <v>0.44415360143924576</v>
      </c>
      <c r="BG1696" s="22">
        <f t="shared" si="550"/>
        <v>0.55203704482441518</v>
      </c>
      <c r="BH1696" s="22">
        <f t="shared" si="550"/>
        <v>0.49418573292675039</v>
      </c>
      <c r="BI1696" s="22">
        <f t="shared" si="550"/>
        <v>0.43766403251424657</v>
      </c>
      <c r="BJ1696" s="21">
        <f t="shared" si="1964"/>
        <v>125</v>
      </c>
      <c r="BK1696" s="21">
        <f t="shared" si="1965"/>
        <v>-123</v>
      </c>
      <c r="BL1696" s="21">
        <f t="shared" si="1966"/>
        <v>102</v>
      </c>
      <c r="BM1696" s="21">
        <f t="shared" si="1967"/>
        <v>128</v>
      </c>
      <c r="BN1696" s="22">
        <f t="shared" ref="BN1696" si="2192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IF(AV1696&gt;AV1697, 1-_xlpm.interp, _xlpm.interp)
)</f>
        <v>0.44352944542108919</v>
      </c>
      <c r="BO1696" s="22">
        <f t="shared" si="552"/>
        <v>0.55243002210738212</v>
      </c>
      <c r="BP1696" s="22">
        <f t="shared" si="552"/>
        <v>0.49461562757202793</v>
      </c>
      <c r="BQ1696" s="22">
        <f t="shared" si="552"/>
        <v>0.43803321012810315</v>
      </c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632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>MIN Filip Gustavsson</v>
      </c>
      <c r="J1697" s="33" t="s">
        <v>169</v>
      </c>
      <c r="K1697" s="14">
        <v>2.96</v>
      </c>
      <c r="L1697" s="13">
        <v>0.15</v>
      </c>
      <c r="M1697" s="28">
        <v>0.1</v>
      </c>
      <c r="N1697">
        <f>IFERROR(_xlfn.XLOOKUP(A1697,Params!A:A,Params!D:D),0)</f>
        <v>0</v>
      </c>
      <c r="O1697">
        <f t="shared" ref="O1697" si="2193">N1696</f>
        <v>0</v>
      </c>
      <c r="P1697" s="68">
        <f t="shared" si="1939"/>
        <v>0</v>
      </c>
      <c r="Q1697">
        <f t="shared" ref="Q1697" si="2194">P1696</f>
        <v>0</v>
      </c>
      <c r="R1697" s="5">
        <f t="shared" ref="R1697" si="2195">N1697/W1697/X1697/Z1696/AB1696/AA1697</f>
        <v>0</v>
      </c>
      <c r="S1697" s="5">
        <f t="shared" ref="S1697" si="2196">O1697/W1696/Y1697/Z1697/AA1696/AB1697</f>
        <v>0</v>
      </c>
      <c r="T1697" s="5">
        <f t="shared" ref="T1697" si="2197">P1697/W1697/X1697/Z1696/AB1696</f>
        <v>0</v>
      </c>
      <c r="U1697" s="5">
        <f t="shared" ref="U1697" si="2198">Q1697/W1696/Y1697/Z1697/AA1696</f>
        <v>0</v>
      </c>
      <c r="V1697" s="5">
        <f>_xlfn.XLOOKUP(H1697,'Rest - Home'!A:A,'Rest - Home'!B:B)</f>
        <v>1.048</v>
      </c>
      <c r="W1697" s="5">
        <f>_xlfn.XLOOKUP(H1697,'Rest - Home'!A:A,'Rest - Home'!C:C)</f>
        <v>1.0491546019013618</v>
      </c>
      <c r="X1697" s="5">
        <f t="shared" ref="X1697" si="2199">AM1696/K1697</f>
        <v>0.95270270270270263</v>
      </c>
      <c r="Y1697" s="5">
        <f t="shared" ref="Y1697" si="2200">AK1696/K1697</f>
        <v>1.0587972909877625</v>
      </c>
      <c r="Z1697" s="5">
        <f>IF(J1697="",1,(_xlfn.XLOOKUP(I1697,Goalies!B:B,Goalies!J:J)))</f>
        <v>0.99</v>
      </c>
      <c r="AA1697" s="23">
        <f>_xlfn.XLOOKUP(E1697,Injuries!A:A,Injuries!B:B)</f>
        <v>0.96</v>
      </c>
      <c r="AB1697" s="23">
        <f>_xlfn.XLOOKUP(E1697,Injuries!A:A,Injuries!C:C)</f>
        <v>1.04</v>
      </c>
      <c r="AC1697" s="23">
        <f>_xlfn.XLOOKUP(E1697,'Game Adjustments'!A:A,'Game Adjustments'!B:B)</f>
        <v>1</v>
      </c>
      <c r="AD1697" s="23">
        <f>_xlfn.XLOOKUP(E1697,'Game Adjustments'!A:A,'Game Adjustments'!C:C)</f>
        <v>1</v>
      </c>
      <c r="AE1697" s="23">
        <f>IF(D1697="A",_xlfn.XLOOKUP(E1697,'Rest - Home'!F:F,'Rest - Home'!J:J),_xlfn.XLOOKUP(E1697,'Rest - Home'!F:F,'Rest - Home'!I:I))</f>
        <v>1</v>
      </c>
      <c r="AF1697" s="23">
        <f>IF(D1697="A",_xlfn.XLOOKUP(E1697,'Rest - Home'!F:F,'Rest - Home'!L:L),_xlfn.XLOOKUP(E1697,'Rest - Home'!F:F,'Rest - Home'!K:K))</f>
        <v>1</v>
      </c>
      <c r="AG1697" s="26">
        <v>1</v>
      </c>
      <c r="AH1697" s="26">
        <v>1</v>
      </c>
      <c r="AI1697" s="53" cm="1">
        <f t="array" ref="AI1697">MAX(IF($E$63:E1696=E1697,ROW($E$63:E1696)-MIN(ROW($E$63:E1696))+1))</f>
        <v>1603</v>
      </c>
      <c r="AJ1697" s="53" cm="1">
        <f t="array" ref="AJ1697">MAX(IF($I$105:I1696=I1697,ROW($I$105:I1696)-MIN(ROW($I$105:I1696))+1))</f>
        <v>1561</v>
      </c>
      <c r="AK1697" s="23">
        <f>IF(AI1697=0,_xlfn.XLOOKUP(E1697,'Starting GF'!A:A,'Starting GF'!B:B),INDEX($AL$63:$AL1697,AI1697))</f>
        <v>3.1565839878492494</v>
      </c>
      <c r="AL1697" s="23">
        <f t="shared" si="1947"/>
        <v>3.1565839878492494</v>
      </c>
      <c r="AM1697" s="23">
        <f>IF(AI1697=0,_xlfn.XLOOKUP(E1697,'Starting GF'!A:A,'Starting GF'!C:C),INDEX($AN$63:$AN1697,AI1697))</f>
        <v>2.8545151643476725</v>
      </c>
      <c r="AN1697" s="23">
        <f t="shared" si="1948"/>
        <v>2.8545151643476725</v>
      </c>
      <c r="AO1697" s="23">
        <f>IF(AJ1697=0,_xlfn.XLOOKUP(I1697,Goalies!B:B,Goalies!I:I),INDEX($AP$105:$AP1697,AJ1697))</f>
        <v>2.8466892693933357</v>
      </c>
      <c r="AP1697" s="23">
        <f t="shared" si="1949"/>
        <v>2.8466892693933357</v>
      </c>
      <c r="AQ1697" s="23">
        <f t="shared" si="1950"/>
        <v>2.8259700127041958</v>
      </c>
      <c r="AR1697" s="66">
        <v>0</v>
      </c>
      <c r="AS1697" s="96" t="s">
        <v>1591</v>
      </c>
      <c r="AT1697" s="20">
        <f t="shared" ref="AT1697" si="2201">(AK1697*V1697*X1697*Z1696*AA1697*AB1696*AC1697*AD1696*AG1697*AH1696)+AR1697</f>
        <v>3.1465932118389288</v>
      </c>
      <c r="AU1697" s="20">
        <f t="shared" ref="AU1697" si="2202">AT1696</f>
        <v>2.8084126490806147</v>
      </c>
      <c r="AV1697" s="12">
        <f t="shared" ref="AV1697" si="2203">AK1697*W1697*X1697*Z1696*AA1697*AB1696</f>
        <v>3.1500598745347315</v>
      </c>
      <c r="AW1697" s="12">
        <f t="shared" ref="AW1697" si="2204">AV1696</f>
        <v>2.8084126490806147</v>
      </c>
      <c r="AX1697" s="8">
        <f t="shared" si="1955"/>
        <v>3.1465932118389288</v>
      </c>
      <c r="AY1697" s="8">
        <f t="shared" si="1956"/>
        <v>2.8084126490806147</v>
      </c>
      <c r="AZ1697" s="8">
        <f t="shared" si="1957"/>
        <v>5.9550058609195435</v>
      </c>
      <c r="BA1697" s="8">
        <f t="shared" si="1958"/>
        <v>0.3381805627583141</v>
      </c>
      <c r="BB1697" s="62">
        <f t="shared" si="1959"/>
        <v>-125</v>
      </c>
      <c r="BC1697" s="21">
        <f t="shared" si="1960"/>
        <v>123</v>
      </c>
      <c r="BD1697" s="21">
        <f t="shared" si="1961"/>
        <v>-102</v>
      </c>
      <c r="BE1697" s="21">
        <f t="shared" si="1962"/>
        <v>-128</v>
      </c>
      <c r="BF1697" s="94">
        <f t="shared" si="57"/>
        <v>0.55584639856075424</v>
      </c>
      <c r="BG1697" s="22">
        <f t="shared" ref="BG1697" si="2205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0.44796295517558488</v>
      </c>
      <c r="BH1697" s="22">
        <f t="shared" ref="BH1697" si="2206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0.50581426707324961</v>
      </c>
      <c r="BI1697" s="22">
        <f t="shared" ref="BI1697" si="2207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0.56233596748575343</v>
      </c>
      <c r="BJ1697" s="21">
        <f t="shared" si="1964"/>
        <v>-125</v>
      </c>
      <c r="BK1697" s="21">
        <f t="shared" si="1965"/>
        <v>123</v>
      </c>
      <c r="BL1697" s="21">
        <f t="shared" si="1966"/>
        <v>-102</v>
      </c>
      <c r="BM1697" s="21">
        <f t="shared" si="1967"/>
        <v>-128</v>
      </c>
      <c r="BN1697" s="22">
        <f t="shared" si="61"/>
        <v>0.55647055457891081</v>
      </c>
      <c r="BO1697" s="22">
        <f t="shared" ref="BO1697" si="2208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0.44756997789261782</v>
      </c>
      <c r="BP1697" s="22">
        <f t="shared" ref="BP1697" si="2209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0.50538437242797207</v>
      </c>
      <c r="BQ1697" s="22">
        <f t="shared" ref="BQ1697" si="2210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0.56196678987189685</v>
      </c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632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5"/>
        <v xml:space="preserve">WSH </v>
      </c>
      <c r="K1698" s="14">
        <v>2.96</v>
      </c>
      <c r="L1698" s="13">
        <v>0.15</v>
      </c>
      <c r="M1698" s="28">
        <v>0.1</v>
      </c>
      <c r="N1698">
        <f>IFERROR(_xlfn.XLOOKUP(A1698,Params!A:A,Params!D:D),0)</f>
        <v>0</v>
      </c>
      <c r="O1698">
        <f t="shared" ref="O1698" si="2211">N1699</f>
        <v>0</v>
      </c>
      <c r="P1698" s="68">
        <f t="shared" si="1939"/>
        <v>0</v>
      </c>
      <c r="Q1698">
        <f t="shared" ref="Q1698" si="2212">P1699</f>
        <v>0</v>
      </c>
      <c r="R1698" s="5">
        <f t="shared" ref="R1698" si="2213">N1698/W1698/X1698/Z1699/AB1699/AA1698</f>
        <v>0</v>
      </c>
      <c r="S1698" s="5">
        <f t="shared" ref="S1698" si="2214">O1698/W1699/Y1698/Z1698/AA1699/AB1698</f>
        <v>0</v>
      </c>
      <c r="T1698" s="5">
        <f t="shared" ref="T1698" si="2215">P1698/W1698/X1698/Z1699/AB1699</f>
        <v>0</v>
      </c>
      <c r="U1698" s="5">
        <f t="shared" ref="U1698" si="2216">Q1698/W1699/Y1698/Z1698/AA1699</f>
        <v>0</v>
      </c>
      <c r="V1698" s="5">
        <f>_xlfn.XLOOKUP(H1698,'Rest - Home'!A:A,'Rest - Home'!B:B)</f>
        <v>0.95</v>
      </c>
      <c r="W1698" s="5">
        <f>_xlfn.XLOOKUP(H1698,'Rest - Home'!A:A,'Rest - Home'!C:C)</f>
        <v>0.92554174501717079</v>
      </c>
      <c r="X1698" s="5">
        <f t="shared" ref="X1698" si="2217">AM1699/K1698</f>
        <v>1.0236486486486487</v>
      </c>
      <c r="Y1698" s="5">
        <f t="shared" ref="Y1698" si="2218">AK1699/K1698</f>
        <v>1.1148648648648649</v>
      </c>
      <c r="Z1698" s="5">
        <f>IF(J1698="",1,(_xlfn.XLOOKUP(I1698,Goalies!B:B,Goalies!J:J)))</f>
        <v>1</v>
      </c>
      <c r="AA1698" s="23">
        <f>_xlfn.XLOOKUP(E1698,Injuries!A:A,Injuries!B:B)</f>
        <v>0.98</v>
      </c>
      <c r="AB1698" s="23">
        <f>_xlfn.XLOOKUP(E1698,Injuries!A:A,Injuries!C:C)</f>
        <v>1.01</v>
      </c>
      <c r="AC1698" s="23">
        <f>_xlfn.XLOOKUP(E1698,'Game Adjustments'!A:A,'Game Adjustments'!B:B)</f>
        <v>1</v>
      </c>
      <c r="AD1698" s="23">
        <f>_xlfn.XLOOKUP(E1698,'Game Adjustments'!A:A,'Game Adjustments'!C:C)</f>
        <v>1</v>
      </c>
      <c r="AE1698" s="23">
        <f>IF(D1698="A",_xlfn.XLOOKUP(E1698,'Rest - Home'!F:F,'Rest - Home'!J:J),_xlfn.XLOOKUP(E1698,'Rest - Home'!F:F,'Rest - Home'!I:I))</f>
        <v>1</v>
      </c>
      <c r="AF1698" s="23">
        <f>IF(D1698="A",_xlfn.XLOOKUP(E1698,'Rest - Home'!F:F,'Rest - Home'!L:L),_xlfn.XLOOKUP(E1698,'Rest - Home'!F:F,'Rest - Home'!K:K))</f>
        <v>1</v>
      </c>
      <c r="AG1698" s="26">
        <v>1</v>
      </c>
      <c r="AH1698" s="26">
        <v>1</v>
      </c>
      <c r="AI1698" s="53" cm="1">
        <f t="array" ref="AI1698">MAX(IF($E$63:E1697=E1698,ROW($E$63:E1697)-MIN(ROW($E$63:E1697))+1))</f>
        <v>1612</v>
      </c>
      <c r="AJ1698" s="53" cm="1">
        <f t="array" ref="AJ1698">MAX(IF($I$105:I1697=I1698,ROW($I$105:I1697)-MIN(ROW($I$105:I1697))+1))</f>
        <v>0</v>
      </c>
      <c r="AK1698" s="23">
        <f>IF(AI1698=0,_xlfn.XLOOKUP(E1698,'Starting GF'!A:A,'Starting GF'!B:B),INDEX($AL$63:$AL1698,AI1698))</f>
        <v>3.0709214601623342</v>
      </c>
      <c r="AL1698" s="23">
        <f t="shared" si="1947"/>
        <v>3.0709214601623342</v>
      </c>
      <c r="AM1698" s="23">
        <f>IF(AI1698=0,_xlfn.XLOOKUP(E1698,'Starting GF'!A:A,'Starting GF'!C:C),INDEX($AN$63:$AN1698,AI1698))</f>
        <v>3.0263611151696539</v>
      </c>
      <c r="AN1698" s="23">
        <f t="shared" si="1948"/>
        <v>3.0263611151696539</v>
      </c>
      <c r="AO1698" s="23" t="e">
        <f>IF(AJ1698=0,_xlfn.XLOOKUP(I1698,Goalies!B:B,Goalies!I:I),INDEX($AP$105:$AP1698,AJ1698))</f>
        <v>#N/A</v>
      </c>
      <c r="AP1698" s="23" t="e">
        <f t="shared" si="1949"/>
        <v>#N/A</v>
      </c>
      <c r="AQ1698" s="23">
        <f t="shared" si="1950"/>
        <v>3.0263611151696539</v>
      </c>
      <c r="AR1698" s="66">
        <v>0</v>
      </c>
      <c r="AS1698" s="96" t="s">
        <v>1591</v>
      </c>
      <c r="AT1698" s="20">
        <f t="shared" ref="AT1698" si="2219">(AK1698*V1698*X1698*Z1699*AA1698*AB1699*AC1698*AD1699*AG1698*AH1699)+AR1698</f>
        <v>3.0144392259642583</v>
      </c>
      <c r="AU1698" s="20">
        <f t="shared" ref="AU1698" si="2220">AT1699</f>
        <v>3.5423285911947446</v>
      </c>
      <c r="AV1698" s="12">
        <f t="shared" ref="AV1698" si="2221">AK1698*V1698*X1698*Z1699*AA1698*AB1699</f>
        <v>3.0144392259642583</v>
      </c>
      <c r="AW1698" s="12">
        <f t="shared" ref="AW1698" si="2222">AV1699</f>
        <v>3.6182517678590407</v>
      </c>
      <c r="AX1698" s="8">
        <f t="shared" si="1955"/>
        <v>3.0144392259642583</v>
      </c>
      <c r="AY1698" s="8">
        <f t="shared" si="1956"/>
        <v>3.5423285911947446</v>
      </c>
      <c r="AZ1698" s="8">
        <f t="shared" si="1957"/>
        <v>6.5567678171590025</v>
      </c>
      <c r="BA1698" s="8">
        <f t="shared" si="1958"/>
        <v>-0.52788936523048635</v>
      </c>
      <c r="BB1698" s="62">
        <f t="shared" si="1959"/>
        <v>139</v>
      </c>
      <c r="BC1698" s="21">
        <f t="shared" si="1960"/>
        <v>-183</v>
      </c>
      <c r="BD1698" s="21">
        <f t="shared" si="1961"/>
        <v>-152</v>
      </c>
      <c r="BE1698" s="21">
        <f t="shared" si="1962"/>
        <v>-115</v>
      </c>
      <c r="BF1698" s="94">
        <f t="shared" ref="BF1698" si="2223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IF(AT1698&gt;AT1699, 1-_xlpm.interp, _xlpm.interp)
)</f>
        <v>0.41767825297520489</v>
      </c>
      <c r="BG1698" s="22">
        <f t="shared" si="550"/>
        <v>0.64682401530238365</v>
      </c>
      <c r="BH1698" s="22">
        <f t="shared" si="550"/>
        <v>0.60271166632121354</v>
      </c>
      <c r="BI1698" s="22">
        <f t="shared" si="550"/>
        <v>0.53579447485307852</v>
      </c>
      <c r="BJ1698" s="21">
        <f t="shared" si="1964"/>
        <v>146</v>
      </c>
      <c r="BK1698" s="21">
        <f t="shared" si="1965"/>
        <v>-190</v>
      </c>
      <c r="BL1698" s="21">
        <f t="shared" si="1966"/>
        <v>-159</v>
      </c>
      <c r="BM1698" s="21">
        <f t="shared" si="1967"/>
        <v>-121</v>
      </c>
      <c r="BN1698" s="22">
        <f t="shared" ref="BN1698" si="2224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IF(AV1698&gt;AV1699, 1-_xlpm.interp, _xlpm.interp)
)</f>
        <v>0.40651610996117721</v>
      </c>
      <c r="BO1698" s="22">
        <f t="shared" si="552"/>
        <v>0.65576161637865926</v>
      </c>
      <c r="BP1698" s="22">
        <f t="shared" si="552"/>
        <v>0.61372599035572217</v>
      </c>
      <c r="BQ1698" s="22">
        <f t="shared" si="552"/>
        <v>0.54693394282021046</v>
      </c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632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5"/>
        <v>EDM Calvin Pickard</v>
      </c>
      <c r="J1699" s="33" t="s">
        <v>164</v>
      </c>
      <c r="K1699" s="14">
        <v>2.96</v>
      </c>
      <c r="L1699" s="13">
        <v>0.15</v>
      </c>
      <c r="M1699" s="28">
        <v>0.1</v>
      </c>
      <c r="N1699">
        <f>IFERROR(_xlfn.XLOOKUP(A1699,Params!A:A,Params!D:D),0)</f>
        <v>0</v>
      </c>
      <c r="O1699">
        <f t="shared" ref="O1699" si="2225">N1698</f>
        <v>0</v>
      </c>
      <c r="P1699" s="68">
        <f t="shared" si="1939"/>
        <v>0</v>
      </c>
      <c r="Q1699">
        <f t="shared" ref="Q1699" si="2226">P1698</f>
        <v>0</v>
      </c>
      <c r="R1699" s="5">
        <f t="shared" ref="R1699" si="2227">N1699/W1699/X1699/Z1698/AB1698/AA1699</f>
        <v>0</v>
      </c>
      <c r="S1699" s="5">
        <f t="shared" ref="S1699" si="2228">O1699/W1698/Y1699/Z1699/AA1698/AB1699</f>
        <v>0</v>
      </c>
      <c r="T1699" s="5">
        <f t="shared" ref="T1699" si="2229">P1699/W1699/X1699/Z1698/AB1698</f>
        <v>0</v>
      </c>
      <c r="U1699" s="5">
        <f t="shared" ref="U1699" si="2230">Q1699/W1698/Y1699/Z1699/AA1698</f>
        <v>0</v>
      </c>
      <c r="V1699" s="5">
        <f>_xlfn.XLOOKUP(H1699,'Rest - Home'!A:A,'Rest - Home'!B:B)</f>
        <v>1.05</v>
      </c>
      <c r="W1699" s="5">
        <f>_xlfn.XLOOKUP(H1699,'Rest - Home'!A:A,'Rest - Home'!C:C)</f>
        <v>1.0725047827848808</v>
      </c>
      <c r="X1699" s="5">
        <f t="shared" ref="X1699" si="2231">AM1698/K1699</f>
        <v>1.0224192956654237</v>
      </c>
      <c r="Y1699" s="5">
        <f t="shared" ref="Y1699" si="2232">AK1698/K1699</f>
        <v>1.037473466271059</v>
      </c>
      <c r="Z1699" s="5">
        <f>IF(J1699="",1,(_xlfn.XLOOKUP(I1699,Goalies!B:B,Goalies!J:J)))</f>
        <v>1.03</v>
      </c>
      <c r="AA1699" s="23">
        <f>_xlfn.XLOOKUP(E1699,Injuries!A:A,Injuries!B:B)</f>
        <v>0.99</v>
      </c>
      <c r="AB1699" s="23">
        <f>_xlfn.XLOOKUP(E1699,Injuries!A:A,Injuries!C:C)</f>
        <v>1</v>
      </c>
      <c r="AC1699" s="23">
        <f>_xlfn.XLOOKUP(E1699,'Game Adjustments'!A:A,'Game Adjustments'!B:B)</f>
        <v>1</v>
      </c>
      <c r="AD1699" s="23">
        <f>_xlfn.XLOOKUP(E1699,'Game Adjustments'!A:A,'Game Adjustments'!C:C)</f>
        <v>1</v>
      </c>
      <c r="AE1699" s="23">
        <f>IF(D1699="A",_xlfn.XLOOKUP(E1699,'Rest - Home'!F:F,'Rest - Home'!J:J),_xlfn.XLOOKUP(E1699,'Rest - Home'!F:F,'Rest - Home'!I:I))</f>
        <v>1</v>
      </c>
      <c r="AF1699" s="23">
        <f>IF(D1699="A",_xlfn.XLOOKUP(E1699,'Rest - Home'!F:F,'Rest - Home'!L:L),_xlfn.XLOOKUP(E1699,'Rest - Home'!F:F,'Rest - Home'!K:K))</f>
        <v>1</v>
      </c>
      <c r="AG1699" s="26">
        <v>1</v>
      </c>
      <c r="AH1699" s="26">
        <v>1</v>
      </c>
      <c r="AI1699" s="53" cm="1">
        <f t="array" ref="AI1699">MAX(IF($E$63:E1698=E1699,ROW($E$63:E1698)-MIN(ROW($E$63:E1698))+1))</f>
        <v>1601</v>
      </c>
      <c r="AJ1699" s="53" cm="1">
        <f t="array" ref="AJ1699">MAX(IF($I$105:I1698=I1699,ROW($I$105:I1698)-MIN(ROW($I$105:I1698))+1))</f>
        <v>1497</v>
      </c>
      <c r="AK1699" s="23">
        <f>IF(AI1699=0,_xlfn.XLOOKUP(E1699,'Starting GF'!A:A,'Starting GF'!B:B),INDEX($AL$63:$AL1699,AI1699))</f>
        <v>3.3</v>
      </c>
      <c r="AL1699" s="23">
        <f t="shared" si="1947"/>
        <v>3.3</v>
      </c>
      <c r="AM1699" s="23">
        <f>IF(AI1699=0,_xlfn.XLOOKUP(E1699,'Starting GF'!A:A,'Starting GF'!C:C),INDEX($AN$63:$AN1699,AI1699))</f>
        <v>3.03</v>
      </c>
      <c r="AN1699" s="23">
        <f t="shared" si="1948"/>
        <v>3.03</v>
      </c>
      <c r="AO1699" s="23">
        <f>IF(AJ1699=0,_xlfn.XLOOKUP(I1699,Goalies!B:B,Goalies!I:I),INDEX($AP$105:$AP1699,AJ1699))</f>
        <v>3.1075657574505668</v>
      </c>
      <c r="AP1699" s="23">
        <f t="shared" si="1949"/>
        <v>3.1075657574505668</v>
      </c>
      <c r="AQ1699" s="23">
        <f t="shared" si="1950"/>
        <v>3.1208999999999998</v>
      </c>
      <c r="AR1699" s="66">
        <v>0</v>
      </c>
      <c r="AS1699" s="96" t="s">
        <v>1591</v>
      </c>
      <c r="AT1699" s="20">
        <f t="shared" ref="AT1699" si="2233">(AK1699*V1699*X1699*Z1698*AA1699*AB1698*AC1699*AD1698*AG1699*AH1698)+AR1699</f>
        <v>3.5423285911947446</v>
      </c>
      <c r="AU1699" s="20">
        <f t="shared" ref="AU1699" si="2234">AT1698</f>
        <v>3.0144392259642583</v>
      </c>
      <c r="AV1699" s="12">
        <f t="shared" ref="AV1699" si="2235">AK1699*W1699*X1699*Z1698*AA1699*AB1698</f>
        <v>3.6182517678590407</v>
      </c>
      <c r="AW1699" s="12">
        <f t="shared" ref="AW1699" si="2236">AV1698</f>
        <v>3.0144392259642583</v>
      </c>
      <c r="AX1699" s="8">
        <f t="shared" si="1955"/>
        <v>3.5423285911947446</v>
      </c>
      <c r="AY1699" s="8">
        <f t="shared" si="1956"/>
        <v>3.0144392259642583</v>
      </c>
      <c r="AZ1699" s="8">
        <f t="shared" si="1957"/>
        <v>6.5567678171590025</v>
      </c>
      <c r="BA1699" s="8">
        <f t="shared" si="1958"/>
        <v>0.52788936523048635</v>
      </c>
      <c r="BB1699" s="62">
        <f t="shared" si="1959"/>
        <v>-139</v>
      </c>
      <c r="BC1699" s="21">
        <f t="shared" si="1960"/>
        <v>183</v>
      </c>
      <c r="BD1699" s="21">
        <f t="shared" si="1961"/>
        <v>152</v>
      </c>
      <c r="BE1699" s="21">
        <f t="shared" si="1962"/>
        <v>115</v>
      </c>
      <c r="BF1699" s="94">
        <f t="shared" si="57"/>
        <v>0.58232174702479511</v>
      </c>
      <c r="BG1699" s="22">
        <f t="shared" ref="BG1699" si="2237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0.3531759846976163</v>
      </c>
      <c r="BH1699" s="22">
        <f t="shared" ref="BH1699" si="2238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0.39728833367878646</v>
      </c>
      <c r="BI1699" s="22">
        <f t="shared" ref="BI1699" si="2239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0.46420552514692143</v>
      </c>
      <c r="BJ1699" s="21">
        <f t="shared" si="1964"/>
        <v>-146</v>
      </c>
      <c r="BK1699" s="21">
        <f t="shared" si="1965"/>
        <v>190</v>
      </c>
      <c r="BL1699" s="21">
        <f t="shared" si="1966"/>
        <v>159</v>
      </c>
      <c r="BM1699" s="21">
        <f t="shared" si="1967"/>
        <v>121</v>
      </c>
      <c r="BN1699" s="22">
        <f t="shared" si="61"/>
        <v>0.59348389003882285</v>
      </c>
      <c r="BO1699" s="22">
        <f t="shared" ref="BO1699" si="2240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0.34423838362134068</v>
      </c>
      <c r="BP1699" s="22">
        <f t="shared" ref="BP1699" si="2241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0.38627400964427783</v>
      </c>
      <c r="BQ1699" s="22">
        <f t="shared" ref="BQ1699" si="2242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0.45306605717978948</v>
      </c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632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5"/>
        <v xml:space="preserve">COL </v>
      </c>
      <c r="K1700" s="14">
        <v>2.96</v>
      </c>
      <c r="L1700" s="13">
        <v>0.15</v>
      </c>
      <c r="M1700" s="28">
        <v>0.1</v>
      </c>
      <c r="N1700">
        <f>IFERROR(_xlfn.XLOOKUP(A1700,Params!A:A,Params!D:D),0)</f>
        <v>0</v>
      </c>
      <c r="O1700">
        <f t="shared" ref="O1700:O1711" si="2243">N1701</f>
        <v>0</v>
      </c>
      <c r="P1700" s="68">
        <f t="shared" ref="P1700:P1711" si="2244">N1700</f>
        <v>0</v>
      </c>
      <c r="Q1700">
        <f t="shared" ref="Q1700:Q1711" si="2245">P1701</f>
        <v>0</v>
      </c>
      <c r="R1700" s="5">
        <f t="shared" ref="R1700:R1711" si="2246">N1700/W1700/X1700/Z1701/AB1701/AA1700</f>
        <v>0</v>
      </c>
      <c r="S1700" s="5">
        <f t="shared" ref="S1700:S1711" si="2247">O1700/W1701/Y1700/Z1700/AA1701/AB1700</f>
        <v>0</v>
      </c>
      <c r="T1700" s="5">
        <f t="shared" ref="T1700:T1711" si="2248">P1700/W1700/X1700/Z1701/AB1701</f>
        <v>0</v>
      </c>
      <c r="U1700" s="5">
        <f t="shared" ref="U1700:U1711" si="2249">Q1700/W1701/Y1700/Z1700/AA1701</f>
        <v>0</v>
      </c>
      <c r="V1700" s="5">
        <f>_xlfn.XLOOKUP(H1700,'Rest - Home'!A:A,'Rest - Home'!B:B)</f>
        <v>0.95</v>
      </c>
      <c r="W1700" s="5">
        <f>_xlfn.XLOOKUP(H1700,'Rest - Home'!A:A,'Rest - Home'!C:C)</f>
        <v>0.95302926576458757</v>
      </c>
      <c r="X1700" s="5">
        <f t="shared" ref="X1700:X1711" si="2250">AM1701/K1700</f>
        <v>1.0319079853820199</v>
      </c>
      <c r="Y1700" s="5">
        <f t="shared" ref="Y1700:Y1711" si="2251">AK1701/K1700</f>
        <v>1.0285964783089641</v>
      </c>
      <c r="Z1700" s="5">
        <f>IF(J1700="",1,(_xlfn.XLOOKUP(I1700,Goalies!B:B,Goalies!J:J)))</f>
        <v>1</v>
      </c>
      <c r="AA1700" s="23">
        <f>_xlfn.XLOOKUP(E1700,Injuries!A:A,Injuries!B:B)</f>
        <v>0.97499999999999998</v>
      </c>
      <c r="AB1700" s="23">
        <f>_xlfn.XLOOKUP(E1700,Injuries!A:A,Injuries!C:C)</f>
        <v>1.0249999999999999</v>
      </c>
      <c r="AC1700" s="23">
        <f>_xlfn.XLOOKUP(E1700,'Game Adjustments'!A:A,'Game Adjustments'!B:B)</f>
        <v>1</v>
      </c>
      <c r="AD1700" s="23">
        <f>_xlfn.XLOOKUP(E1700,'Game Adjustments'!A:A,'Game Adjustments'!C:C)</f>
        <v>1</v>
      </c>
      <c r="AE1700" s="23">
        <f>IF(D1700="A",_xlfn.XLOOKUP(E1700,'Rest - Home'!F:F,'Rest - Home'!J:J),_xlfn.XLOOKUP(E1700,'Rest - Home'!F:F,'Rest - Home'!I:I))</f>
        <v>1</v>
      </c>
      <c r="AF1700" s="23">
        <f>IF(D1700="A",_xlfn.XLOOKUP(E1700,'Rest - Home'!F:F,'Rest - Home'!L:L),_xlfn.XLOOKUP(E1700,'Rest - Home'!F:F,'Rest - Home'!K:K))</f>
        <v>1</v>
      </c>
      <c r="AG1700" s="26">
        <v>1</v>
      </c>
      <c r="AH1700" s="26">
        <v>1</v>
      </c>
      <c r="AI1700" s="53" cm="1">
        <f t="array" ref="AI1700">MAX(IF($E$63:E1699=E1700,ROW($E$63:E1699)-MIN(ROW($E$63:E1699))+1))</f>
        <v>1611</v>
      </c>
      <c r="AJ1700" s="53" cm="1">
        <f t="array" ref="AJ1700">MAX(IF($I$105:I1699=I1700,ROW($I$105:I1699)-MIN(ROW($I$105:I1699))+1))</f>
        <v>0</v>
      </c>
      <c r="AK1700" s="23">
        <f>IF(AI1700=0,_xlfn.XLOOKUP(E1700,'Starting GF'!A:A,'Starting GF'!B:B),INDEX($AL$63:$AL1700,AI1700))</f>
        <v>3.58</v>
      </c>
      <c r="AL1700" s="23">
        <f t="shared" ref="AL1700:AL1711" si="2252">IF(R1700=0,AK1700,R1700*L1700*(1-M1700)+T1700*L1700*M1700+AK1700*(1-L1700))</f>
        <v>3.58</v>
      </c>
      <c r="AM1700" s="23">
        <f>IF(AI1700=0,_xlfn.XLOOKUP(E1700,'Starting GF'!A:A,'Starting GF'!C:C),INDEX($AN$63:$AN1700,AI1700))</f>
        <v>2.62</v>
      </c>
      <c r="AN1700" s="23">
        <f t="shared" ref="AN1700:AN1711" si="2253">IF(S1700=0,AM1700,S1700*L1700+AM1700*(1-L1700))</f>
        <v>2.62</v>
      </c>
      <c r="AO1700" s="23" t="e">
        <f>IF(AJ1700=0,_xlfn.XLOOKUP(I1700,Goalies!B:B,Goalies!I:I),INDEX($AP$105:$AP1700,AJ1700))</f>
        <v>#N/A</v>
      </c>
      <c r="AP1700" s="23" t="e">
        <f t="shared" ref="AP1700:AP1711" si="2254">IF(S1700=0,AO1700,S1700*L1700*Z1700+AO1700*(1-L1700))</f>
        <v>#N/A</v>
      </c>
      <c r="AQ1700" s="23">
        <f t="shared" ref="AQ1700:AQ1711" si="2255">AM1700*Z1700</f>
        <v>2.62</v>
      </c>
      <c r="AR1700" s="66">
        <v>0</v>
      </c>
      <c r="AS1700" s="96" t="s">
        <v>1592</v>
      </c>
      <c r="AT1700" s="20">
        <f t="shared" ref="AT1700:AT1711" si="2256">(AK1700*V1700*X1700*Z1701*AA1700*AB1701*AC1700*AD1701*AG1700*AH1701)+AR1700</f>
        <v>3.4905588815718689</v>
      </c>
      <c r="AU1700" s="20">
        <f t="shared" ref="AU1700:AU1711" si="2257">AT1701</f>
        <v>2.7790906012211152</v>
      </c>
      <c r="AV1700" s="12">
        <f t="shared" ref="AV1700:AV1711" si="2258">AK1700*V1700*X1700*Z1701*AA1700*AB1701</f>
        <v>3.4905588815718689</v>
      </c>
      <c r="AW1700" s="12">
        <f t="shared" ref="AW1700:AW1711" si="2259">AV1701</f>
        <v>2.7821523791717127</v>
      </c>
      <c r="AX1700" s="8">
        <f t="shared" ref="AX1700:AX1711" si="2260">(AT1700-N1700)</f>
        <v>3.4905588815718689</v>
      </c>
      <c r="AY1700" s="8">
        <f t="shared" ref="AY1700:AY1711" si="2261">(AU1700-O1700)</f>
        <v>2.7790906012211152</v>
      </c>
      <c r="AZ1700" s="8">
        <f t="shared" ref="AZ1700:AZ1711" si="2262">SUM(AX1700:AY1700)</f>
        <v>6.2696494827929836</v>
      </c>
      <c r="BA1700" s="8">
        <f t="shared" ref="BA1700:BA1711" si="2263">AX1700-AY1700</f>
        <v>0.71146828035075371</v>
      </c>
      <c r="BB1700" s="62">
        <f t="shared" ref="BB1700:BB1711" si="2264">IF(BF1700=0.5,100,IF(BF1700&gt;0.5,-ROUND(100*BF1700/(1-BF1700),0),ROUND(100*(1-BF1700)/BF1700,0)))</f>
        <v>-158</v>
      </c>
      <c r="BC1700" s="21">
        <f t="shared" ref="BC1700:BC1711" si="2265">IF(BG1700=0.5,100,IF(BG1700&gt;0.5,-ROUND(100*BG1700/(1-BG1700),0),ROUND(100*(1-BG1700)/BG1700,0)))</f>
        <v>-151</v>
      </c>
      <c r="BD1700" s="21">
        <f t="shared" ref="BD1700:BD1711" si="2266">IF(BH1700=0.5,100,IF(BH1700&gt;0.5,-ROUND(100*BH1700/(1-BH1700),0),ROUND(100*(1-BH1700)/BH1700,0)))</f>
        <v>-123</v>
      </c>
      <c r="BE1700" s="21">
        <f t="shared" ref="BE1700:BE1711" si="2267">IF(BI1700=0.5,100,IF(BI1700&gt;0.5,-ROUND(100*BI1700/(1-BI1700),0),ROUND(100*(1-BI1700)/BI1700,0)))</f>
        <v>105</v>
      </c>
      <c r="BF1700" s="94">
        <f t="shared" ref="BF1700:BF1711" si="2268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IF(AT1700&gt;AT1701, 1-_xlpm.interp, _xlpm.interp)
)</f>
        <v>0.61256144293928072</v>
      </c>
      <c r="BG1700" s="22">
        <f t="shared" si="550"/>
        <v>0.60214262700062093</v>
      </c>
      <c r="BH1700" s="22">
        <f t="shared" si="550"/>
        <v>0.55119412661769029</v>
      </c>
      <c r="BI1700" s="22">
        <f t="shared" si="550"/>
        <v>0.48862441160257419</v>
      </c>
      <c r="BJ1700" s="21">
        <f t="shared" ref="BJ1700:BJ1711" si="2269">IF(BN1700=0.5,100,IF(BN1700&gt;0.5,-ROUND(100*BN1700/(1-BN1700),0),ROUND(100*(1-BN1700)/BN1700,0)))</f>
        <v>-158</v>
      </c>
      <c r="BK1700" s="21">
        <f t="shared" ref="BK1700:BK1711" si="2270">IF(BO1700=0.5,100,IF(BO1700&gt;0.5,-ROUND(100*BO1700/(1-BO1700),0),ROUND(100*(1-BO1700)/BO1700,0)))</f>
        <v>-152</v>
      </c>
      <c r="BL1700" s="21">
        <f t="shared" ref="BL1700:BL1711" si="2271">IF(BP1700=0.5,100,IF(BP1700&gt;0.5,-ROUND(100*BP1700/(1-BP1700),0),ROUND(100*(1-BP1700)/BP1700,0)))</f>
        <v>-123</v>
      </c>
      <c r="BM1700" s="21">
        <f t="shared" ref="BM1700:BM1711" si="2272">IF(BQ1700=0.5,100,IF(BQ1700&gt;0.5,-ROUND(100*BQ1700/(1-BQ1700),0),ROUND(100*(1-BQ1700)/BQ1700,0)))</f>
        <v>104</v>
      </c>
      <c r="BN1700" s="22">
        <f t="shared" ref="BN1700:BN1711" si="2273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IF(AV1700&gt;AV1701, 1-_xlpm.interp, _xlpm.interp)
)</f>
        <v>0.61187255781450411</v>
      </c>
      <c r="BO1700" s="22">
        <f t="shared" si="552"/>
        <v>0.60267787296596742</v>
      </c>
      <c r="BP1700" s="22">
        <f t="shared" si="552"/>
        <v>0.55180394788471743</v>
      </c>
      <c r="BQ1700" s="22">
        <f t="shared" si="552"/>
        <v>0.48917162160223115</v>
      </c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632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5"/>
        <v>TOR Anthony Stolarz</v>
      </c>
      <c r="J1701" s="33" t="s">
        <v>189</v>
      </c>
      <c r="K1701" s="14">
        <v>2.96</v>
      </c>
      <c r="L1701" s="13">
        <v>0.15</v>
      </c>
      <c r="M1701" s="28">
        <v>0.1</v>
      </c>
      <c r="N1701">
        <f>IFERROR(_xlfn.XLOOKUP(A1701,Params!A:A,Params!D:D),0)</f>
        <v>0</v>
      </c>
      <c r="O1701">
        <f t="shared" ref="O1701:O1711" si="2274">N1700</f>
        <v>0</v>
      </c>
      <c r="P1701" s="68">
        <f t="shared" si="2244"/>
        <v>0</v>
      </c>
      <c r="Q1701">
        <f t="shared" ref="Q1701:Q1711" si="2275">P1700</f>
        <v>0</v>
      </c>
      <c r="R1701" s="5">
        <f t="shared" ref="R1701:R1711" si="2276">N1701/W1701/X1701/Z1700/AB1700/AA1701</f>
        <v>0</v>
      </c>
      <c r="S1701" s="5">
        <f t="shared" ref="S1701:S1711" si="2277">O1701/W1700/Y1701/Z1701/AA1700/AB1701</f>
        <v>0</v>
      </c>
      <c r="T1701" s="5">
        <f t="shared" ref="T1701:T1711" si="2278">P1701/W1701/X1701/Z1700/AB1700</f>
        <v>0</v>
      </c>
      <c r="U1701" s="5">
        <f t="shared" ref="U1701:U1711" si="2279">Q1701/W1700/Y1701/Z1701/AA1700</f>
        <v>0</v>
      </c>
      <c r="V1701" s="5">
        <f>_xlfn.XLOOKUP(H1701,'Rest - Home'!A:A,'Rest - Home'!B:B)</f>
        <v>1.048</v>
      </c>
      <c r="W1701" s="5">
        <f>_xlfn.XLOOKUP(H1701,'Rest - Home'!A:A,'Rest - Home'!C:C)</f>
        <v>1.0491546019013618</v>
      </c>
      <c r="X1701" s="5">
        <f t="shared" ref="X1701:X1711" si="2280">AM1700/K1701</f>
        <v>0.8851351351351352</v>
      </c>
      <c r="Y1701" s="5">
        <f t="shared" ref="Y1701:Y1711" si="2281">AK1700/K1701</f>
        <v>1.2094594594594594</v>
      </c>
      <c r="Z1701" s="5">
        <f>IF(J1701="",1,(_xlfn.XLOOKUP(I1701,Goalies!B:B,Goalies!J:J)))</f>
        <v>1.01</v>
      </c>
      <c r="AA1701" s="23">
        <f>_xlfn.XLOOKUP(E1701,Injuries!A:A,Injuries!B:B)</f>
        <v>0.96</v>
      </c>
      <c r="AB1701" s="23">
        <f>_xlfn.XLOOKUP(E1701,Injuries!A:A,Injuries!C:C)</f>
        <v>1.01</v>
      </c>
      <c r="AC1701" s="23">
        <f>_xlfn.XLOOKUP(E1701,'Game Adjustments'!A:A,'Game Adjustments'!B:B)</f>
        <v>1</v>
      </c>
      <c r="AD1701" s="23">
        <f>_xlfn.XLOOKUP(E1701,'Game Adjustments'!A:A,'Game Adjustments'!C:C)</f>
        <v>1</v>
      </c>
      <c r="AE1701" s="23">
        <f>IF(D1701="A",_xlfn.XLOOKUP(E1701,'Rest - Home'!F:F,'Rest - Home'!J:J),_xlfn.XLOOKUP(E1701,'Rest - Home'!F:F,'Rest - Home'!I:I))</f>
        <v>1</v>
      </c>
      <c r="AF1701" s="23">
        <f>IF(D1701="A",_xlfn.XLOOKUP(E1701,'Rest - Home'!F:F,'Rest - Home'!L:L),_xlfn.XLOOKUP(E1701,'Rest - Home'!F:F,'Rest - Home'!K:K))</f>
        <v>1</v>
      </c>
      <c r="AG1701" s="26">
        <v>1</v>
      </c>
      <c r="AH1701" s="26">
        <v>1</v>
      </c>
      <c r="AI1701" s="53" cm="1">
        <f t="array" ref="AI1701">MAX(IF($E$63:E1700=E1701,ROW($E$63:E1700)-MIN(ROW($E$63:E1700))+1))</f>
        <v>1607</v>
      </c>
      <c r="AJ1701" s="53" cm="1">
        <f t="array" ref="AJ1701">MAX(IF($I$105:I1700=I1701,ROW($I$105:I1700)-MIN(ROW($I$105:I1700))+1))</f>
        <v>1565</v>
      </c>
      <c r="AK1701" s="23">
        <f>IF(AI1701=0,_xlfn.XLOOKUP(E1701,'Starting GF'!A:A,'Starting GF'!B:B),INDEX($AL$63:$AL1701,AI1701))</f>
        <v>3.0446455757945334</v>
      </c>
      <c r="AL1701" s="23">
        <f t="shared" si="2252"/>
        <v>3.0446455757945334</v>
      </c>
      <c r="AM1701" s="23">
        <f>IF(AI1701=0,_xlfn.XLOOKUP(E1701,'Starting GF'!A:A,'Starting GF'!C:C),INDEX($AN$63:$AN1701,AI1701))</f>
        <v>3.0544476367307789</v>
      </c>
      <c r="AN1701" s="23">
        <f t="shared" si="2253"/>
        <v>3.0544476367307789</v>
      </c>
      <c r="AO1701" s="23">
        <f>IF(AJ1701=0,_xlfn.XLOOKUP(I1701,Goalies!B:B,Goalies!I:I),INDEX($AP$105:$AP1701,AJ1701))</f>
        <v>2.9352270348590515</v>
      </c>
      <c r="AP1701" s="23">
        <f t="shared" si="2254"/>
        <v>2.9352270348590515</v>
      </c>
      <c r="AQ1701" s="23">
        <f t="shared" si="2255"/>
        <v>3.0849921130980866</v>
      </c>
      <c r="AR1701" s="66">
        <v>0</v>
      </c>
      <c r="AS1701" s="96" t="s">
        <v>1592</v>
      </c>
      <c r="AT1701" s="20">
        <f t="shared" ref="AT1701:AT1711" si="2282">(AK1701*V1701*X1701*Z1700*AA1701*AB1700*AC1701*AD1700*AG1701*AH1700)+AR1701</f>
        <v>2.7790906012211152</v>
      </c>
      <c r="AU1701" s="20">
        <f t="shared" ref="AU1701:AU1711" si="2283">AT1700</f>
        <v>3.4905588815718689</v>
      </c>
      <c r="AV1701" s="12">
        <f t="shared" ref="AV1701:AV1711" si="2284">AK1701*W1701*X1701*Z1700*AA1701*AB1700</f>
        <v>2.7821523791717127</v>
      </c>
      <c r="AW1701" s="12">
        <f t="shared" ref="AW1701:AW1711" si="2285">AV1700</f>
        <v>3.4905588815718689</v>
      </c>
      <c r="AX1701" s="8">
        <f t="shared" si="2260"/>
        <v>2.7790906012211152</v>
      </c>
      <c r="AY1701" s="8">
        <f t="shared" si="2261"/>
        <v>3.4905588815718689</v>
      </c>
      <c r="AZ1701" s="8">
        <f t="shared" si="2262"/>
        <v>6.2696494827929836</v>
      </c>
      <c r="BA1701" s="8">
        <f t="shared" si="2263"/>
        <v>-0.71146828035075371</v>
      </c>
      <c r="BB1701" s="62">
        <f t="shared" si="2264"/>
        <v>158</v>
      </c>
      <c r="BC1701" s="21">
        <f t="shared" si="2265"/>
        <v>151</v>
      </c>
      <c r="BD1701" s="21">
        <f t="shared" si="2266"/>
        <v>123</v>
      </c>
      <c r="BE1701" s="21">
        <f t="shared" si="2267"/>
        <v>-105</v>
      </c>
      <c r="BF1701" s="94">
        <f t="shared" si="57"/>
        <v>0.38743855706071928</v>
      </c>
      <c r="BG1701" s="22">
        <f t="shared" ref="BG1701:BG1711" si="2286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0.39785737299937907</v>
      </c>
      <c r="BH1701" s="22">
        <f t="shared" ref="BH1701:BH1711" si="2287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0.44880587338230965</v>
      </c>
      <c r="BI1701" s="22">
        <f t="shared" ref="BI1701:BI1711" si="2288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0.51137558839742581</v>
      </c>
      <c r="BJ1701" s="21">
        <f t="shared" si="2269"/>
        <v>158</v>
      </c>
      <c r="BK1701" s="21">
        <f t="shared" si="2270"/>
        <v>152</v>
      </c>
      <c r="BL1701" s="21">
        <f t="shared" si="2271"/>
        <v>123</v>
      </c>
      <c r="BM1701" s="21">
        <f t="shared" si="2272"/>
        <v>-104</v>
      </c>
      <c r="BN1701" s="22">
        <f t="shared" si="61"/>
        <v>0.38812744218549589</v>
      </c>
      <c r="BO1701" s="22">
        <f t="shared" ref="BO1701:BO1711" si="2289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0.39732212703403258</v>
      </c>
      <c r="BP1701" s="22">
        <f t="shared" ref="BP1701:BP1711" si="2290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0.44819605211528257</v>
      </c>
      <c r="BQ1701" s="22">
        <f t="shared" ref="BQ1701:BQ1711" si="2291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0.51082837839776885</v>
      </c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632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5"/>
        <v>NJD Jacob Markstrom</v>
      </c>
      <c r="J1702" s="33" t="s">
        <v>173</v>
      </c>
      <c r="K1702" s="14">
        <v>2.96</v>
      </c>
      <c r="L1702" s="13">
        <v>0.15</v>
      </c>
      <c r="M1702" s="28">
        <v>0.1</v>
      </c>
      <c r="N1702">
        <f>IFERROR(_xlfn.XLOOKUP(A1702,Params!A:A,Params!D:D),0)</f>
        <v>0</v>
      </c>
      <c r="O1702">
        <f t="shared" ref="O1702:O1711" si="2292">N1703</f>
        <v>0</v>
      </c>
      <c r="P1702" s="68">
        <f t="shared" si="2244"/>
        <v>0</v>
      </c>
      <c r="Q1702">
        <f t="shared" ref="Q1702:Q1711" si="2293">P1703</f>
        <v>0</v>
      </c>
      <c r="R1702" s="5">
        <f t="shared" ref="R1702:R1711" si="2294">N1702/W1702/X1702/Z1703/AB1703/AA1702</f>
        <v>0</v>
      </c>
      <c r="S1702" s="5">
        <f t="shared" ref="S1702:S1711" si="2295">O1702/W1703/Y1702/Z1702/AA1703/AB1702</f>
        <v>0</v>
      </c>
      <c r="T1702" s="5">
        <f t="shared" ref="T1702:T1711" si="2296">P1702/W1702/X1702/Z1703/AB1703</f>
        <v>0</v>
      </c>
      <c r="U1702" s="5">
        <f t="shared" ref="U1702:U1711" si="2297">Q1702/W1703/Y1702/Z1702/AA1703</f>
        <v>0</v>
      </c>
      <c r="V1702" s="5">
        <f>_xlfn.XLOOKUP(H1702,'Rest - Home'!A:A,'Rest - Home'!B:B)</f>
        <v>0.95</v>
      </c>
      <c r="W1702" s="5">
        <f>_xlfn.XLOOKUP(H1702,'Rest - Home'!A:A,'Rest - Home'!C:C)</f>
        <v>0.95302926576458757</v>
      </c>
      <c r="X1702" s="5">
        <f t="shared" ref="X1702:X1711" si="2298">AM1703/K1702</f>
        <v>1.0720163265084468</v>
      </c>
      <c r="Y1702" s="5">
        <f t="shared" ref="Y1702:Y1711" si="2299">AK1703/K1702</f>
        <v>0.90404077046651887</v>
      </c>
      <c r="Z1702" s="5">
        <f>IF(J1702="",1,(_xlfn.XLOOKUP(I1702,Goalies!B:B,Goalies!J:J)))</f>
        <v>1.02</v>
      </c>
      <c r="AA1702" s="23">
        <f>_xlfn.XLOOKUP(E1702,Injuries!A:A,Injuries!B:B)</f>
        <v>0.99</v>
      </c>
      <c r="AB1702" s="23">
        <f>_xlfn.XLOOKUP(E1702,Injuries!A:A,Injuries!C:C)</f>
        <v>1.02</v>
      </c>
      <c r="AC1702" s="23">
        <f>_xlfn.XLOOKUP(E1702,'Game Adjustments'!A:A,'Game Adjustments'!B:B)</f>
        <v>1</v>
      </c>
      <c r="AD1702" s="23">
        <f>_xlfn.XLOOKUP(E1702,'Game Adjustments'!A:A,'Game Adjustments'!C:C)</f>
        <v>1</v>
      </c>
      <c r="AE1702" s="23">
        <f>IF(D1702="A",_xlfn.XLOOKUP(E1702,'Rest - Home'!F:F,'Rest - Home'!J:J),_xlfn.XLOOKUP(E1702,'Rest - Home'!F:F,'Rest - Home'!I:I))</f>
        <v>1</v>
      </c>
      <c r="AF1702" s="23">
        <f>IF(D1702="A",_xlfn.XLOOKUP(E1702,'Rest - Home'!F:F,'Rest - Home'!L:L),_xlfn.XLOOKUP(E1702,'Rest - Home'!F:F,'Rest - Home'!K:K))</f>
        <v>1</v>
      </c>
      <c r="AG1702" s="26">
        <v>1</v>
      </c>
      <c r="AH1702" s="26">
        <v>1</v>
      </c>
      <c r="AI1702" s="53" cm="1">
        <f t="array" ref="AI1702">MAX(IF($E$63:E1701=E1702,ROW($E$63:E1701)-MIN(ROW($E$63:E1701))+1))</f>
        <v>1616</v>
      </c>
      <c r="AJ1702" s="53" cm="1">
        <f t="array" ref="AJ1702">MAX(IF($I$105:I1701=I1702,ROW($I$105:I1701)-MIN(ROW($I$105:I1701))+1))</f>
        <v>1512</v>
      </c>
      <c r="AK1702" s="23">
        <f>IF(AI1702=0,_xlfn.XLOOKUP(E1702,'Starting GF'!A:A,'Starting GF'!B:B),INDEX($AL$63:$AL1702,AI1702))</f>
        <v>2.9437888414922275</v>
      </c>
      <c r="AL1702" s="23">
        <f t="shared" si="2252"/>
        <v>2.9437888414922275</v>
      </c>
      <c r="AM1702" s="23">
        <f>IF(AI1702=0,_xlfn.XLOOKUP(E1702,'Starting GF'!A:A,'Starting GF'!C:C),INDEX($AN$63:$AN1702,AI1702))</f>
        <v>2.9463830851317612</v>
      </c>
      <c r="AN1702" s="23">
        <f t="shared" si="2253"/>
        <v>2.9463830851317612</v>
      </c>
      <c r="AO1702" s="23">
        <f>IF(AJ1702=0,_xlfn.XLOOKUP(I1702,Goalies!B:B,Goalies!I:I),INDEX($AP$105:$AP1702,AJ1702))</f>
        <v>2.9888329032733711</v>
      </c>
      <c r="AP1702" s="23">
        <f t="shared" si="2254"/>
        <v>2.9888329032733711</v>
      </c>
      <c r="AQ1702" s="23">
        <f t="shared" si="2255"/>
        <v>3.0053107468343963</v>
      </c>
      <c r="AR1702" s="66">
        <v>0</v>
      </c>
      <c r="AS1702" s="96" t="s">
        <v>1592</v>
      </c>
      <c r="AT1702" s="20">
        <f t="shared" ref="AT1702:AT1711" si="2300">(AK1702*V1702*X1702*Z1703*AA1702*AB1703*AC1702*AD1703*AG1702*AH1703)+AR1702</f>
        <v>2.968020212730607</v>
      </c>
      <c r="AU1702" s="20">
        <f t="shared" ref="AU1702:AU1711" si="2301">AT1703</f>
        <v>2.9042824836928594</v>
      </c>
      <c r="AV1702" s="12">
        <f t="shared" ref="AV1702:AV1711" si="2302">AK1702*V1702*X1702*Z1703*AA1702*AB1703</f>
        <v>2.968020212730607</v>
      </c>
      <c r="AW1702" s="12">
        <f t="shared" ref="AW1702:AW1711" si="2303">AV1703</f>
        <v>2.9074821879655337</v>
      </c>
      <c r="AX1702" s="8">
        <f t="shared" si="2260"/>
        <v>2.968020212730607</v>
      </c>
      <c r="AY1702" s="8">
        <f t="shared" si="2261"/>
        <v>2.9042824836928594</v>
      </c>
      <c r="AZ1702" s="8">
        <f t="shared" si="2262"/>
        <v>5.8723026964234659</v>
      </c>
      <c r="BA1702" s="8">
        <f t="shared" si="2263"/>
        <v>6.3737729037747659E-2</v>
      </c>
      <c r="BB1702" s="62">
        <f t="shared" si="2264"/>
        <v>-106</v>
      </c>
      <c r="BC1702" s="21">
        <f t="shared" si="2265"/>
        <v>-118</v>
      </c>
      <c r="BD1702" s="21">
        <f t="shared" si="2266"/>
        <v>107</v>
      </c>
      <c r="BE1702" s="21">
        <f t="shared" si="2267"/>
        <v>134</v>
      </c>
      <c r="BF1702" s="94">
        <f t="shared" ref="BF1702:BF1711" si="2304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IF(AT1702&gt;AT1703, 1-_xlpm.interp, _xlpm.interp)
)</f>
        <v>0.51501647859988164</v>
      </c>
      <c r="BG1702" s="22">
        <f t="shared" si="550"/>
        <v>0.54110834478410397</v>
      </c>
      <c r="BH1702" s="22">
        <f t="shared" si="550"/>
        <v>0.48224498412223238</v>
      </c>
      <c r="BI1702" s="22">
        <f t="shared" si="550"/>
        <v>0.42742724089955897</v>
      </c>
      <c r="BJ1702" s="21">
        <f t="shared" si="2269"/>
        <v>-106</v>
      </c>
      <c r="BK1702" s="21">
        <f t="shared" si="2270"/>
        <v>-118</v>
      </c>
      <c r="BL1702" s="21">
        <f t="shared" si="2271"/>
        <v>107</v>
      </c>
      <c r="BM1702" s="21">
        <f t="shared" si="2272"/>
        <v>134</v>
      </c>
      <c r="BN1702" s="22">
        <f t="shared" ref="BN1702:BN1711" si="2305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IF(AV1702&gt;AV1703, 1-_xlpm.interp, _xlpm.interp)
)</f>
        <v>0.51459522173795902</v>
      </c>
      <c r="BO1702" s="22">
        <f t="shared" si="552"/>
        <v>0.54163134507975053</v>
      </c>
      <c r="BP1702" s="22">
        <f t="shared" si="552"/>
        <v>0.48292058828320261</v>
      </c>
      <c r="BQ1702" s="22">
        <f t="shared" si="552"/>
        <v>0.42809778873646165</v>
      </c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632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5"/>
        <v>SEA Joey Daccord</v>
      </c>
      <c r="J1703" s="33" t="s">
        <v>184</v>
      </c>
      <c r="K1703" s="14">
        <v>2.96</v>
      </c>
      <c r="L1703" s="13">
        <v>0.15</v>
      </c>
      <c r="M1703" s="28">
        <v>0.1</v>
      </c>
      <c r="N1703">
        <f>IFERROR(_xlfn.XLOOKUP(A1703,Params!A:A,Params!D:D),0)</f>
        <v>0</v>
      </c>
      <c r="O1703">
        <f t="shared" ref="O1703:O1711" si="2306">N1702</f>
        <v>0</v>
      </c>
      <c r="P1703" s="68">
        <f t="shared" si="2244"/>
        <v>0</v>
      </c>
      <c r="Q1703">
        <f t="shared" ref="Q1703:Q1711" si="2307">P1702</f>
        <v>0</v>
      </c>
      <c r="R1703" s="5">
        <f t="shared" ref="R1703:R1711" si="2308">N1703/W1703/X1703/Z1702/AB1702/AA1703</f>
        <v>0</v>
      </c>
      <c r="S1703" s="5">
        <f t="shared" ref="S1703:S1711" si="2309">O1703/W1702/Y1703/Z1703/AA1702/AB1703</f>
        <v>0</v>
      </c>
      <c r="T1703" s="5">
        <f t="shared" ref="T1703:T1711" si="2310">P1703/W1703/X1703/Z1702/AB1702</f>
        <v>0</v>
      </c>
      <c r="U1703" s="5">
        <f t="shared" ref="U1703:U1711" si="2311">Q1703/W1702/Y1703/Z1703/AA1702</f>
        <v>0</v>
      </c>
      <c r="V1703" s="5">
        <f>_xlfn.XLOOKUP(H1703,'Rest - Home'!A:A,'Rest - Home'!B:B)</f>
        <v>1.048</v>
      </c>
      <c r="W1703" s="5">
        <f>_xlfn.XLOOKUP(H1703,'Rest - Home'!A:A,'Rest - Home'!C:C)</f>
        <v>1.0491546019013618</v>
      </c>
      <c r="X1703" s="5">
        <f t="shared" ref="X1703:X1711" si="2312">AM1702/K1703</f>
        <v>0.99539969092289227</v>
      </c>
      <c r="Y1703" s="5">
        <f t="shared" ref="Y1703:Y1711" si="2313">AK1702/K1703</f>
        <v>0.99452325726088764</v>
      </c>
      <c r="Z1703" s="5">
        <f>IF(J1703="",1,(_xlfn.XLOOKUP(I1703,Goalies!B:B,Goalies!J:J)))</f>
        <v>1</v>
      </c>
      <c r="AA1703" s="23">
        <f>_xlfn.XLOOKUP(E1703,Injuries!A:A,Injuries!B:B)</f>
        <v>1</v>
      </c>
      <c r="AB1703" s="23">
        <f>_xlfn.XLOOKUP(E1703,Injuries!A:A,Injuries!C:C)</f>
        <v>1</v>
      </c>
      <c r="AC1703" s="23">
        <f>_xlfn.XLOOKUP(E1703,'Game Adjustments'!A:A,'Game Adjustments'!B:B)</f>
        <v>1</v>
      </c>
      <c r="AD1703" s="23">
        <f>_xlfn.XLOOKUP(E1703,'Game Adjustments'!A:A,'Game Adjustments'!C:C)</f>
        <v>1</v>
      </c>
      <c r="AE1703" s="23">
        <f>IF(D1703="A",_xlfn.XLOOKUP(E1703,'Rest - Home'!F:F,'Rest - Home'!J:J),_xlfn.XLOOKUP(E1703,'Rest - Home'!F:F,'Rest - Home'!I:I))</f>
        <v>1</v>
      </c>
      <c r="AF1703" s="23">
        <f>IF(D1703="A",_xlfn.XLOOKUP(E1703,'Rest - Home'!F:F,'Rest - Home'!L:L),_xlfn.XLOOKUP(E1703,'Rest - Home'!F:F,'Rest - Home'!K:K))</f>
        <v>1</v>
      </c>
      <c r="AG1703" s="26">
        <v>1</v>
      </c>
      <c r="AH1703" s="26">
        <v>1</v>
      </c>
      <c r="AI1703" s="53" cm="1">
        <f t="array" ref="AI1703">MAX(IF($E$63:E1702=E1703,ROW($E$63:E1702)-MIN(ROW($E$63:E1702))+1))</f>
        <v>1615</v>
      </c>
      <c r="AJ1703" s="53" cm="1">
        <f t="array" ref="AJ1703">MAX(IF($I$105:I1702=I1703,ROW($I$105:I1702)-MIN(ROW($I$105:I1702))+1))</f>
        <v>1503</v>
      </c>
      <c r="AK1703" s="23">
        <f>IF(AI1703=0,_xlfn.XLOOKUP(E1703,'Starting GF'!A:A,'Starting GF'!B:B),INDEX($AL$63:$AL1703,AI1703))</f>
        <v>2.675960680580896</v>
      </c>
      <c r="AL1703" s="23">
        <f t="shared" si="2252"/>
        <v>2.675960680580896</v>
      </c>
      <c r="AM1703" s="23">
        <f>IF(AI1703=0,_xlfn.XLOOKUP(E1703,'Starting GF'!A:A,'Starting GF'!C:C),INDEX($AN$63:$AN1703,AI1703))</f>
        <v>3.1731683264650026</v>
      </c>
      <c r="AN1703" s="23">
        <f t="shared" si="2253"/>
        <v>3.1731683264650026</v>
      </c>
      <c r="AO1703" s="23">
        <f>IF(AJ1703=0,_xlfn.XLOOKUP(I1703,Goalies!B:B,Goalies!I:I),INDEX($AP$105:$AP1703,AJ1703))</f>
        <v>3.2009993489757433</v>
      </c>
      <c r="AP1703" s="23">
        <f t="shared" si="2254"/>
        <v>3.2009993489757433</v>
      </c>
      <c r="AQ1703" s="23">
        <f t="shared" si="2255"/>
        <v>3.1731683264650026</v>
      </c>
      <c r="AR1703" s="66">
        <v>0</v>
      </c>
      <c r="AS1703" s="96" t="s">
        <v>1592</v>
      </c>
      <c r="AT1703" s="20">
        <f t="shared" ref="AT1703:AT1711" si="2314">(AK1703*V1703*X1703*Z1702*AA1703*AB1702*AC1703*AD1702*AG1703*AH1702)+AR1703</f>
        <v>2.9042824836928594</v>
      </c>
      <c r="AU1703" s="20">
        <f t="shared" ref="AU1703:AU1711" si="2315">AT1702</f>
        <v>2.968020212730607</v>
      </c>
      <c r="AV1703" s="12">
        <f t="shared" ref="AV1703:AV1711" si="2316">AK1703*W1703*X1703*Z1702*AA1703*AB1702</f>
        <v>2.9074821879655337</v>
      </c>
      <c r="AW1703" s="12">
        <f t="shared" ref="AW1703:AW1711" si="2317">AV1702</f>
        <v>2.968020212730607</v>
      </c>
      <c r="AX1703" s="8">
        <f t="shared" si="2260"/>
        <v>2.9042824836928594</v>
      </c>
      <c r="AY1703" s="8">
        <f t="shared" si="2261"/>
        <v>2.968020212730607</v>
      </c>
      <c r="AZ1703" s="8">
        <f t="shared" si="2262"/>
        <v>5.8723026964234659</v>
      </c>
      <c r="BA1703" s="8">
        <f t="shared" si="2263"/>
        <v>-6.3737729037747659E-2</v>
      </c>
      <c r="BB1703" s="62">
        <f t="shared" si="2264"/>
        <v>106</v>
      </c>
      <c r="BC1703" s="21">
        <f t="shared" si="2265"/>
        <v>118</v>
      </c>
      <c r="BD1703" s="21">
        <f t="shared" si="2266"/>
        <v>-107</v>
      </c>
      <c r="BE1703" s="21">
        <f t="shared" si="2267"/>
        <v>-134</v>
      </c>
      <c r="BF1703" s="94">
        <f t="shared" si="57"/>
        <v>0.48498352140011836</v>
      </c>
      <c r="BG1703" s="22">
        <f t="shared" ref="BG1703:BG1711" si="2318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0.45889165521589603</v>
      </c>
      <c r="BH1703" s="22">
        <f t="shared" ref="BH1703:BH1711" si="2319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0.51775501587776762</v>
      </c>
      <c r="BI1703" s="22">
        <f t="shared" ref="BI1703:BI1711" si="2320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0.57257275910044103</v>
      </c>
      <c r="BJ1703" s="21">
        <f t="shared" si="2269"/>
        <v>106</v>
      </c>
      <c r="BK1703" s="21">
        <f t="shared" si="2270"/>
        <v>118</v>
      </c>
      <c r="BL1703" s="21">
        <f t="shared" si="2271"/>
        <v>-107</v>
      </c>
      <c r="BM1703" s="21">
        <f t="shared" si="2272"/>
        <v>-134</v>
      </c>
      <c r="BN1703" s="22">
        <f t="shared" si="61"/>
        <v>0.48540477826204098</v>
      </c>
      <c r="BO1703" s="22">
        <f t="shared" ref="BO1703:BO1711" si="2321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0.45836865492024953</v>
      </c>
      <c r="BP1703" s="22">
        <f t="shared" ref="BP1703:BP1711" si="2322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0.51707941171679739</v>
      </c>
      <c r="BQ1703" s="22">
        <f t="shared" ref="BQ1703:BQ1711" si="2323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0.57190221126353835</v>
      </c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632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5"/>
        <v>VGK Adin Hill</v>
      </c>
      <c r="J1704" s="33" t="s">
        <v>195</v>
      </c>
      <c r="K1704" s="14">
        <v>2.96</v>
      </c>
      <c r="L1704" s="13">
        <v>0.15</v>
      </c>
      <c r="M1704" s="28">
        <v>0.1</v>
      </c>
      <c r="N1704">
        <f>IFERROR(_xlfn.XLOOKUP(A1704,Params!A:A,Params!D:D),0)</f>
        <v>0</v>
      </c>
      <c r="O1704">
        <f t="shared" ref="O1704:O1711" si="2324">N1705</f>
        <v>0</v>
      </c>
      <c r="P1704" s="68">
        <f t="shared" si="2244"/>
        <v>0</v>
      </c>
      <c r="Q1704">
        <f t="shared" ref="Q1704:Q1711" si="2325">P1705</f>
        <v>0</v>
      </c>
      <c r="R1704" s="5">
        <f t="shared" ref="R1704:R1711" si="2326">N1704/W1704/X1704/Z1705/AB1705/AA1704</f>
        <v>0</v>
      </c>
      <c r="S1704" s="5">
        <f t="shared" ref="S1704:S1711" si="2327">O1704/W1705/Y1704/Z1704/AA1705/AB1704</f>
        <v>0</v>
      </c>
      <c r="T1704" s="5">
        <f t="shared" ref="T1704:T1711" si="2328">P1704/W1704/X1704/Z1705/AB1705</f>
        <v>0</v>
      </c>
      <c r="U1704" s="5">
        <f t="shared" ref="U1704:U1711" si="2329">Q1704/W1705/Y1704/Z1704/AA1705</f>
        <v>0</v>
      </c>
      <c r="V1704" s="5">
        <f>_xlfn.XLOOKUP(H1704,'Rest - Home'!A:A,'Rest - Home'!B:B)</f>
        <v>1.04</v>
      </c>
      <c r="W1704" s="5">
        <f>_xlfn.XLOOKUP(H1704,'Rest - Home'!A:A,'Rest - Home'!C:C)</f>
        <v>1.0074936850113505</v>
      </c>
      <c r="X1704" s="5">
        <f t="shared" ref="X1704:X1711" si="2330">AM1705/K1704</f>
        <v>1.0439189189189189</v>
      </c>
      <c r="Y1704" s="5">
        <f t="shared" ref="Y1704:Y1711" si="2331">AK1705/K1704</f>
        <v>1.0381094767434551</v>
      </c>
      <c r="Z1704" s="5">
        <f>IF(J1704="",1,(_xlfn.XLOOKUP(I1704,Goalies!B:B,Goalies!J:J)))</f>
        <v>1</v>
      </c>
      <c r="AA1704" s="23">
        <f>_xlfn.XLOOKUP(E1704,Injuries!A:A,Injuries!B:B)</f>
        <v>0.97499999999999998</v>
      </c>
      <c r="AB1704" s="23">
        <f>_xlfn.XLOOKUP(E1704,Injuries!A:A,Injuries!C:C)</f>
        <v>1.02</v>
      </c>
      <c r="AC1704" s="23">
        <f>_xlfn.XLOOKUP(E1704,'Game Adjustments'!A:A,'Game Adjustments'!B:B)</f>
        <v>1</v>
      </c>
      <c r="AD1704" s="23">
        <f>_xlfn.XLOOKUP(E1704,'Game Adjustments'!A:A,'Game Adjustments'!C:C)</f>
        <v>1</v>
      </c>
      <c r="AE1704" s="23">
        <f>IF(D1704="A",_xlfn.XLOOKUP(E1704,'Rest - Home'!F:F,'Rest - Home'!J:J),_xlfn.XLOOKUP(E1704,'Rest - Home'!F:F,'Rest - Home'!I:I))</f>
        <v>1</v>
      </c>
      <c r="AF1704" s="23">
        <f>IF(D1704="A",_xlfn.XLOOKUP(E1704,'Rest - Home'!F:F,'Rest - Home'!L:L),_xlfn.XLOOKUP(E1704,'Rest - Home'!F:F,'Rest - Home'!K:K))</f>
        <v>1</v>
      </c>
      <c r="AG1704" s="26">
        <v>1</v>
      </c>
      <c r="AH1704" s="26">
        <v>1</v>
      </c>
      <c r="AI1704" s="53" cm="1">
        <f t="array" ref="AI1704">MAX(IF($E$63:E1703=E1704,ROW($E$63:E1703)-MIN(ROW($E$63:E1703))+1))</f>
        <v>1606</v>
      </c>
      <c r="AJ1704" s="53" cm="1">
        <f t="array" ref="AJ1704">MAX(IF($I$105:I1703=I1704,ROW($I$105:I1703)-MIN(ROW($I$105:I1703))+1))</f>
        <v>1564</v>
      </c>
      <c r="AK1704" s="23">
        <f>IF(AI1704=0,_xlfn.XLOOKUP(E1704,'Starting GF'!A:A,'Starting GF'!B:B),INDEX($AL$63:$AL1704,AI1704))</f>
        <v>3.2289901943494943</v>
      </c>
      <c r="AL1704" s="23">
        <f t="shared" si="2252"/>
        <v>3.2289901943494943</v>
      </c>
      <c r="AM1704" s="23">
        <f>IF(AI1704=0,_xlfn.XLOOKUP(E1704,'Starting GF'!A:A,'Starting GF'!C:C),INDEX($AN$63:$AN1704,AI1704))</f>
        <v>2.75</v>
      </c>
      <c r="AN1704" s="23">
        <f t="shared" si="2253"/>
        <v>2.75</v>
      </c>
      <c r="AO1704" s="23">
        <f>IF(AJ1704=0,_xlfn.XLOOKUP(I1704,Goalies!B:B,Goalies!I:I),INDEX($AP$105:$AP1704,AJ1704))</f>
        <v>2.6690163449249975</v>
      </c>
      <c r="AP1704" s="23">
        <f t="shared" si="2254"/>
        <v>2.6690163449249975</v>
      </c>
      <c r="AQ1704" s="23">
        <f t="shared" si="2255"/>
        <v>2.75</v>
      </c>
      <c r="AR1704" s="66">
        <v>0</v>
      </c>
      <c r="AS1704" s="96" t="s">
        <v>1592</v>
      </c>
      <c r="AT1704" s="20">
        <f t="shared" ref="AT1704:AT1711" si="2332">(AK1704*V1704*X1704*Z1705*AA1704*AB1705*AC1704*AD1705*AG1704*AH1705)+AR1704</f>
        <v>3.5205350644722708</v>
      </c>
      <c r="AU1704" s="20">
        <f t="shared" ref="AU1704:AU1711" si="2333">AT1705</f>
        <v>2.9118970822653916</v>
      </c>
      <c r="AV1704" s="12">
        <f t="shared" ref="AV1704:AV1711" si="2334">AK1704*V1704*X1704*Z1705*AA1704*AB1705</f>
        <v>3.5205350644722708</v>
      </c>
      <c r="AW1704" s="12">
        <f t="shared" ref="AW1704:AW1711" si="2335">AV1705</f>
        <v>2.9255710015152765</v>
      </c>
      <c r="AX1704" s="8">
        <f t="shared" si="2260"/>
        <v>3.5205350644722708</v>
      </c>
      <c r="AY1704" s="8">
        <f t="shared" si="2261"/>
        <v>2.9118970822653916</v>
      </c>
      <c r="AZ1704" s="8">
        <f t="shared" si="2262"/>
        <v>6.4324321467376624</v>
      </c>
      <c r="BA1704" s="8">
        <f t="shared" si="2263"/>
        <v>0.60863798220687926</v>
      </c>
      <c r="BB1704" s="62">
        <f t="shared" si="2264"/>
        <v>-147</v>
      </c>
      <c r="BC1704" s="21">
        <f t="shared" si="2265"/>
        <v>-167</v>
      </c>
      <c r="BD1704" s="21">
        <f t="shared" si="2266"/>
        <v>-137</v>
      </c>
      <c r="BE1704" s="21">
        <f t="shared" si="2267"/>
        <v>-106</v>
      </c>
      <c r="BF1704" s="94">
        <f t="shared" ref="BF1704:BF1711" si="2336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IF(AT1704&gt;AT1705, 1-_xlpm.interp, _xlpm.interp)
)</f>
        <v>0.59548868023530499</v>
      </c>
      <c r="BG1704" s="22">
        <f t="shared" si="550"/>
        <v>0.62508979403374021</v>
      </c>
      <c r="BH1704" s="22">
        <f t="shared" si="550"/>
        <v>0.57816443673730911</v>
      </c>
      <c r="BI1704" s="22">
        <f t="shared" si="550"/>
        <v>0.51383932487919914</v>
      </c>
      <c r="BJ1704" s="21">
        <f t="shared" si="2269"/>
        <v>-146</v>
      </c>
      <c r="BK1704" s="21">
        <f t="shared" si="2270"/>
        <v>-168</v>
      </c>
      <c r="BL1704" s="21">
        <f t="shared" si="2271"/>
        <v>-138</v>
      </c>
      <c r="BM1704" s="21">
        <f t="shared" si="2272"/>
        <v>-107</v>
      </c>
      <c r="BN1704" s="22">
        <f t="shared" ref="BN1704:BN1711" si="2337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IF(AV1704&gt;AV1705, 1-_xlpm.interp, _xlpm.interp)
)</f>
        <v>0.59318980075708838</v>
      </c>
      <c r="BO1704" s="22">
        <f t="shared" si="552"/>
        <v>0.62729193177723364</v>
      </c>
      <c r="BP1704" s="22">
        <f t="shared" si="552"/>
        <v>0.58058693237189019</v>
      </c>
      <c r="BQ1704" s="22">
        <f t="shared" si="552"/>
        <v>0.51592800758562651</v>
      </c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632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5"/>
        <v>OTT Mads Sogard</v>
      </c>
      <c r="J1705" t="s">
        <v>527</v>
      </c>
      <c r="K1705" s="14">
        <v>2.96</v>
      </c>
      <c r="L1705" s="13">
        <v>0.15</v>
      </c>
      <c r="M1705" s="28">
        <v>0.1</v>
      </c>
      <c r="N1705">
        <f>IFERROR(_xlfn.XLOOKUP(A1705,Params!A:A,Params!D:D),0)</f>
        <v>0</v>
      </c>
      <c r="O1705">
        <f t="shared" ref="O1705:O1711" si="2338">N1704</f>
        <v>0</v>
      </c>
      <c r="P1705" s="68">
        <f t="shared" si="2244"/>
        <v>0</v>
      </c>
      <c r="Q1705">
        <f t="shared" ref="Q1705:Q1711" si="2339">P1704</f>
        <v>0</v>
      </c>
      <c r="R1705" s="5">
        <f t="shared" ref="R1705:R1711" si="2340">N1705/W1705/X1705/Z1704/AB1704/AA1705</f>
        <v>0</v>
      </c>
      <c r="S1705" s="5">
        <f t="shared" ref="S1705:S1711" si="2341">O1705/W1704/Y1705/Z1705/AA1704/AB1705</f>
        <v>0</v>
      </c>
      <c r="T1705" s="5">
        <f t="shared" ref="T1705:T1711" si="2342">P1705/W1705/X1705/Z1704/AB1704</f>
        <v>0</v>
      </c>
      <c r="U1705" s="5">
        <f t="shared" ref="U1705:U1711" si="2343">Q1705/W1704/Y1705/Z1705/AA1704</f>
        <v>0</v>
      </c>
      <c r="V1705" s="5">
        <f>_xlfn.XLOOKUP(H1705,'Rest - Home'!A:A,'Rest - Home'!B:B)</f>
        <v>1</v>
      </c>
      <c r="W1705" s="5">
        <f>_xlfn.XLOOKUP(H1705,'Rest - Home'!A:A,'Rest - Home'!C:C)</f>
        <v>1.0046958799928625</v>
      </c>
      <c r="X1705" s="5">
        <f t="shared" ref="X1705:X1711" si="2344">AM1704/K1705</f>
        <v>0.92905405405405406</v>
      </c>
      <c r="Y1705" s="5">
        <f t="shared" ref="Y1705:Y1711" si="2345">AK1704/K1705</f>
        <v>1.090875065658613</v>
      </c>
      <c r="Z1705" s="5">
        <f>IF(J1705="",1,(_xlfn.XLOOKUP(I1705,Goalies!B:B,Goalies!J:J)))</f>
        <v>1.03</v>
      </c>
      <c r="AA1705" s="23">
        <f>_xlfn.XLOOKUP(E1705,Injuries!A:A,Injuries!B:B)</f>
        <v>1</v>
      </c>
      <c r="AB1705" s="23">
        <f>_xlfn.XLOOKUP(E1705,Injuries!A:A,Injuries!C:C)</f>
        <v>1</v>
      </c>
      <c r="AC1705" s="23">
        <f>_xlfn.XLOOKUP(E1705,'Game Adjustments'!A:A,'Game Adjustments'!B:B)</f>
        <v>1</v>
      </c>
      <c r="AD1705" s="23">
        <f>_xlfn.XLOOKUP(E1705,'Game Adjustments'!A:A,'Game Adjustments'!C:C)</f>
        <v>1</v>
      </c>
      <c r="AE1705" s="23">
        <f>IF(D1705="A",_xlfn.XLOOKUP(E1705,'Rest - Home'!F:F,'Rest - Home'!J:J),_xlfn.XLOOKUP(E1705,'Rest - Home'!F:F,'Rest - Home'!I:I))</f>
        <v>1</v>
      </c>
      <c r="AF1705" s="23">
        <f>IF(D1705="A",_xlfn.XLOOKUP(E1705,'Rest - Home'!F:F,'Rest - Home'!L:L),_xlfn.XLOOKUP(E1705,'Rest - Home'!F:F,'Rest - Home'!K:K))</f>
        <v>1</v>
      </c>
      <c r="AG1705" s="26">
        <v>1</v>
      </c>
      <c r="AH1705" s="26">
        <v>1</v>
      </c>
      <c r="AI1705" s="53" cm="1">
        <f t="array" ref="AI1705">MAX(IF($E$63:E1704=E1705,ROW($E$63:E1704)-MIN(ROW($E$63:E1704))+1))</f>
        <v>1625</v>
      </c>
      <c r="AJ1705" s="53" cm="1">
        <f t="array" ref="AJ1705">MAX(IF($I$105:I1704=I1705,ROW($I$105:I1704)-MIN(ROW($I$105:I1704))+1))</f>
        <v>0</v>
      </c>
      <c r="AK1705" s="23">
        <f>IF(AI1705=0,_xlfn.XLOOKUP(E1705,'Starting GF'!A:A,'Starting GF'!B:B),INDEX($AL$63:$AL1705,AI1705))</f>
        <v>3.0728040511606274</v>
      </c>
      <c r="AL1705" s="23">
        <f t="shared" si="2252"/>
        <v>3.0728040511606274</v>
      </c>
      <c r="AM1705" s="23">
        <f>IF(AI1705=0,_xlfn.XLOOKUP(E1705,'Starting GF'!A:A,'Starting GF'!C:C),INDEX($AN$63:$AN1705,AI1705))</f>
        <v>3.09</v>
      </c>
      <c r="AN1705" s="23">
        <f t="shared" si="2253"/>
        <v>3.09</v>
      </c>
      <c r="AO1705" s="23">
        <f>IF(AJ1705=0,_xlfn.XLOOKUP(I1705,Goalies!B:B,Goalies!I:I),INDEX($AP$105:$AP1705,AJ1705))</f>
        <v>3.0953642384105962</v>
      </c>
      <c r="AP1705" s="23">
        <f t="shared" si="2254"/>
        <v>3.0953642384105962</v>
      </c>
      <c r="AQ1705" s="23">
        <f t="shared" si="2255"/>
        <v>3.1827000000000001</v>
      </c>
      <c r="AR1705" s="66">
        <v>0</v>
      </c>
      <c r="AS1705" s="96" t="s">
        <v>1592</v>
      </c>
      <c r="AT1705" s="20">
        <f t="shared" ref="AT1705:AT1711" si="2346">(AK1705*V1705*X1705*Z1704*AA1705*AB1704*AC1705*AD1704*AG1705*AH1704)+AR1705</f>
        <v>2.9118970822653916</v>
      </c>
      <c r="AU1705" s="20">
        <f t="shared" ref="AU1705:AU1711" si="2347">AT1704</f>
        <v>3.5205350644722708</v>
      </c>
      <c r="AV1705" s="12">
        <f t="shared" ref="AV1705:AV1711" si="2348">AK1705*W1705*X1705*Z1704*AA1705*AB1704</f>
        <v>2.9255710015152765</v>
      </c>
      <c r="AW1705" s="12">
        <f t="shared" ref="AW1705:AW1711" si="2349">AV1704</f>
        <v>3.5205350644722708</v>
      </c>
      <c r="AX1705" s="8">
        <f t="shared" si="2260"/>
        <v>2.9118970822653916</v>
      </c>
      <c r="AY1705" s="8">
        <f t="shared" si="2261"/>
        <v>3.5205350644722708</v>
      </c>
      <c r="AZ1705" s="8">
        <f t="shared" si="2262"/>
        <v>6.4324321467376624</v>
      </c>
      <c r="BA1705" s="8">
        <f t="shared" si="2263"/>
        <v>-0.60863798220687926</v>
      </c>
      <c r="BB1705" s="62">
        <f t="shared" si="2264"/>
        <v>147</v>
      </c>
      <c r="BC1705" s="21">
        <f t="shared" si="2265"/>
        <v>167</v>
      </c>
      <c r="BD1705" s="21">
        <f t="shared" si="2266"/>
        <v>137</v>
      </c>
      <c r="BE1705" s="21">
        <f t="shared" si="2267"/>
        <v>106</v>
      </c>
      <c r="BF1705" s="94">
        <f t="shared" si="57"/>
        <v>0.40451131976469501</v>
      </c>
      <c r="BG1705" s="22">
        <f t="shared" ref="BG1705:BG1711" si="2350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0.37491020596625979</v>
      </c>
      <c r="BH1705" s="22">
        <f t="shared" ref="BH1705:BH1711" si="2351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0.42183556326269095</v>
      </c>
      <c r="BI1705" s="22">
        <f t="shared" ref="BI1705:BI1711" si="2352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0.48616067512080086</v>
      </c>
      <c r="BJ1705" s="21">
        <f t="shared" si="2269"/>
        <v>146</v>
      </c>
      <c r="BK1705" s="21">
        <f t="shared" si="2270"/>
        <v>168</v>
      </c>
      <c r="BL1705" s="21">
        <f t="shared" si="2271"/>
        <v>138</v>
      </c>
      <c r="BM1705" s="21">
        <f t="shared" si="2272"/>
        <v>107</v>
      </c>
      <c r="BN1705" s="22">
        <f t="shared" si="61"/>
        <v>0.40681019924291162</v>
      </c>
      <c r="BO1705" s="22">
        <f t="shared" ref="BO1705:BO1711" si="2353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0.37270806822276642</v>
      </c>
      <c r="BP1705" s="22">
        <f t="shared" ref="BP1705:BP1711" si="2354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0.41941306762810981</v>
      </c>
      <c r="BQ1705" s="22">
        <f t="shared" ref="BQ1705:BQ1711" si="2355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0.48407199241437349</v>
      </c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632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5"/>
        <v>PIT Stuart Skinner</v>
      </c>
      <c r="J1706" s="33" t="s">
        <v>163</v>
      </c>
      <c r="K1706" s="14">
        <v>2.96</v>
      </c>
      <c r="L1706" s="13">
        <v>0.15</v>
      </c>
      <c r="M1706" s="28">
        <v>0.1</v>
      </c>
      <c r="N1706">
        <f>IFERROR(_xlfn.XLOOKUP(A1706,Params!A:A,Params!D:D),0)</f>
        <v>0</v>
      </c>
      <c r="O1706">
        <f t="shared" ref="O1706:O1711" si="2356">N1707</f>
        <v>0</v>
      </c>
      <c r="P1706" s="68">
        <f t="shared" si="2244"/>
        <v>0</v>
      </c>
      <c r="Q1706">
        <f t="shared" ref="Q1706:Q1711" si="2357">P1707</f>
        <v>0</v>
      </c>
      <c r="R1706" s="5">
        <f t="shared" ref="R1706:R1711" si="2358">N1706/W1706/X1706/Z1707/AB1707/AA1706</f>
        <v>0</v>
      </c>
      <c r="S1706" s="5">
        <f t="shared" ref="S1706:S1711" si="2359">O1706/W1707/Y1706/Z1706/AA1707/AB1706</f>
        <v>0</v>
      </c>
      <c r="T1706" s="5">
        <f t="shared" ref="T1706:T1711" si="2360">P1706/W1706/X1706/Z1707/AB1707</f>
        <v>0</v>
      </c>
      <c r="U1706" s="5">
        <f t="shared" ref="U1706:U1711" si="2361">Q1706/W1707/Y1706/Z1706/AA1707</f>
        <v>0</v>
      </c>
      <c r="V1706" s="5">
        <f>_xlfn.XLOOKUP(H1706,'Rest - Home'!A:A,'Rest - Home'!B:B)</f>
        <v>0.96</v>
      </c>
      <c r="W1706" s="5">
        <f>_xlfn.XLOOKUP(H1706,'Rest - Home'!A:A,'Rest - Home'!C:C)</f>
        <v>0.96305398776725637</v>
      </c>
      <c r="X1706" s="5">
        <f t="shared" ref="X1706:X1711" si="2362">AM1707/K1706</f>
        <v>1.1013513513513513</v>
      </c>
      <c r="Y1706" s="5">
        <f t="shared" ref="Y1706:Y1711" si="2363">AK1707/K1706</f>
        <v>0.92168260417742476</v>
      </c>
      <c r="Z1706" s="5">
        <f>IF(J1706="",1,(_xlfn.XLOOKUP(I1706,Goalies!B:B,Goalies!J:J)))</f>
        <v>0.97499999999999998</v>
      </c>
      <c r="AA1706" s="23">
        <f>_xlfn.XLOOKUP(E1706,Injuries!A:A,Injuries!B:B)</f>
        <v>0.99</v>
      </c>
      <c r="AB1706" s="23">
        <f>_xlfn.XLOOKUP(E1706,Injuries!A:A,Injuries!C:C)</f>
        <v>1.02</v>
      </c>
      <c r="AC1706" s="23">
        <f>_xlfn.XLOOKUP(E1706,'Game Adjustments'!A:A,'Game Adjustments'!B:B)</f>
        <v>1</v>
      </c>
      <c r="AD1706" s="23">
        <f>_xlfn.XLOOKUP(E1706,'Game Adjustments'!A:A,'Game Adjustments'!C:C)</f>
        <v>1</v>
      </c>
      <c r="AE1706" s="23">
        <f>IF(D1706="A",_xlfn.XLOOKUP(E1706,'Rest - Home'!F:F,'Rest - Home'!J:J),_xlfn.XLOOKUP(E1706,'Rest - Home'!F:F,'Rest - Home'!I:I))</f>
        <v>1</v>
      </c>
      <c r="AF1706" s="23">
        <f>IF(D1706="A",_xlfn.XLOOKUP(E1706,'Rest - Home'!F:F,'Rest - Home'!L:L),_xlfn.XLOOKUP(E1706,'Rest - Home'!F:F,'Rest - Home'!K:K))</f>
        <v>1</v>
      </c>
      <c r="AG1706" s="26">
        <v>1</v>
      </c>
      <c r="AH1706" s="26">
        <v>1</v>
      </c>
      <c r="AI1706" s="53" cm="1">
        <f t="array" ref="AI1706">MAX(IF($E$63:E1705=E1706,ROW($E$63:E1705)-MIN(ROW($E$63:E1705))+1))</f>
        <v>1600</v>
      </c>
      <c r="AJ1706" s="53" cm="1">
        <f t="array" ref="AJ1706">MAX(IF($I$105:I1705=I1706,ROW($I$105:I1705)-MIN(ROW($I$105:I1705))+1))</f>
        <v>1542</v>
      </c>
      <c r="AK1706" s="23">
        <f>IF(AI1706=0,_xlfn.XLOOKUP(E1706,'Starting GF'!A:A,'Starting GF'!B:B),INDEX($AL$63:$AL1706,AI1706))</f>
        <v>3.03</v>
      </c>
      <c r="AL1706" s="23">
        <f t="shared" si="2252"/>
        <v>3.03</v>
      </c>
      <c r="AM1706" s="23">
        <f>IF(AI1706=0,_xlfn.XLOOKUP(E1706,'Starting GF'!A:A,'Starting GF'!C:C),INDEX($AN$63:$AN1706,AI1706))</f>
        <v>3.12</v>
      </c>
      <c r="AN1706" s="23">
        <f t="shared" si="2253"/>
        <v>3.12</v>
      </c>
      <c r="AO1706" s="23">
        <f>IF(AJ1706=0,_xlfn.XLOOKUP(I1706,Goalies!B:B,Goalies!I:I),INDEX($AP$105:$AP1706,AJ1706))</f>
        <v>3.0463127038634914</v>
      </c>
      <c r="AP1706" s="23">
        <f t="shared" si="2254"/>
        <v>3.0463127038634914</v>
      </c>
      <c r="AQ1706" s="23">
        <f t="shared" si="2255"/>
        <v>3.0419999999999998</v>
      </c>
      <c r="AR1706" s="66">
        <v>0</v>
      </c>
      <c r="AS1706" s="96" t="s">
        <v>1592</v>
      </c>
      <c r="AT1706" s="20">
        <f t="shared" ref="AT1706:AT1711" si="2364">(AK1706*V1706*X1706*Z1707*AA1706*AB1707*AC1706*AD1707*AG1706*AH1707)+AR1706</f>
        <v>3.3320563826594589</v>
      </c>
      <c r="AU1706" s="20">
        <f t="shared" ref="AU1706:AU1711" si="2365">AT1707</f>
        <v>2.8563303553227373</v>
      </c>
      <c r="AV1706" s="12">
        <f t="shared" ref="AV1706:AV1711" si="2366">AK1706*V1706*X1706*Z1707*AA1706*AB1707</f>
        <v>3.3320563826594589</v>
      </c>
      <c r="AW1706" s="12">
        <f t="shared" ref="AW1706:AW1711" si="2367">AV1707</f>
        <v>2.8506608874052253</v>
      </c>
      <c r="AX1706" s="8">
        <f t="shared" si="2260"/>
        <v>3.3320563826594589</v>
      </c>
      <c r="AY1706" s="8">
        <f t="shared" si="2261"/>
        <v>2.8563303553227373</v>
      </c>
      <c r="AZ1706" s="8">
        <f t="shared" si="2262"/>
        <v>6.1883867379821957</v>
      </c>
      <c r="BA1706" s="8">
        <f t="shared" si="2263"/>
        <v>0.47572602733672165</v>
      </c>
      <c r="BB1706" s="62">
        <f t="shared" si="2264"/>
        <v>-136</v>
      </c>
      <c r="BC1706" s="21">
        <f t="shared" si="2265"/>
        <v>-144</v>
      </c>
      <c r="BD1706" s="21">
        <f t="shared" si="2266"/>
        <v>-116</v>
      </c>
      <c r="BE1706" s="21">
        <f t="shared" si="2267"/>
        <v>110</v>
      </c>
      <c r="BF1706" s="94">
        <f t="shared" ref="BF1706:BF1711" si="2368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IF(AT1706&gt;AT1707, 1-_xlpm.interp, _xlpm.interp)
)</f>
        <v>0.57546950986415002</v>
      </c>
      <c r="BG1706" s="22">
        <f t="shared" si="550"/>
        <v>0.59080318890650507</v>
      </c>
      <c r="BH1706" s="22">
        <f t="shared" si="550"/>
        <v>0.53803782303544301</v>
      </c>
      <c r="BI1706" s="22">
        <f t="shared" si="550"/>
        <v>0.47657310369488493</v>
      </c>
      <c r="BJ1706" s="21">
        <f t="shared" si="2269"/>
        <v>-136</v>
      </c>
      <c r="BK1706" s="21">
        <f t="shared" si="2270"/>
        <v>-144</v>
      </c>
      <c r="BL1706" s="21">
        <f t="shared" si="2271"/>
        <v>-116</v>
      </c>
      <c r="BM1706" s="21">
        <f t="shared" si="2272"/>
        <v>110</v>
      </c>
      <c r="BN1706" s="22">
        <f t="shared" ref="BN1706:BN1711" si="2369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IF(AV1706&gt;AV1707, 1-_xlpm.interp, _xlpm.interp)
)</f>
        <v>0.57626864872497419</v>
      </c>
      <c r="BO1706" s="22">
        <f t="shared" si="552"/>
        <v>0.58995470176165909</v>
      </c>
      <c r="BP1706" s="22">
        <f t="shared" si="552"/>
        <v>0.53706323109309806</v>
      </c>
      <c r="BQ1706" s="22">
        <f t="shared" si="552"/>
        <v>0.47569067798357312</v>
      </c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632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2370">E1707&amp;" "&amp;J1707</f>
        <v>VAN Kevin Lankinen</v>
      </c>
      <c r="J1707" s="33" t="s">
        <v>194</v>
      </c>
      <c r="K1707" s="14">
        <v>2.96</v>
      </c>
      <c r="L1707" s="13">
        <v>0.15</v>
      </c>
      <c r="M1707" s="28">
        <v>0.1</v>
      </c>
      <c r="N1707">
        <f>IFERROR(_xlfn.XLOOKUP(A1707,Params!A:A,Params!D:D),0)</f>
        <v>0</v>
      </c>
      <c r="O1707">
        <f t="shared" ref="O1707:O1711" si="2371">N1706</f>
        <v>0</v>
      </c>
      <c r="P1707" s="68">
        <f t="shared" si="2244"/>
        <v>0</v>
      </c>
      <c r="Q1707">
        <f t="shared" ref="Q1707:Q1711" si="2372">P1706</f>
        <v>0</v>
      </c>
      <c r="R1707" s="5">
        <f t="shared" ref="R1707:R1711" si="2373">N1707/W1707/X1707/Z1706/AB1706/AA1707</f>
        <v>0</v>
      </c>
      <c r="S1707" s="5">
        <f t="shared" ref="S1707:S1711" si="2374">O1707/W1706/Y1707/Z1707/AA1706/AB1707</f>
        <v>0</v>
      </c>
      <c r="T1707" s="5">
        <f t="shared" ref="T1707:T1711" si="2375">P1707/W1707/X1707/Z1706/AB1706</f>
        <v>0</v>
      </c>
      <c r="U1707" s="5">
        <f t="shared" ref="U1707:U1711" si="2376">Q1707/W1706/Y1707/Z1707/AA1706</f>
        <v>0</v>
      </c>
      <c r="V1707" s="5">
        <f>_xlfn.XLOOKUP(H1707,'Rest - Home'!A:A,'Rest - Home'!B:B)</f>
        <v>1.0349999999999999</v>
      </c>
      <c r="W1707" s="5">
        <f>_xlfn.XLOOKUP(H1707,'Rest - Home'!A:A,'Rest - Home'!C:C)</f>
        <v>1.0329456510400874</v>
      </c>
      <c r="X1707" s="5">
        <f t="shared" ref="X1707:X1711" si="2377">AM1706/K1707</f>
        <v>1.0540540540540542</v>
      </c>
      <c r="Y1707" s="5">
        <f t="shared" ref="Y1707:Y1711" si="2378">AK1706/K1707</f>
        <v>1.0236486486486487</v>
      </c>
      <c r="Z1707" s="5">
        <f>IF(J1707="",1,(_xlfn.XLOOKUP(I1707,Goalies!B:B,Goalies!J:J)))</f>
        <v>1.03</v>
      </c>
      <c r="AA1707" s="23">
        <f>_xlfn.XLOOKUP(E1707,Injuries!A:A,Injuries!B:B)</f>
        <v>0.96499999999999997</v>
      </c>
      <c r="AB1707" s="23">
        <f>_xlfn.XLOOKUP(E1707,Injuries!A:A,Injuries!C:C)</f>
        <v>1.02</v>
      </c>
      <c r="AC1707" s="23">
        <f>_xlfn.XLOOKUP(E1707,'Game Adjustments'!A:A,'Game Adjustments'!B:B)</f>
        <v>1</v>
      </c>
      <c r="AD1707" s="23">
        <f>_xlfn.XLOOKUP(E1707,'Game Adjustments'!A:A,'Game Adjustments'!C:C)</f>
        <v>1</v>
      </c>
      <c r="AE1707" s="23">
        <f>IF(D1707="A",_xlfn.XLOOKUP(E1707,'Rest - Home'!F:F,'Rest - Home'!J:J),_xlfn.XLOOKUP(E1707,'Rest - Home'!F:F,'Rest - Home'!I:I))</f>
        <v>1</v>
      </c>
      <c r="AF1707" s="23">
        <f>IF(D1707="A",_xlfn.XLOOKUP(E1707,'Rest - Home'!F:F,'Rest - Home'!L:L),_xlfn.XLOOKUP(E1707,'Rest - Home'!F:F,'Rest - Home'!K:K))</f>
        <v>1</v>
      </c>
      <c r="AG1707" s="26">
        <v>1</v>
      </c>
      <c r="AH1707" s="26">
        <v>1</v>
      </c>
      <c r="AI1707" s="53" cm="1">
        <f t="array" ref="AI1707">MAX(IF($E$63:E1706=E1707,ROW($E$63:E1706)-MIN(ROW($E$63:E1706))+1))</f>
        <v>1617</v>
      </c>
      <c r="AJ1707" s="53" cm="1">
        <f t="array" ref="AJ1707">MAX(IF($I$105:I1706=I1707,ROW($I$105:I1706)-MIN(ROW($I$105:I1706))+1))</f>
        <v>1575</v>
      </c>
      <c r="AK1707" s="23">
        <f>IF(AI1707=0,_xlfn.XLOOKUP(E1707,'Starting GF'!A:A,'Starting GF'!B:B),INDEX($AL$63:$AL1707,AI1707))</f>
        <v>2.7281805083651771</v>
      </c>
      <c r="AL1707" s="23">
        <f t="shared" si="2252"/>
        <v>2.7281805083651771</v>
      </c>
      <c r="AM1707" s="23">
        <f>IF(AI1707=0,_xlfn.XLOOKUP(E1707,'Starting GF'!A:A,'Starting GF'!C:C),INDEX($AN$63:$AN1707,AI1707))</f>
        <v>3.26</v>
      </c>
      <c r="AN1707" s="23">
        <f t="shared" si="2253"/>
        <v>3.26</v>
      </c>
      <c r="AO1707" s="23">
        <f>IF(AJ1707=0,_xlfn.XLOOKUP(I1707,Goalies!B:B,Goalies!I:I),INDEX($AP$105:$AP1707,AJ1707))</f>
        <v>3.3563799318845291</v>
      </c>
      <c r="AP1707" s="23">
        <f t="shared" si="2254"/>
        <v>3.3563799318845291</v>
      </c>
      <c r="AQ1707" s="23">
        <f t="shared" si="2255"/>
        <v>3.3577999999999997</v>
      </c>
      <c r="AR1707" s="66">
        <v>0</v>
      </c>
      <c r="AS1707" s="96" t="s">
        <v>1592</v>
      </c>
      <c r="AT1707" s="20">
        <f t="shared" ref="AT1707:AT1711" si="2379">(AK1707*V1707*X1707*Z1706*AA1707*AB1706*AC1707*AD1706*AG1707*AH1706)+AR1707</f>
        <v>2.8563303553227373</v>
      </c>
      <c r="AU1707" s="20">
        <f t="shared" ref="AU1707:AU1711" si="2380">AT1706</f>
        <v>3.3320563826594589</v>
      </c>
      <c r="AV1707" s="12">
        <f t="shared" ref="AV1707:AV1711" si="2381">AK1707*W1707*X1707*Z1706*AA1707*AB1706</f>
        <v>2.8506608874052253</v>
      </c>
      <c r="AW1707" s="12">
        <f t="shared" ref="AW1707:AW1711" si="2382">AV1706</f>
        <v>3.3320563826594589</v>
      </c>
      <c r="AX1707" s="8">
        <f t="shared" si="2260"/>
        <v>2.8563303553227373</v>
      </c>
      <c r="AY1707" s="8">
        <f t="shared" si="2261"/>
        <v>3.3320563826594589</v>
      </c>
      <c r="AZ1707" s="8">
        <f t="shared" si="2262"/>
        <v>6.1883867379821957</v>
      </c>
      <c r="BA1707" s="8">
        <f t="shared" si="2263"/>
        <v>-0.47572602733672165</v>
      </c>
      <c r="BB1707" s="62">
        <f t="shared" si="2264"/>
        <v>136</v>
      </c>
      <c r="BC1707" s="21">
        <f t="shared" si="2265"/>
        <v>144</v>
      </c>
      <c r="BD1707" s="21">
        <f t="shared" si="2266"/>
        <v>116</v>
      </c>
      <c r="BE1707" s="21">
        <f t="shared" si="2267"/>
        <v>-110</v>
      </c>
      <c r="BF1707" s="94">
        <f t="shared" si="57"/>
        <v>0.42453049013584998</v>
      </c>
      <c r="BG1707" s="22">
        <f t="shared" ref="BG1707:BG1711" si="2383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0.40919681109349487</v>
      </c>
      <c r="BH1707" s="22">
        <f t="shared" ref="BH1707:BH1711" si="2384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0.46196217696455705</v>
      </c>
      <c r="BI1707" s="22">
        <f t="shared" ref="BI1707:BI1711" si="2385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0.52342689630511507</v>
      </c>
      <c r="BJ1707" s="21">
        <f t="shared" si="2269"/>
        <v>136</v>
      </c>
      <c r="BK1707" s="21">
        <f t="shared" si="2270"/>
        <v>144</v>
      </c>
      <c r="BL1707" s="21">
        <f t="shared" si="2271"/>
        <v>116</v>
      </c>
      <c r="BM1707" s="21">
        <f t="shared" si="2272"/>
        <v>-110</v>
      </c>
      <c r="BN1707" s="22">
        <f t="shared" si="61"/>
        <v>0.42373135127502581</v>
      </c>
      <c r="BO1707" s="22">
        <f t="shared" ref="BO1707:BO1711" si="2386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0.41004529823834091</v>
      </c>
      <c r="BP1707" s="22">
        <f t="shared" ref="BP1707:BP1711" si="2387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0.462936768906902</v>
      </c>
      <c r="BQ1707" s="22">
        <f t="shared" ref="BQ1707:BQ1711" si="2388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0.52430932201642688</v>
      </c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632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2370"/>
        <v>FLA Daniil Tarasov</v>
      </c>
      <c r="J1708" s="33" t="s">
        <v>166</v>
      </c>
      <c r="K1708" s="14">
        <v>2.96</v>
      </c>
      <c r="L1708" s="13">
        <v>0.15</v>
      </c>
      <c r="M1708" s="28">
        <v>0.1</v>
      </c>
      <c r="N1708">
        <f>IFERROR(_xlfn.XLOOKUP(A1708,Params!A:A,Params!D:D),0)</f>
        <v>0</v>
      </c>
      <c r="O1708">
        <f t="shared" ref="O1708:O1711" si="2389">N1709</f>
        <v>0</v>
      </c>
      <c r="P1708" s="68">
        <f t="shared" si="2244"/>
        <v>0</v>
      </c>
      <c r="Q1708">
        <f t="shared" ref="Q1708:Q1711" si="2390">P1709</f>
        <v>0</v>
      </c>
      <c r="R1708" s="5">
        <f t="shared" ref="R1708:R1711" si="2391">N1708/W1708/X1708/Z1709/AB1709/AA1708</f>
        <v>0</v>
      </c>
      <c r="S1708" s="5">
        <f t="shared" ref="S1708:S1711" si="2392">O1708/W1709/Y1708/Z1708/AA1709/AB1708</f>
        <v>0</v>
      </c>
      <c r="T1708" s="5">
        <f t="shared" ref="T1708:T1711" si="2393">P1708/W1708/X1708/Z1709/AB1709</f>
        <v>0</v>
      </c>
      <c r="U1708" s="5">
        <f t="shared" ref="U1708:U1711" si="2394">Q1708/W1709/Y1708/Z1708/AA1709</f>
        <v>0</v>
      </c>
      <c r="V1708" s="5">
        <f>_xlfn.XLOOKUP(H1708,'Rest - Home'!A:A,'Rest - Home'!B:B)</f>
        <v>0.95</v>
      </c>
      <c r="W1708" s="5">
        <f>_xlfn.XLOOKUP(H1708,'Rest - Home'!A:A,'Rest - Home'!C:C)</f>
        <v>0.92554174501717079</v>
      </c>
      <c r="X1708" s="5">
        <f t="shared" ref="X1708:X1711" si="2395">AM1709/K1708</f>
        <v>1.14457502607365</v>
      </c>
      <c r="Y1708" s="5">
        <f t="shared" ref="Y1708:Y1711" si="2396">AK1709/K1708</f>
        <v>0.91554054054054057</v>
      </c>
      <c r="Z1708" s="5">
        <f>IF(J1708="",1,(_xlfn.XLOOKUP(I1708,Goalies!B:B,Goalies!J:J)))</f>
        <v>1</v>
      </c>
      <c r="AA1708" s="23">
        <f>_xlfn.XLOOKUP(E1708,Injuries!A:A,Injuries!B:B)</f>
        <v>0.95</v>
      </c>
      <c r="AB1708" s="23">
        <f>_xlfn.XLOOKUP(E1708,Injuries!A:A,Injuries!C:C)</f>
        <v>1.04</v>
      </c>
      <c r="AC1708" s="23">
        <f>_xlfn.XLOOKUP(E1708,'Game Adjustments'!A:A,'Game Adjustments'!B:B)</f>
        <v>1</v>
      </c>
      <c r="AD1708" s="23">
        <f>_xlfn.XLOOKUP(E1708,'Game Adjustments'!A:A,'Game Adjustments'!C:C)</f>
        <v>1</v>
      </c>
      <c r="AE1708" s="23">
        <f>IF(D1708="A",_xlfn.XLOOKUP(E1708,'Rest - Home'!F:F,'Rest - Home'!J:J),_xlfn.XLOOKUP(E1708,'Rest - Home'!F:F,'Rest - Home'!I:I))</f>
        <v>1</v>
      </c>
      <c r="AF1708" s="23">
        <f>IF(D1708="A",_xlfn.XLOOKUP(E1708,'Rest - Home'!F:F,'Rest - Home'!L:L),_xlfn.XLOOKUP(E1708,'Rest - Home'!F:F,'Rest - Home'!K:K))</f>
        <v>1</v>
      </c>
      <c r="AG1708" s="26">
        <v>1</v>
      </c>
      <c r="AH1708" s="26">
        <v>1</v>
      </c>
      <c r="AI1708" s="53" cm="1">
        <f t="array" ref="AI1708">MAX(IF($E$63:E1707=E1708,ROW($E$63:E1707)-MIN(ROW($E$63:E1707))+1))</f>
        <v>1634</v>
      </c>
      <c r="AJ1708" s="53" cm="1">
        <f t="array" ref="AJ1708">MAX(IF($I$105:I1707=I1708,ROW($I$105:I1707)-MIN(ROW($I$105:I1707))+1))</f>
        <v>1554</v>
      </c>
      <c r="AK1708" s="23">
        <f>IF(AI1708=0,_xlfn.XLOOKUP(E1708,'Starting GF'!A:A,'Starting GF'!B:B),INDEX($AL$63:$AL1708,AI1708))</f>
        <v>3.1340399813237774</v>
      </c>
      <c r="AL1708" s="23">
        <f t="shared" si="2252"/>
        <v>3.1340399813237774</v>
      </c>
      <c r="AM1708" s="23">
        <f>IF(AI1708=0,_xlfn.XLOOKUP(E1708,'Starting GF'!A:A,'Starting GF'!C:C),INDEX($AN$63:$AN1708,AI1708))</f>
        <v>2.82</v>
      </c>
      <c r="AN1708" s="23">
        <f t="shared" si="2253"/>
        <v>2.82</v>
      </c>
      <c r="AO1708" s="23">
        <f>IF(AJ1708=0,_xlfn.XLOOKUP(I1708,Goalies!B:B,Goalies!I:I),INDEX($AP$105:$AP1708,AJ1708))</f>
        <v>2.9095612559667883</v>
      </c>
      <c r="AP1708" s="23">
        <f t="shared" si="2254"/>
        <v>2.9095612559667883</v>
      </c>
      <c r="AQ1708" s="23">
        <f t="shared" si="2255"/>
        <v>2.82</v>
      </c>
      <c r="AR1708" s="66">
        <v>0</v>
      </c>
      <c r="AS1708" s="96" t="s">
        <v>1591</v>
      </c>
      <c r="AT1708" s="20">
        <f t="shared" ref="AT1708:AT1711" si="2397">(AK1708*V1708*X1708*Z1709*AA1708*AB1709*AC1708*AD1709*AG1708*AH1709)+AR1708</f>
        <v>3.1079014691893634</v>
      </c>
      <c r="AU1708" s="20">
        <f t="shared" ref="AU1708:AU1711" si="2398">AT1709</f>
        <v>2.7770618797297293</v>
      </c>
      <c r="AV1708" s="12">
        <f t="shared" ref="AV1708:AV1711" si="2399">AK1708*V1708*X1708*Z1709*AA1708*AB1709</f>
        <v>3.1079014691893634</v>
      </c>
      <c r="AW1708" s="12">
        <f t="shared" ref="AW1708:AW1711" si="2400">AV1709</f>
        <v>2.8365829981901967</v>
      </c>
      <c r="AX1708" s="8">
        <f t="shared" si="2260"/>
        <v>3.1079014691893634</v>
      </c>
      <c r="AY1708" s="8">
        <f t="shared" si="2261"/>
        <v>2.7770618797297293</v>
      </c>
      <c r="AZ1708" s="8">
        <f t="shared" si="2262"/>
        <v>5.8849633489190927</v>
      </c>
      <c r="BA1708" s="8">
        <f t="shared" si="2263"/>
        <v>0.3308395894596341</v>
      </c>
      <c r="BB1708" s="62">
        <f t="shared" si="2264"/>
        <v>-125</v>
      </c>
      <c r="BC1708" s="21">
        <f t="shared" si="2265"/>
        <v>-119</v>
      </c>
      <c r="BD1708" s="21">
        <f t="shared" si="2266"/>
        <v>106</v>
      </c>
      <c r="BE1708" s="21">
        <f t="shared" si="2267"/>
        <v>133</v>
      </c>
      <c r="BF1708" s="94">
        <f t="shared" ref="BF1708:BF1711" si="2401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IF(AT1708&gt;AT1709, 1-_xlpm.interp, _xlpm.interp)
)</f>
        <v>0.55492541325095346</v>
      </c>
      <c r="BG1708" s="22">
        <f t="shared" si="550"/>
        <v>0.54290038515893047</v>
      </c>
      <c r="BH1708" s="22">
        <f t="shared" si="550"/>
        <v>0.48458257306672259</v>
      </c>
      <c r="BI1708" s="22">
        <f t="shared" si="550"/>
        <v>0.42974633321931355</v>
      </c>
      <c r="BJ1708" s="21">
        <f t="shared" si="2269"/>
        <v>-120</v>
      </c>
      <c r="BK1708" s="21">
        <f t="shared" si="2270"/>
        <v>-124</v>
      </c>
      <c r="BL1708" s="21">
        <f t="shared" si="2271"/>
        <v>102</v>
      </c>
      <c r="BM1708" s="21">
        <f t="shared" si="2272"/>
        <v>128</v>
      </c>
      <c r="BN1708" s="22">
        <f t="shared" ref="BN1708:BN1711" si="2402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IF(AV1708&gt;AV1709, 1-_xlpm.interp, _xlpm.interp)
)</f>
        <v>0.54542073025771987</v>
      </c>
      <c r="BO1708" s="22">
        <f t="shared" si="552"/>
        <v>0.55271334575141728</v>
      </c>
      <c r="BP1708" s="22">
        <f t="shared" si="552"/>
        <v>0.4948313289796954</v>
      </c>
      <c r="BQ1708" s="22">
        <f t="shared" si="552"/>
        <v>0.43813128639482424</v>
      </c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632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2370"/>
        <v>CHI Spencer Knight</v>
      </c>
      <c r="J1709" s="33" t="s">
        <v>155</v>
      </c>
      <c r="K1709" s="14">
        <v>2.96</v>
      </c>
      <c r="L1709" s="13">
        <v>0.15</v>
      </c>
      <c r="M1709" s="28">
        <v>0.1</v>
      </c>
      <c r="N1709">
        <f>IFERROR(_xlfn.XLOOKUP(A1709,Params!A:A,Params!D:D),0)</f>
        <v>0</v>
      </c>
      <c r="O1709">
        <f t="shared" ref="O1709:O1711" si="2403">N1708</f>
        <v>0</v>
      </c>
      <c r="P1709" s="68">
        <f t="shared" si="2244"/>
        <v>0</v>
      </c>
      <c r="Q1709">
        <f t="shared" ref="Q1709:Q1711" si="2404">P1708</f>
        <v>0</v>
      </c>
      <c r="R1709" s="5">
        <f t="shared" ref="R1709:R1711" si="2405">N1709/W1709/X1709/Z1708/AB1708/AA1709</f>
        <v>0</v>
      </c>
      <c r="S1709" s="5">
        <f t="shared" ref="S1709:S1711" si="2406">O1709/W1708/Y1709/Z1709/AA1708/AB1709</f>
        <v>0</v>
      </c>
      <c r="T1709" s="5">
        <f t="shared" ref="T1709:T1711" si="2407">P1709/W1709/X1709/Z1708/AB1708</f>
        <v>0</v>
      </c>
      <c r="U1709" s="5">
        <f t="shared" ref="U1709:U1711" si="2408">Q1709/W1708/Y1709/Z1709/AA1708</f>
        <v>0</v>
      </c>
      <c r="V1709" s="5">
        <f>_xlfn.XLOOKUP(H1709,'Rest - Home'!A:A,'Rest - Home'!B:B)</f>
        <v>1.05</v>
      </c>
      <c r="W1709" s="5">
        <f>_xlfn.XLOOKUP(H1709,'Rest - Home'!A:A,'Rest - Home'!C:C)</f>
        <v>1.0725047827848808</v>
      </c>
      <c r="X1709" s="5">
        <f t="shared" ref="X1709:X1711" si="2409">AM1708/K1709</f>
        <v>0.95270270270270263</v>
      </c>
      <c r="Y1709" s="5">
        <f t="shared" ref="Y1709:Y1711" si="2410">AK1708/K1709</f>
        <v>1.0587972909877625</v>
      </c>
      <c r="Z1709" s="5">
        <f>IF(J1709="",1,(_xlfn.XLOOKUP(I1709,Goalies!B:B,Goalies!J:J)))</f>
        <v>0.96</v>
      </c>
      <c r="AA1709" s="23">
        <f>_xlfn.XLOOKUP(E1709,Injuries!A:A,Injuries!B:B)</f>
        <v>0.98499999999999999</v>
      </c>
      <c r="AB1709" s="23">
        <f>_xlfn.XLOOKUP(E1709,Injuries!A:A,Injuries!C:C)</f>
        <v>1</v>
      </c>
      <c r="AC1709" s="23">
        <f>_xlfn.XLOOKUP(E1709,'Game Adjustments'!A:A,'Game Adjustments'!B:B)</f>
        <v>1</v>
      </c>
      <c r="AD1709" s="23">
        <f>_xlfn.XLOOKUP(E1709,'Game Adjustments'!A:A,'Game Adjustments'!C:C)</f>
        <v>1</v>
      </c>
      <c r="AE1709" s="23">
        <f>IF(D1709="A",_xlfn.XLOOKUP(E1709,'Rest - Home'!F:F,'Rest - Home'!J:J),_xlfn.XLOOKUP(E1709,'Rest - Home'!F:F,'Rest - Home'!I:I))</f>
        <v>1</v>
      </c>
      <c r="AF1709" s="23">
        <f>IF(D1709="A",_xlfn.XLOOKUP(E1709,'Rest - Home'!F:F,'Rest - Home'!L:L),_xlfn.XLOOKUP(E1709,'Rest - Home'!F:F,'Rest - Home'!K:K))</f>
        <v>1</v>
      </c>
      <c r="AG1709" s="26">
        <v>1</v>
      </c>
      <c r="AH1709" s="26">
        <v>1</v>
      </c>
      <c r="AI1709" s="53" cm="1">
        <f t="array" ref="AI1709">MAX(IF($E$63:E1708=E1709,ROW($E$63:E1708)-MIN(ROW($E$63:E1708))+1))</f>
        <v>1605</v>
      </c>
      <c r="AJ1709" s="53" cm="1">
        <f t="array" ref="AJ1709">MAX(IF($I$105:I1708=I1709,ROW($I$105:I1708)-MIN(ROW($I$105:I1708))+1))</f>
        <v>1548</v>
      </c>
      <c r="AK1709" s="23">
        <f>IF(AI1709=0,_xlfn.XLOOKUP(E1709,'Starting GF'!A:A,'Starting GF'!B:B),INDEX($AL$63:$AL1709,AI1709))</f>
        <v>2.71</v>
      </c>
      <c r="AL1709" s="23">
        <f t="shared" si="2252"/>
        <v>2.71</v>
      </c>
      <c r="AM1709" s="23">
        <f>IF(AI1709=0,_xlfn.XLOOKUP(E1709,'Starting GF'!A:A,'Starting GF'!C:C),INDEX($AN$63:$AN1709,AI1709))</f>
        <v>3.3879420771780042</v>
      </c>
      <c r="AN1709" s="23">
        <f t="shared" si="2253"/>
        <v>3.3879420771780042</v>
      </c>
      <c r="AO1709" s="23">
        <f>IF(AJ1709=0,_xlfn.XLOOKUP(I1709,Goalies!B:B,Goalies!I:I),INDEX($AP$105:$AP1709,AJ1709))</f>
        <v>3.2983518303713084</v>
      </c>
      <c r="AP1709" s="23">
        <f t="shared" si="2254"/>
        <v>3.2983518303713084</v>
      </c>
      <c r="AQ1709" s="23">
        <f t="shared" si="2255"/>
        <v>3.2524243940908839</v>
      </c>
      <c r="AR1709" s="66">
        <v>0</v>
      </c>
      <c r="AS1709" s="96" t="s">
        <v>1591</v>
      </c>
      <c r="AT1709" s="20">
        <f t="shared" ref="AT1709:AT1711" si="2411">(AK1709*V1709*X1709*Z1708*AA1709*AB1708*AC1709*AD1708*AG1709*AH1708)+AR1709</f>
        <v>2.7770618797297293</v>
      </c>
      <c r="AU1709" s="20">
        <f t="shared" ref="AU1709:AU1711" si="2412">AT1708</f>
        <v>3.1079014691893634</v>
      </c>
      <c r="AV1709" s="12">
        <f t="shared" ref="AV1709:AV1711" si="2413">AK1709*W1709*X1709*Z1708*AA1709*AB1708</f>
        <v>2.8365829981901967</v>
      </c>
      <c r="AW1709" s="12">
        <f t="shared" ref="AW1709:AW1711" si="2414">AV1708</f>
        <v>3.1079014691893634</v>
      </c>
      <c r="AX1709" s="8">
        <f t="shared" si="2260"/>
        <v>2.7770618797297293</v>
      </c>
      <c r="AY1709" s="8">
        <f t="shared" si="2261"/>
        <v>3.1079014691893634</v>
      </c>
      <c r="AZ1709" s="8">
        <f t="shared" si="2262"/>
        <v>5.8849633489190927</v>
      </c>
      <c r="BA1709" s="8">
        <f t="shared" si="2263"/>
        <v>-0.3308395894596341</v>
      </c>
      <c r="BB1709" s="62">
        <f t="shared" si="2264"/>
        <v>125</v>
      </c>
      <c r="BC1709" s="21">
        <f t="shared" si="2265"/>
        <v>119</v>
      </c>
      <c r="BD1709" s="21">
        <f t="shared" si="2266"/>
        <v>-106</v>
      </c>
      <c r="BE1709" s="21">
        <f t="shared" si="2267"/>
        <v>-133</v>
      </c>
      <c r="BF1709" s="94">
        <f t="shared" si="57"/>
        <v>0.44507458674904654</v>
      </c>
      <c r="BG1709" s="22">
        <f t="shared" ref="BG1709:BG1711" si="2415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0.45709961484106953</v>
      </c>
      <c r="BH1709" s="22">
        <f t="shared" ref="BH1709:BH1711" si="2416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0.51541742693327741</v>
      </c>
      <c r="BI1709" s="22">
        <f t="shared" ref="BI1709:BI1711" si="2417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0.57025366678068645</v>
      </c>
      <c r="BJ1709" s="21">
        <f t="shared" si="2269"/>
        <v>120</v>
      </c>
      <c r="BK1709" s="21">
        <f t="shared" si="2270"/>
        <v>124</v>
      </c>
      <c r="BL1709" s="21">
        <f t="shared" si="2271"/>
        <v>-102</v>
      </c>
      <c r="BM1709" s="21">
        <f t="shared" si="2272"/>
        <v>-128</v>
      </c>
      <c r="BN1709" s="22">
        <f t="shared" si="61"/>
        <v>0.45457926974228013</v>
      </c>
      <c r="BO1709" s="22">
        <f t="shared" ref="BO1709:BO1711" si="2418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0.44728665424858277</v>
      </c>
      <c r="BP1709" s="22">
        <f t="shared" ref="BP1709:BP1711" si="2419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0.5051686710203046</v>
      </c>
      <c r="BQ1709" s="22">
        <f t="shared" ref="BQ1709:BQ1711" si="2420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0.56186871360517576</v>
      </c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632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2370"/>
        <v>ANA Lukas Dostal</v>
      </c>
      <c r="J1710" s="33" t="s">
        <v>146</v>
      </c>
      <c r="K1710" s="14">
        <v>2.96</v>
      </c>
      <c r="L1710" s="13">
        <v>0.15</v>
      </c>
      <c r="M1710" s="28">
        <v>0.1</v>
      </c>
      <c r="N1710">
        <f>IFERROR(_xlfn.XLOOKUP(A1710,Params!A:A,Params!D:D),0)</f>
        <v>0</v>
      </c>
      <c r="O1710">
        <f t="shared" ref="O1710:O1711" si="2421">N1711</f>
        <v>0</v>
      </c>
      <c r="P1710" s="68">
        <f t="shared" si="2244"/>
        <v>0</v>
      </c>
      <c r="Q1710">
        <f t="shared" ref="Q1710:Q1711" si="2422">P1711</f>
        <v>0</v>
      </c>
      <c r="R1710" s="5">
        <f t="shared" ref="R1710:R1711" si="2423">N1710/W1710/X1710/Z1711/AB1711/AA1710</f>
        <v>0</v>
      </c>
      <c r="S1710" s="5">
        <f t="shared" ref="S1710:S1711" si="2424">O1710/W1711/Y1710/Z1710/AA1711/AB1710</f>
        <v>0</v>
      </c>
      <c r="T1710" s="5">
        <f t="shared" ref="T1710:T1711" si="2425">P1710/W1710/X1710/Z1711/AB1711</f>
        <v>0</v>
      </c>
      <c r="U1710" s="5">
        <f t="shared" ref="U1710:U1711" si="2426">Q1710/W1711/Y1710/Z1710/AA1711</f>
        <v>0</v>
      </c>
      <c r="V1710" s="5">
        <f>_xlfn.XLOOKUP(H1710,'Rest - Home'!A:A,'Rest - Home'!B:B)</f>
        <v>0.95</v>
      </c>
      <c r="W1710" s="5">
        <f>_xlfn.XLOOKUP(H1710,'Rest - Home'!A:A,'Rest - Home'!C:C)</f>
        <v>0.95302926576458757</v>
      </c>
      <c r="X1710" s="5">
        <f t="shared" ref="X1710:X1711" si="2427">AM1711/K1710</f>
        <v>1.1041362973894631</v>
      </c>
      <c r="Y1710" s="5">
        <f t="shared" ref="Y1710:Y1711" si="2428">AK1711/K1710</f>
        <v>0.90878378378378377</v>
      </c>
      <c r="Z1710" s="5">
        <f>IF(J1710="",1,(_xlfn.XLOOKUP(I1710,Goalies!B:B,Goalies!J:J)))</f>
        <v>0.97</v>
      </c>
      <c r="AA1710" s="23">
        <f>_xlfn.XLOOKUP(E1710,Injuries!A:A,Injuries!B:B)</f>
        <v>0.92500000000000004</v>
      </c>
      <c r="AB1710" s="23">
        <f>_xlfn.XLOOKUP(E1710,Injuries!A:A,Injuries!C:C)</f>
        <v>1.01</v>
      </c>
      <c r="AC1710" s="23">
        <f>_xlfn.XLOOKUP(E1710,'Game Adjustments'!A:A,'Game Adjustments'!B:B)</f>
        <v>1</v>
      </c>
      <c r="AD1710" s="23">
        <f>_xlfn.XLOOKUP(E1710,'Game Adjustments'!A:A,'Game Adjustments'!C:C)</f>
        <v>1</v>
      </c>
      <c r="AE1710" s="23">
        <f>IF(D1710="A",_xlfn.XLOOKUP(E1710,'Rest - Home'!F:F,'Rest - Home'!J:J),_xlfn.XLOOKUP(E1710,'Rest - Home'!F:F,'Rest - Home'!I:I))</f>
        <v>1</v>
      </c>
      <c r="AF1710" s="23">
        <f>IF(D1710="A",_xlfn.XLOOKUP(E1710,'Rest - Home'!F:F,'Rest - Home'!L:L),_xlfn.XLOOKUP(E1710,'Rest - Home'!F:F,'Rest - Home'!K:K))</f>
        <v>1</v>
      </c>
      <c r="AG1710" s="26">
        <v>1</v>
      </c>
      <c r="AH1710" s="26">
        <v>1</v>
      </c>
      <c r="AI1710" s="53" cm="1">
        <f t="array" ref="AI1710">MAX(IF($E$63:E1709=E1710,ROW($E$63:E1709)-MIN(ROW($E$63:E1709))+1))</f>
        <v>1614</v>
      </c>
      <c r="AJ1710" s="53" cm="1">
        <f t="array" ref="AJ1710">MAX(IF($I$105:I1709=I1710,ROW($I$105:I1709)-MIN(ROW($I$105:I1709))+1))</f>
        <v>1572</v>
      </c>
      <c r="AK1710" s="23">
        <f>IF(AI1710=0,_xlfn.XLOOKUP(E1710,'Starting GF'!A:A,'Starting GF'!B:B),INDEX($AL$63:$AL1710,AI1710))</f>
        <v>3.15</v>
      </c>
      <c r="AL1710" s="23">
        <f t="shared" si="2252"/>
        <v>3.15</v>
      </c>
      <c r="AM1710" s="23">
        <f>IF(AI1710=0,_xlfn.XLOOKUP(E1710,'Starting GF'!A:A,'Starting GF'!C:C),INDEX($AN$63:$AN1710,AI1710))</f>
        <v>3.3</v>
      </c>
      <c r="AN1710" s="23">
        <f t="shared" si="2253"/>
        <v>3.3</v>
      </c>
      <c r="AO1710" s="23">
        <f>IF(AJ1710=0,_xlfn.XLOOKUP(I1710,Goalies!B:B,Goalies!I:I),INDEX($AP$105:$AP1710,AJ1710))</f>
        <v>3.3186780482052396</v>
      </c>
      <c r="AP1710" s="23">
        <f t="shared" si="2254"/>
        <v>3.3186780482052396</v>
      </c>
      <c r="AQ1710" s="23">
        <f t="shared" si="2255"/>
        <v>3.2009999999999996</v>
      </c>
      <c r="AR1710" s="66">
        <v>0</v>
      </c>
      <c r="AS1710" s="96" t="s">
        <v>1591</v>
      </c>
      <c r="AT1710" s="20">
        <f t="shared" ref="AT1710:AT1711" si="2429">(AK1710*V1710*X1710*Z1711*AA1710*AB1711*AC1710*AD1711*AG1710*AH1711)+AR1710</f>
        <v>3.0104735054972309</v>
      </c>
      <c r="AU1710" s="20">
        <f t="shared" ref="AU1710:AU1711" si="2430">AT1711</f>
        <v>3.0175534757351348</v>
      </c>
      <c r="AV1710" s="12">
        <f t="shared" ref="AV1710:AV1711" si="2431">AK1710*V1710*X1710*Z1711*AA1710*AB1711</f>
        <v>3.0104735054972309</v>
      </c>
      <c r="AW1710" s="12">
        <f t="shared" ref="AW1710:AW1711" si="2432">AV1711</f>
        <v>3.0208779728539756</v>
      </c>
      <c r="AX1710" s="8">
        <f t="shared" si="2260"/>
        <v>3.0104735054972309</v>
      </c>
      <c r="AY1710" s="8">
        <f t="shared" si="2261"/>
        <v>3.0175534757351348</v>
      </c>
      <c r="AZ1710" s="8">
        <f t="shared" si="2262"/>
        <v>6.0280269812323652</v>
      </c>
      <c r="BA1710" s="8">
        <f t="shared" si="2263"/>
        <v>-7.0799702379038543E-3</v>
      </c>
      <c r="BB1710" s="62">
        <f t="shared" si="2264"/>
        <v>103</v>
      </c>
      <c r="BC1710" s="21">
        <f t="shared" si="2265"/>
        <v>-130</v>
      </c>
      <c r="BD1710" s="21">
        <f t="shared" si="2266"/>
        <v>-104</v>
      </c>
      <c r="BE1710" s="21">
        <f t="shared" si="2267"/>
        <v>121</v>
      </c>
      <c r="BF1710" s="94">
        <f t="shared" ref="BF1710:BF1711" si="2433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IF(AT1710&gt;AT1711, 1-_xlpm.interp, _xlpm.interp)
)</f>
        <v>0.49335516420919262</v>
      </c>
      <c r="BG1710" s="22">
        <f t="shared" si="550"/>
        <v>0.56589608106297629</v>
      </c>
      <c r="BH1710" s="22">
        <f t="shared" si="550"/>
        <v>0.51034670200346954</v>
      </c>
      <c r="BI1710" s="22">
        <f t="shared" si="550"/>
        <v>0.45244475435771025</v>
      </c>
      <c r="BJ1710" s="21">
        <f t="shared" si="2269"/>
        <v>103</v>
      </c>
      <c r="BK1710" s="21">
        <f t="shared" si="2270"/>
        <v>-131</v>
      </c>
      <c r="BL1710" s="21">
        <f t="shared" si="2271"/>
        <v>-104</v>
      </c>
      <c r="BM1710" s="21">
        <f t="shared" si="2272"/>
        <v>121</v>
      </c>
      <c r="BN1710" s="22">
        <f t="shared" ref="BN1710:BN1711" si="2434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IF(AV1710&gt;AV1711, 1-_xlpm.interp, _xlpm.interp)
)</f>
        <v>0.493064446764435</v>
      </c>
      <c r="BO1710" s="22">
        <f t="shared" si="552"/>
        <v>0.56652635598331713</v>
      </c>
      <c r="BP1710" s="22">
        <f t="shared" si="552"/>
        <v>0.51099912583863949</v>
      </c>
      <c r="BQ1710" s="22">
        <f t="shared" si="552"/>
        <v>0.45296907742445391</v>
      </c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632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2370"/>
        <v>CGY Dustin Wolf</v>
      </c>
      <c r="J1711" s="33" t="s">
        <v>151</v>
      </c>
      <c r="K1711" s="14">
        <v>2.96</v>
      </c>
      <c r="L1711" s="13">
        <v>0.15</v>
      </c>
      <c r="M1711" s="28">
        <v>0.1</v>
      </c>
      <c r="N1711">
        <f>IFERROR(_xlfn.XLOOKUP(A1711,Params!A:A,Params!D:D),0)</f>
        <v>0</v>
      </c>
      <c r="O1711">
        <f t="shared" ref="O1711" si="2435">N1710</f>
        <v>0</v>
      </c>
      <c r="P1711" s="68">
        <f t="shared" si="2244"/>
        <v>0</v>
      </c>
      <c r="Q1711">
        <f t="shared" ref="Q1711" si="2436">P1710</f>
        <v>0</v>
      </c>
      <c r="R1711" s="5">
        <f t="shared" ref="R1711" si="2437">N1711/W1711/X1711/Z1710/AB1710/AA1711</f>
        <v>0</v>
      </c>
      <c r="S1711" s="5">
        <f t="shared" ref="S1711" si="2438">O1711/W1710/Y1711/Z1711/AA1710/AB1711</f>
        <v>0</v>
      </c>
      <c r="T1711" s="5">
        <f t="shared" ref="T1711" si="2439">P1711/W1711/X1711/Z1710/AB1710</f>
        <v>0</v>
      </c>
      <c r="U1711" s="5">
        <f t="shared" ref="U1711" si="2440">Q1711/W1710/Y1711/Z1711/AA1710</f>
        <v>0</v>
      </c>
      <c r="V1711" s="5">
        <f>_xlfn.XLOOKUP(H1711,'Rest - Home'!A:A,'Rest - Home'!B:B)</f>
        <v>1.048</v>
      </c>
      <c r="W1711" s="5">
        <f>_xlfn.XLOOKUP(H1711,'Rest - Home'!A:A,'Rest - Home'!C:C)</f>
        <v>1.0491546019013618</v>
      </c>
      <c r="X1711" s="5">
        <f t="shared" ref="X1711" si="2441">AM1710/K1711</f>
        <v>1.1148648648648649</v>
      </c>
      <c r="Y1711" s="5">
        <f t="shared" ref="Y1711" si="2442">AK1710/K1711</f>
        <v>1.0641891891891893</v>
      </c>
      <c r="Z1711" s="5">
        <f>IF(J1711="",1,(_xlfn.XLOOKUP(I1711,Goalies!B:B,Goalies!J:J)))</f>
        <v>0.98499999999999999</v>
      </c>
      <c r="AA1711" s="23">
        <f>_xlfn.XLOOKUP(E1711,Injuries!A:A,Injuries!B:B)</f>
        <v>0.98</v>
      </c>
      <c r="AB1711" s="23">
        <f>_xlfn.XLOOKUP(E1711,Injuries!A:A,Injuries!C:C)</f>
        <v>1</v>
      </c>
      <c r="AC1711" s="23">
        <f>_xlfn.XLOOKUP(E1711,'Game Adjustments'!A:A,'Game Adjustments'!B:B)</f>
        <v>1</v>
      </c>
      <c r="AD1711" s="23">
        <f>_xlfn.XLOOKUP(E1711,'Game Adjustments'!A:A,'Game Adjustments'!C:C)</f>
        <v>1</v>
      </c>
      <c r="AE1711" s="23">
        <f>IF(D1711="A",_xlfn.XLOOKUP(E1711,'Rest - Home'!F:F,'Rest - Home'!J:J),_xlfn.XLOOKUP(E1711,'Rest - Home'!F:F,'Rest - Home'!I:I))</f>
        <v>1</v>
      </c>
      <c r="AF1711" s="23">
        <f>IF(D1711="A",_xlfn.XLOOKUP(E1711,'Rest - Home'!F:F,'Rest - Home'!L:L),_xlfn.XLOOKUP(E1711,'Rest - Home'!F:F,'Rest - Home'!K:K))</f>
        <v>1</v>
      </c>
      <c r="AG1711" s="26">
        <v>1</v>
      </c>
      <c r="AH1711" s="26">
        <v>1</v>
      </c>
      <c r="AI1711" s="53" cm="1">
        <f t="array" ref="AI1711">MAX(IF($E$63:E1710=E1711,ROW($E$63:E1710)-MIN(ROW($E$63:E1710))+1))</f>
        <v>1613</v>
      </c>
      <c r="AJ1711" s="53" cm="1">
        <f t="array" ref="AJ1711">MAX(IF($I$105:I1710=I1711,ROW($I$105:I1710)-MIN(ROW($I$105:I1710))+1))</f>
        <v>1543</v>
      </c>
      <c r="AK1711" s="23">
        <f>IF(AI1711=0,_xlfn.XLOOKUP(E1711,'Starting GF'!A:A,'Starting GF'!B:B),INDEX($AL$63:$AL1711,AI1711))</f>
        <v>2.69</v>
      </c>
      <c r="AL1711" s="23">
        <f t="shared" si="2252"/>
        <v>2.69</v>
      </c>
      <c r="AM1711" s="23">
        <f>IF(AI1711=0,_xlfn.XLOOKUP(E1711,'Starting GF'!A:A,'Starting GF'!C:C),INDEX($AN$63:$AN1711,AI1711))</f>
        <v>3.2682434402728107</v>
      </c>
      <c r="AN1711" s="23">
        <f t="shared" si="2253"/>
        <v>3.2682434402728107</v>
      </c>
      <c r="AO1711" s="23">
        <f>IF(AJ1711=0,_xlfn.XLOOKUP(I1711,Goalies!B:B,Goalies!I:I),INDEX($AP$105:$AP1711,AJ1711))</f>
        <v>3.1755838834082821</v>
      </c>
      <c r="AP1711" s="23">
        <f t="shared" si="2254"/>
        <v>3.1755838834082821</v>
      </c>
      <c r="AQ1711" s="23">
        <f t="shared" si="2255"/>
        <v>3.2192197886687186</v>
      </c>
      <c r="AR1711" s="66">
        <v>0</v>
      </c>
      <c r="AS1711" s="96" t="s">
        <v>1591</v>
      </c>
      <c r="AT1711" s="20">
        <f t="shared" ref="AT1711" si="2443">(AK1711*V1711*X1711*Z1710*AA1711*AB1710*AC1711*AD1710*AG1711*AH1710)+AR1711</f>
        <v>3.0175534757351348</v>
      </c>
      <c r="AU1711" s="20">
        <f t="shared" ref="AU1711" si="2444">AT1710</f>
        <v>3.0104735054972309</v>
      </c>
      <c r="AV1711" s="12">
        <f t="shared" ref="AV1711" si="2445">AK1711*W1711*X1711*Z1710*AA1711*AB1710</f>
        <v>3.0208779728539756</v>
      </c>
      <c r="AW1711" s="12">
        <f t="shared" ref="AW1711" si="2446">AV1710</f>
        <v>3.0104735054972309</v>
      </c>
      <c r="AX1711" s="8">
        <f t="shared" si="2260"/>
        <v>3.0175534757351348</v>
      </c>
      <c r="AY1711" s="8">
        <f t="shared" si="2261"/>
        <v>3.0104735054972309</v>
      </c>
      <c r="AZ1711" s="8">
        <f t="shared" si="2262"/>
        <v>6.0280269812323652</v>
      </c>
      <c r="BA1711" s="8">
        <f t="shared" si="2263"/>
        <v>7.0799702379038543E-3</v>
      </c>
      <c r="BB1711" s="62">
        <f t="shared" si="2264"/>
        <v>-103</v>
      </c>
      <c r="BC1711" s="21">
        <f t="shared" si="2265"/>
        <v>130</v>
      </c>
      <c r="BD1711" s="21">
        <f t="shared" si="2266"/>
        <v>104</v>
      </c>
      <c r="BE1711" s="21">
        <f t="shared" si="2267"/>
        <v>-121</v>
      </c>
      <c r="BF1711" s="94">
        <f t="shared" si="57"/>
        <v>0.50664483579080732</v>
      </c>
      <c r="BG1711" s="22">
        <f t="shared" ref="BG1711" si="2447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0.43410391893702366</v>
      </c>
      <c r="BH1711" s="22">
        <f t="shared" ref="BH1711" si="2448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0.48965329799653051</v>
      </c>
      <c r="BI1711" s="22">
        <f t="shared" ref="BI1711" si="2449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0.54755524564228975</v>
      </c>
      <c r="BJ1711" s="21">
        <f t="shared" si="2269"/>
        <v>-103</v>
      </c>
      <c r="BK1711" s="21">
        <f t="shared" si="2270"/>
        <v>131</v>
      </c>
      <c r="BL1711" s="21">
        <f t="shared" si="2271"/>
        <v>104</v>
      </c>
      <c r="BM1711" s="21">
        <f t="shared" si="2272"/>
        <v>-121</v>
      </c>
      <c r="BN1711" s="22">
        <f t="shared" si="61"/>
        <v>0.50693555323556505</v>
      </c>
      <c r="BO1711" s="22">
        <f t="shared" ref="BO1711" si="2450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0.43347364401668287</v>
      </c>
      <c r="BP1711" s="22">
        <f t="shared" ref="BP1711" si="2451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0.48900087416136051</v>
      </c>
      <c r="BQ1711" s="22">
        <f t="shared" ref="BQ1711" si="2452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0.54703092257554609</v>
      </c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632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2370"/>
        <v xml:space="preserve">BOS </v>
      </c>
      <c r="K1712" s="14"/>
      <c r="L1712" s="13">
        <v>0.15</v>
      </c>
      <c r="M1712" s="28">
        <v>0.1</v>
      </c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23"/>
      <c r="AF1712" s="23"/>
      <c r="AG1712" s="26"/>
      <c r="AH1712" s="26"/>
      <c r="AI1712" s="53"/>
      <c r="AJ1712" s="6"/>
      <c r="AK1712" s="23"/>
      <c r="AL1712" s="23"/>
      <c r="AM1712" s="23"/>
      <c r="AN1712" s="23"/>
      <c r="AO1712" s="23"/>
      <c r="AP1712" s="23"/>
      <c r="AQ1712" s="23"/>
      <c r="AR1712" s="66">
        <v>0</v>
      </c>
      <c r="AS1712" s="8"/>
      <c r="AT1712" s="19"/>
      <c r="AU1712" s="19"/>
      <c r="AV1712" s="12"/>
      <c r="AW1712" s="12"/>
      <c r="AX1712" s="8"/>
      <c r="AY1712" s="8"/>
      <c r="AZ1712" s="8"/>
      <c r="BA1712" s="8"/>
      <c r="BB1712" s="62"/>
      <c r="BC1712" s="21"/>
      <c r="BD1712" s="21"/>
      <c r="BE1712" s="21"/>
      <c r="BF1712" s="22"/>
      <c r="BG1712" s="22"/>
      <c r="BH1712" s="22"/>
      <c r="BI1712" s="22"/>
      <c r="BJ1712" s="8"/>
      <c r="BK1712" s="8"/>
      <c r="BL1712" s="8"/>
      <c r="BM1712" s="8"/>
      <c r="BN1712" s="5"/>
      <c r="BO1712" s="5"/>
      <c r="BP1712" s="8"/>
      <c r="BQ1712" s="8"/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632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2370"/>
        <v xml:space="preserve">NYR </v>
      </c>
      <c r="K1713" s="14"/>
      <c r="L1713" s="13">
        <v>0.15</v>
      </c>
      <c r="M1713" s="28">
        <v>0.1</v>
      </c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23"/>
      <c r="AF1713" s="23"/>
      <c r="AG1713" s="26"/>
      <c r="AH1713" s="26"/>
      <c r="AI1713" s="53"/>
      <c r="AJ1713" s="6"/>
      <c r="AK1713" s="23"/>
      <c r="AL1713" s="23"/>
      <c r="AM1713" s="23"/>
      <c r="AN1713" s="23"/>
      <c r="AO1713" s="23"/>
      <c r="AP1713" s="23"/>
      <c r="AQ1713" s="23"/>
      <c r="AR1713" s="66">
        <v>0</v>
      </c>
      <c r="AS1713" s="8"/>
      <c r="AT1713" s="19"/>
      <c r="AU1713" s="19"/>
      <c r="AV1713" s="12"/>
      <c r="AW1713" s="12"/>
      <c r="AX1713" s="8"/>
      <c r="AY1713" s="8"/>
      <c r="AZ1713" s="8"/>
      <c r="BA1713" s="8"/>
      <c r="BB1713" s="62"/>
      <c r="BC1713" s="21"/>
      <c r="BD1713" s="21"/>
      <c r="BE1713" s="21"/>
      <c r="BF1713" s="22"/>
      <c r="BG1713" s="22"/>
      <c r="BH1713" s="22"/>
      <c r="BI1713" s="22"/>
      <c r="BJ1713" s="8"/>
      <c r="BK1713" s="8"/>
      <c r="BL1713" s="8"/>
      <c r="BM1713" s="8"/>
      <c r="BN1713" s="5"/>
      <c r="BO1713" s="5"/>
      <c r="BP1713" s="8"/>
      <c r="BQ1713" s="8"/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632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2370"/>
        <v xml:space="preserve">LAK </v>
      </c>
      <c r="K1714" s="14"/>
      <c r="L1714" s="13">
        <v>0.15</v>
      </c>
      <c r="M1714" s="28">
        <v>0.1</v>
      </c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23"/>
      <c r="AF1714" s="23"/>
      <c r="AG1714" s="26"/>
      <c r="AH1714" s="26"/>
      <c r="AI1714" s="53"/>
      <c r="AJ1714" s="6"/>
      <c r="AK1714" s="23"/>
      <c r="AL1714" s="23"/>
      <c r="AM1714" s="23"/>
      <c r="AN1714" s="23"/>
      <c r="AO1714" s="23"/>
      <c r="AP1714" s="23"/>
      <c r="AQ1714" s="23"/>
      <c r="AR1714" s="66">
        <v>0</v>
      </c>
      <c r="AS1714" s="8"/>
      <c r="AT1714" s="19"/>
      <c r="AU1714" s="19"/>
      <c r="AV1714" s="12"/>
      <c r="AW1714" s="12"/>
      <c r="AX1714" s="8"/>
      <c r="AY1714" s="8"/>
      <c r="AZ1714" s="8"/>
      <c r="BA1714" s="8"/>
      <c r="BB1714" s="62"/>
      <c r="BC1714" s="21"/>
      <c r="BD1714" s="21"/>
      <c r="BE1714" s="21"/>
      <c r="BF1714" s="22"/>
      <c r="BG1714" s="22"/>
      <c r="BH1714" s="22"/>
      <c r="BI1714" s="22"/>
      <c r="BJ1714" s="8"/>
      <c r="BK1714" s="8"/>
      <c r="BL1714" s="8"/>
      <c r="BM1714" s="8"/>
      <c r="BN1714" s="5"/>
      <c r="BO1714" s="5"/>
      <c r="BP1714" s="8"/>
      <c r="BQ1714" s="8"/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632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2370"/>
        <v xml:space="preserve">CBJ </v>
      </c>
      <c r="K1715" s="14"/>
      <c r="L1715" s="13">
        <v>0.15</v>
      </c>
      <c r="M1715" s="28">
        <v>0.1</v>
      </c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23"/>
      <c r="AF1715" s="23"/>
      <c r="AG1715" s="26"/>
      <c r="AH1715" s="26"/>
      <c r="AI1715" s="53"/>
      <c r="AJ1715" s="6"/>
      <c r="AK1715" s="23"/>
      <c r="AL1715" s="23"/>
      <c r="AM1715" s="23"/>
      <c r="AN1715" s="23"/>
      <c r="AO1715" s="23"/>
      <c r="AP1715" s="23"/>
      <c r="AQ1715" s="23"/>
      <c r="AR1715" s="66">
        <v>0</v>
      </c>
      <c r="AS1715" s="8"/>
      <c r="AT1715" s="19"/>
      <c r="AU1715" s="19"/>
      <c r="AV1715" s="12"/>
      <c r="AW1715" s="12"/>
      <c r="AX1715" s="8"/>
      <c r="AY1715" s="8"/>
      <c r="AZ1715" s="8"/>
      <c r="BA1715" s="8"/>
      <c r="BB1715" s="62"/>
      <c r="BC1715" s="21"/>
      <c r="BD1715" s="21"/>
      <c r="BE1715" s="21"/>
      <c r="BF1715" s="22"/>
      <c r="BG1715" s="22"/>
      <c r="BH1715" s="22"/>
      <c r="BI1715" s="22"/>
      <c r="BJ1715" s="8"/>
      <c r="BK1715" s="8"/>
      <c r="BL1715" s="8"/>
      <c r="BM1715" s="8"/>
      <c r="BN1715" s="5"/>
      <c r="BO1715" s="5"/>
      <c r="BP1715" s="8"/>
      <c r="BQ1715" s="8"/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632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2370"/>
        <v xml:space="preserve">NYI </v>
      </c>
      <c r="K1716" s="14"/>
      <c r="L1716" s="13">
        <v>0.15</v>
      </c>
      <c r="M1716" s="28">
        <v>0.1</v>
      </c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23"/>
      <c r="AF1716" s="23"/>
      <c r="AG1716" s="26"/>
      <c r="AH1716" s="26"/>
      <c r="AI1716" s="53"/>
      <c r="AJ1716" s="6"/>
      <c r="AK1716" s="23"/>
      <c r="AL1716" s="23"/>
      <c r="AM1716" s="23"/>
      <c r="AN1716" s="23"/>
      <c r="AO1716" s="23"/>
      <c r="AP1716" s="23"/>
      <c r="AQ1716" s="23"/>
      <c r="AR1716" s="66">
        <v>0</v>
      </c>
      <c r="AS1716" s="8"/>
      <c r="AT1716" s="19"/>
      <c r="AU1716" s="19"/>
      <c r="AV1716" s="12"/>
      <c r="AW1716" s="12"/>
      <c r="AX1716" s="8"/>
      <c r="AY1716" s="8"/>
      <c r="AZ1716" s="8"/>
      <c r="BA1716" s="8"/>
      <c r="BB1716" s="62"/>
      <c r="BC1716" s="21"/>
      <c r="BD1716" s="21"/>
      <c r="BE1716" s="21"/>
      <c r="BF1716" s="22"/>
      <c r="BG1716" s="22"/>
      <c r="BH1716" s="22"/>
      <c r="BI1716" s="22"/>
      <c r="BJ1716" s="8"/>
      <c r="BK1716" s="8"/>
      <c r="BL1716" s="8"/>
      <c r="BM1716" s="8"/>
      <c r="BN1716" s="5"/>
      <c r="BO1716" s="5"/>
      <c r="BP1716" s="8"/>
      <c r="BQ1716" s="8"/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632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2370"/>
        <v xml:space="preserve">PHI </v>
      </c>
      <c r="K1717" s="14"/>
      <c r="L1717" s="13">
        <v>0.15</v>
      </c>
      <c r="M1717" s="28">
        <v>0.1</v>
      </c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23"/>
      <c r="AF1717" s="23"/>
      <c r="AG1717" s="26"/>
      <c r="AH1717" s="26"/>
      <c r="AI1717" s="53"/>
      <c r="AJ1717" s="6"/>
      <c r="AK1717" s="23"/>
      <c r="AL1717" s="23"/>
      <c r="AM1717" s="23"/>
      <c r="AN1717" s="23"/>
      <c r="AO1717" s="23"/>
      <c r="AP1717" s="23"/>
      <c r="AQ1717" s="23"/>
      <c r="AR1717" s="66">
        <v>0</v>
      </c>
      <c r="AS1717" s="8"/>
      <c r="AT1717" s="19"/>
      <c r="AU1717" s="19"/>
      <c r="AV1717" s="12"/>
      <c r="AW1717" s="12"/>
      <c r="AX1717" s="8"/>
      <c r="AY1717" s="8"/>
      <c r="AZ1717" s="8"/>
      <c r="BA1717" s="8"/>
      <c r="BB1717" s="62"/>
      <c r="BC1717" s="21"/>
      <c r="BD1717" s="21"/>
      <c r="BE1717" s="21"/>
      <c r="BF1717" s="22"/>
      <c r="BG1717" s="22"/>
      <c r="BH1717" s="22"/>
      <c r="BI1717" s="22"/>
      <c r="BJ1717" s="8"/>
      <c r="BK1717" s="8"/>
      <c r="BL1717" s="8"/>
      <c r="BM1717" s="8"/>
      <c r="BN1717" s="5"/>
      <c r="BO1717" s="5"/>
      <c r="BP1717" s="8"/>
      <c r="BQ1717" s="8"/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632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2370"/>
        <v xml:space="preserve">UTA </v>
      </c>
      <c r="K1718" s="14"/>
      <c r="L1718" s="13">
        <v>0.15</v>
      </c>
      <c r="M1718" s="28">
        <v>0.1</v>
      </c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23"/>
      <c r="AF1718" s="23"/>
      <c r="AG1718" s="26"/>
      <c r="AH1718" s="26"/>
      <c r="AI1718" s="53"/>
      <c r="AJ1718" s="6"/>
      <c r="AK1718" s="23"/>
      <c r="AL1718" s="23"/>
      <c r="AM1718" s="23"/>
      <c r="AN1718" s="23"/>
      <c r="AO1718" s="23"/>
      <c r="AP1718" s="23"/>
      <c r="AQ1718" s="23"/>
      <c r="AR1718" s="66">
        <v>0</v>
      </c>
      <c r="AS1718" s="8"/>
      <c r="AT1718" s="19"/>
      <c r="AU1718" s="19"/>
      <c r="AV1718" s="12"/>
      <c r="AW1718" s="12"/>
      <c r="AX1718" s="8"/>
      <c r="AY1718" s="8"/>
      <c r="AZ1718" s="8"/>
      <c r="BA1718" s="8"/>
      <c r="BB1718" s="62"/>
      <c r="BC1718" s="21"/>
      <c r="BD1718" s="21"/>
      <c r="BE1718" s="21"/>
      <c r="BF1718" s="22"/>
      <c r="BG1718" s="22"/>
      <c r="BH1718" s="22"/>
      <c r="BI1718" s="22"/>
      <c r="BJ1718" s="8"/>
      <c r="BK1718" s="8"/>
      <c r="BL1718" s="8"/>
      <c r="BM1718" s="8"/>
      <c r="BN1718" s="5"/>
      <c r="BO1718" s="5"/>
      <c r="BP1718" s="8"/>
      <c r="BQ1718" s="8"/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632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2370"/>
        <v xml:space="preserve">TBL </v>
      </c>
      <c r="K1719" s="14"/>
      <c r="L1719" s="13">
        <v>0.15</v>
      </c>
      <c r="M1719" s="28">
        <v>0.1</v>
      </c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23"/>
      <c r="AF1719" s="23"/>
      <c r="AG1719" s="26"/>
      <c r="AH1719" s="26"/>
      <c r="AI1719" s="53"/>
      <c r="AJ1719" s="6"/>
      <c r="AK1719" s="23"/>
      <c r="AL1719" s="23"/>
      <c r="AM1719" s="23"/>
      <c r="AN1719" s="23"/>
      <c r="AO1719" s="23"/>
      <c r="AP1719" s="23"/>
      <c r="AQ1719" s="23"/>
      <c r="AR1719" s="66">
        <v>0</v>
      </c>
      <c r="AS1719" s="8"/>
      <c r="AT1719" s="19"/>
      <c r="AU1719" s="19"/>
      <c r="AV1719" s="12"/>
      <c r="AW1719" s="12"/>
      <c r="AX1719" s="8"/>
      <c r="AY1719" s="8"/>
      <c r="AZ1719" s="8"/>
      <c r="BA1719" s="8"/>
      <c r="BB1719" s="62"/>
      <c r="BC1719" s="21"/>
      <c r="BD1719" s="21"/>
      <c r="BE1719" s="21"/>
      <c r="BF1719" s="22"/>
      <c r="BG1719" s="22"/>
      <c r="BH1719" s="22"/>
      <c r="BI1719" s="22"/>
      <c r="BJ1719" s="8"/>
      <c r="BK1719" s="8"/>
      <c r="BL1719" s="8"/>
      <c r="BM1719" s="8"/>
      <c r="BN1719" s="5"/>
      <c r="BO1719" s="5"/>
      <c r="BP1719" s="8"/>
      <c r="BQ1719" s="8"/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632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2370"/>
        <v xml:space="preserve">ANA </v>
      </c>
      <c r="K1720" s="14"/>
      <c r="L1720" s="13">
        <v>0.15</v>
      </c>
      <c r="M1720" s="28">
        <v>0.1</v>
      </c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23"/>
      <c r="AF1720" s="23"/>
      <c r="AG1720" s="26"/>
      <c r="AH1720" s="26"/>
      <c r="AI1720" s="53"/>
      <c r="AJ1720" s="6"/>
      <c r="AK1720" s="23"/>
      <c r="AL1720" s="23"/>
      <c r="AM1720" s="23"/>
      <c r="AN1720" s="23"/>
      <c r="AO1720" s="23"/>
      <c r="AP1720" s="23"/>
      <c r="AQ1720" s="23"/>
      <c r="AR1720" s="66">
        <v>0</v>
      </c>
      <c r="AS1720" s="8"/>
      <c r="AT1720" s="19"/>
      <c r="AU1720" s="19"/>
      <c r="AV1720" s="12"/>
      <c r="AW1720" s="12"/>
      <c r="AX1720" s="8"/>
      <c r="AY1720" s="8"/>
      <c r="AZ1720" s="8"/>
      <c r="BA1720" s="8"/>
      <c r="BB1720" s="62"/>
      <c r="BC1720" s="21"/>
      <c r="BD1720" s="21"/>
      <c r="BE1720" s="21"/>
      <c r="BF1720" s="22"/>
      <c r="BG1720" s="22"/>
      <c r="BH1720" s="22"/>
      <c r="BI1720" s="22"/>
      <c r="BJ1720" s="8"/>
      <c r="BK1720" s="8"/>
      <c r="BL1720" s="8"/>
      <c r="BM1720" s="8"/>
      <c r="BN1720" s="5"/>
      <c r="BO1720" s="5"/>
      <c r="BP1720" s="8"/>
      <c r="BQ1720" s="8"/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632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2370"/>
        <v xml:space="preserve">EDM </v>
      </c>
      <c r="K1721" s="14"/>
      <c r="L1721" s="13">
        <v>0.15</v>
      </c>
      <c r="M1721" s="28">
        <v>0.1</v>
      </c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23"/>
      <c r="AF1721" s="23"/>
      <c r="AG1721" s="26"/>
      <c r="AH1721" s="26"/>
      <c r="AI1721" s="53"/>
      <c r="AJ1721" s="6"/>
      <c r="AK1721" s="23"/>
      <c r="AL1721" s="23"/>
      <c r="AM1721" s="23"/>
      <c r="AN1721" s="23"/>
      <c r="AO1721" s="23"/>
      <c r="AP1721" s="23"/>
      <c r="AQ1721" s="23"/>
      <c r="AR1721" s="66">
        <v>0</v>
      </c>
      <c r="AS1721" s="8"/>
      <c r="AT1721" s="19"/>
      <c r="AU1721" s="19"/>
      <c r="AV1721" s="12"/>
      <c r="AW1721" s="12"/>
      <c r="AX1721" s="8"/>
      <c r="AY1721" s="8"/>
      <c r="AZ1721" s="8"/>
      <c r="BA1721" s="8"/>
      <c r="BB1721" s="62"/>
      <c r="BC1721" s="21"/>
      <c r="BD1721" s="21"/>
      <c r="BE1721" s="21"/>
      <c r="BF1721" s="22"/>
      <c r="BG1721" s="22"/>
      <c r="BH1721" s="22"/>
      <c r="BI1721" s="22"/>
      <c r="BJ1721" s="8"/>
      <c r="BK1721" s="8"/>
      <c r="BL1721" s="8"/>
      <c r="BM1721" s="8"/>
      <c r="BN1721" s="5"/>
      <c r="BO1721" s="5"/>
      <c r="BP1721" s="8"/>
      <c r="BQ1721" s="8"/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632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370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632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370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632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2370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632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2370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632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370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632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370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2453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370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2453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370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2453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370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2453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370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2453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370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2453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370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2453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370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2453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370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2453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370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2453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370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2453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370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2453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370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2453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370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2453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370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2453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2370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2453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2370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2453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370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2453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370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2453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370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2453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370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2453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370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2453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370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2453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370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2453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370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2453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370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2453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370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2453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370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2453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370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2453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370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2453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370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2453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370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2453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370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2453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370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2453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370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2453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370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2453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370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2453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370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2453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370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2453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370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2453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370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2453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370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2453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370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2453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370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2453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2454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2453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2454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2453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2454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2453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2454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2453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2454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2453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2454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2453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2454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2453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2454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2453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2454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2453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2454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2453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2454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2453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2454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2453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2454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2453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2454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2453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2454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2453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2454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2453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2454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2453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2454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2453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2454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2453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2454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2453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2454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2455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2454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2455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2454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2455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2454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2455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2454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2455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2454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2455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2454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2455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2454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2455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2454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2455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2454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2455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2454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2455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2454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2455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2454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2455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2454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2455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2454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2455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2454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2455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2454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2455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2454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2455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2454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2455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2454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2455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2454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2455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2454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2455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2454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2455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2454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2455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2454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2455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2454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2455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2454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2455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2454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2455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2454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2455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2454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2455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2454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2455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2454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2455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2454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2455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2454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2455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2454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2455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2454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2455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2454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2455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2454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2455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2454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2455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2454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2455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2454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2455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2454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2455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2454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2455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2454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2455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2456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2455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2456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2455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2456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2455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2456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2455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2456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2455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2456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2455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2456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2455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2456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2455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2456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2455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2456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2455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2456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2455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2456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2455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2456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2455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2456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2455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2456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2455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2456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2455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2456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2455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2456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2455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2456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2455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2456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2455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2456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2457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2456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2457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2456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2457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2456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2457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2456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2457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2456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2457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2456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2457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2456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2457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2456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2457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2456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2457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2456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2457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2456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2457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2456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2457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2456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2457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2456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2457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2456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2457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2456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2457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2456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2457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2456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2457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2456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2457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2456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2457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2456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2457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2456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2457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2456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2457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2456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2457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2456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2457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2456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2457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2456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2457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2456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2457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2456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2457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2456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2457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2456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2457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2456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2457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2456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2457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2456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2457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2456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2457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2456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2457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2456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2457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2456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2457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2456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2457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2456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2457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2456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2457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2456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2457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2456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2457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2458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2457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2458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2457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2458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2457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2458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2457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2458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2457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2458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2457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2458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2457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2458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2457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2458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2457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2458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2457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2458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2457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2458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2457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2458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2457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2458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2457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2458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2457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2458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2457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2458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2457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2458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2457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2458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2457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2458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2457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2458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2459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2458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2459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2458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2459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2458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2459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2458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2459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2458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2459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2458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2459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2458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2459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2458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2459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2458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2459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2458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2459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2458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2459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2458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2459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2458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2459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2458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2459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2458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2459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2458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2459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2458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2459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2458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2459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2458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2459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2458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2459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2458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2459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2458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2459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2458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2459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2458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2459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2458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2459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2458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2459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2458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2459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2458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2459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2458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2459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2458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2459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2458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2459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2458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2459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2458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2459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2458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2459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2458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2459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2458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2459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2458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2459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2458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2459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2458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2459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2458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2459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2458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2459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2458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2459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2458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2459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2460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2459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2460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2459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2460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2459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2460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2459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2460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2459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2460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2459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2460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2459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2460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2459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2460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2459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2460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2459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2460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2459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2460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2459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2460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2459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2460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2459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2460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2459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2460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2459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2460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2459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2460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2459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2460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2459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2460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2459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2460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2461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2460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2461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2460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2461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2460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2461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2460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2461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2460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2461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2460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2461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2460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2461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2460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2461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2460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2461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2460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2461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2460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2461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2460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2461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2460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2461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2460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2461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2460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2461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2460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2461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2460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2461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2460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2461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2460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2461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2460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2461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2460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2461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2460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2461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2460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2461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2460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2461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2460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2461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2460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2461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2460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2461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2460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2461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2460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2461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2460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2461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2460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2461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2460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2461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2460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2461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2460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2461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2460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2461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2460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2461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2460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2461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2460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2461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2460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2461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2460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2461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2460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2461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2460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2461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2460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2461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2462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2461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2462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2461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2462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2461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2462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2461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2462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2461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2462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2461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2462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2461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2462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2461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2462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2461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2462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2461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2462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2461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2462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2461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2462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2461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2462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2461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2462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2461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2462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2461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2462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2461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2462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2461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2462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2461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2462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2461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2462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2463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2462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2463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2462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2463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2462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2463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2462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2463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2462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2463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2462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2463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2462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2463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2462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2463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2462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2463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2462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2463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2462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2463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2462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2463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2462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2463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2462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2463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2462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2463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2462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2463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2462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2463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2462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2463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2462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2463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2462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2463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2462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2463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2462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2463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2462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2463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2462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2463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2462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2463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2462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2463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2462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2463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2462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2463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2462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2463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2462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2463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2462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2463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2462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2463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2462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2463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2462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2463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2462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2463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2462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2463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2462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2463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2462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2463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2462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2463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2462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2463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2462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2463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2462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2463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2462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2463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2464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2463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2464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2463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2464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2463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2464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2463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2464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2463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2464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2463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2464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2463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2464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2463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2464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2463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2464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2463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2464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2463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2464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2463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2464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2463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2464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2463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2464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2463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2464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2463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2464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2463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2464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2463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2464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2463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2464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2463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2464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2465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2464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2465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2464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2465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2464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2465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2464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2465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2464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2465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2464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2465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2464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2465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2464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2465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2464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2465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2464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2465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2464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2465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2464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2465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2464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2465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2464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2465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2464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2465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2464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2465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2464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2465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2464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2465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2464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2465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2464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2465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2464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2465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2464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2465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2464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2465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2464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2465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2464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2465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2464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2465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2464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2465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2464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2465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2464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2465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2464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2465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2464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2465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2464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2465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2464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2465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2464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2465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2464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2465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2464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2465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2464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2465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2464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2465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2464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2465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2464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2465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2464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2465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2464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2465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2464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2465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2466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2465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2466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2465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2466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2465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2466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2465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2466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2465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2466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2465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2466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2465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2466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2465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2466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2465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2466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2465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2466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2465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2466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2465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2466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2465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2466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2465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2466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2465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2466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2465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2466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2465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2466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2465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2466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2465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2466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2465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2466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2467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2466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2467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2466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2467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2466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2467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2466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2467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2466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2467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2466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2467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2466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2467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2466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2467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2466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2467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2466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2467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2466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2467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2466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2467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2466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2467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2466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2467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2466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2467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2466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2467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2466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2467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2466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2467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2466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2467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2466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2467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2466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2467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2466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2467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2466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2467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2466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2467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2466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2467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2466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2467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2466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2467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2466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2467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2466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2467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2466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2467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2466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2467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2466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2467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2466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2467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2466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2467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2466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2467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2466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2467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2466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2467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2466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2467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2466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2467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2466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2467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2466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2467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2466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2467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2466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2467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2468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2467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2468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2467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2468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2467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2468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2467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2468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2467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2468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2467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2468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2467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2468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2467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2468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2467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2468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2467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2468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2467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2468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2467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2468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2467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2468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2467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2468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2467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2468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2467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2468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2467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2468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2467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2468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2467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2468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2467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2468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2469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2468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2469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2468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2469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2468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2469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2468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2469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2468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2469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2468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2469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2468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2469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2468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2469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2468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2469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2468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2469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2468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2469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2468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2469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2468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2469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2468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2469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2468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2469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2468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2469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2468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2469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2468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2469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2468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2469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2468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2469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2468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2469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2468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2469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2468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2469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2468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2469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2468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2469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2468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2469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2468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2469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2468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2469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2468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2469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2468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2469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2468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2469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2468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2469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2468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2469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2468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2469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2468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2469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2468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2469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2468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2469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2468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2469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2468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2469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2468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2469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2468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2469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2468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2469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2468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2469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2470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2469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2470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2469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2470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2469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2470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2469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2470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2469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2470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2469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2470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2469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2470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2469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2470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2469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2470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2469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2470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2469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2470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2469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2470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2469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2470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2469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2470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2469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2470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2469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2470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2469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2470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2469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2470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2469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2470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2469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2470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2471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2470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2471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2470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2471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2470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2471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2470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2471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2470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2471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2470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2471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2470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2471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2470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2471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2470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2471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2470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2471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2470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2471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2470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2471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2470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2471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2470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2471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2470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2471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2470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2471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2470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2471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2470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2471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2470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2471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2470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2471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2470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2471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2470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2471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2470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2471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2470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2471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2470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2471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2470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2471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2470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2471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2470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2471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2470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2471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2470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2471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2470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2471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2470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2471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2470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2471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2470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2471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2470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2471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2470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2471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2470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2471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2470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2471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2470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2471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2470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2471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2470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2471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2470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2471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2470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2471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2472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2471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2472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2471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2472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2471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2472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2471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2472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2471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2472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2471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2472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2471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2472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2471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2472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2471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2472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2471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2472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2471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2472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2471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2472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2471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2472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2471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2472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2471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2472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2471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2472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2471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2472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2471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2472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2471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2472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2471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2472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2473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2472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2473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2472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2473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2472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2473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2472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2473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2472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2473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2472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2473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2472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2473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2472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2473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2472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2473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2472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2473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2472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2473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2472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2473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2472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2473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2472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2473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2472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2473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2472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2473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2472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2473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2472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2473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2472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2473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2472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2473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2472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2473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2472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2473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2472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2473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2472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2473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2472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2473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2472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2473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2472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2473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2472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2473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2472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2473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2472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2473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2472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2473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2472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2473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2472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2473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2472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2473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2472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2473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2472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2473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2472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2473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2472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2473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2472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2473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2472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2473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2472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2473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2472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2473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2472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2473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2474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2473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2474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2473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2474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2473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2474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2473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2474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2473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2474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2473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2474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2473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2474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2473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2474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2473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2474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2473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2474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2473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2474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2473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2474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2473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2474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2473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2474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2473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2474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2473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2474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2473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2474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2473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2474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2473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2474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2473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2474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2475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2474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2475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2474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2475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2474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2475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2474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2475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2474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2475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2474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2475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2474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2475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2474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2475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2474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2475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2474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2475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2474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2475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2474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2475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2474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2475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2474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2475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2474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2475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2474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2475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2474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2475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2474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2475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2474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2475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2474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2475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2474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2475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2474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2475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2474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2475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2474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2475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2474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2475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2474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2475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2474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2475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2474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2475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2474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2475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2474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2475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2474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2475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2474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2475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2474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2475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2474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2475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2474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2475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2474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2475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2474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2475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2474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2475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2474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2475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2474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2475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2474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2475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2474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2475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2474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2475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2476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2475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2476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2475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2476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2475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2476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2475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2476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2475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2476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2475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2476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2475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2476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2475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2476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2475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2476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2475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2476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2475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2476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2475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2476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2475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2476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2475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2476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2475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2476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2475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2476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2475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2476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2475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2476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2475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2476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2475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2476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2477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2476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2477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2476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2477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2476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2477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2476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2477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2476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2477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2476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2477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2476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2477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2476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2477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2476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2477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2476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2477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2476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2477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2476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2477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2476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2477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2476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2477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2476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2477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2476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2477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2476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2477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2476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2477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2476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2477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2476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2477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2476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2477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2476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2477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2476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2477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2476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2477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2476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2477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2476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2477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2476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2477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2476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2477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2476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2477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2476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2477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2476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2477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2476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2477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2476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2477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2476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2477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2476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2477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2476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2477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2476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2477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2476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2477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2476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2477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2476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2477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2476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2477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2476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2477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2476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2477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2478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2477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2478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2477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2478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2477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2478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2477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2478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2477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2478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2477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2478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2477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2478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2477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2478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2477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2478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2477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2478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2477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2478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2477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2478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2477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2478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2477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2478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2477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2478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2477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2478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2477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2478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2477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2478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2477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2478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2477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2478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2479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2478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2479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2478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2479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2478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2479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2478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2479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2478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2479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2478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2479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2478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2479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2478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2479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2478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2479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2478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2479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2478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2479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2478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2479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2478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2479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2478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2479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2478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2479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2478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2479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2478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2479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2478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2479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2478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2479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2478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2479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2478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2479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2478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2479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2478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2479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2478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2479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2478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2479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2478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2479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2478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2479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2478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2479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2478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2479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2478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2479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2478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2479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2478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2479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2478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2479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2478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2479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2478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2479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2478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2479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2478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2479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2478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2479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2478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2479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2478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2479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2478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2479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2478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2479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2478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2479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2480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2479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2480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2479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2480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2479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2480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2479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2480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2479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2480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2479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2480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2479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2480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2479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2480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2479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2480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2479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2480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2479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2480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2479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2480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2479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2480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2479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2480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2479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2480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2479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2480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2479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2480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2479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2480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2479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2480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2479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2480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2481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2480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2481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2480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2481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2480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2481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2480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2481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2480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2481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2480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2481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2480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2481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2480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2481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2480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2481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2480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2481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2480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2481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2480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2481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2480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2481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2480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2481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2480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2481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2480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2481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2480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2481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2480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2481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2480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2481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2480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2481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2480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2481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2480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2481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2480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2481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2480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2481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2480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2481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2480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2481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2480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2481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2480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2481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2480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2481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2480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2481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2480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2481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2480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2481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2480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2481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2480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2481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2480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2481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2480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2481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2480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2481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2480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2481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2480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2481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2480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2481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2480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2481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2480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2481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2480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2481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2482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2481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2482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2481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2482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2481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2482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2481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2482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2481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2482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2481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2482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2481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2482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2481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2482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2481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2482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2481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2482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2481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2482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2481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2482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2481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2482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2481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2482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2481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2482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2481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2482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2481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2482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2481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2482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2481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2482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2481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2482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711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711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711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711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12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711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1593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1594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65"/>
  <sheetViews>
    <sheetView topLeftCell="A1536" workbookViewId="0">
      <selection activeCell="D1547" sqref="D1547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5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E29" sqref="E29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8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2">
      <c r="A2" t="s">
        <v>48</v>
      </c>
      <c r="B2">
        <v>0.92500000000000004</v>
      </c>
      <c r="C2">
        <v>1.01</v>
      </c>
      <c r="D2" t="s">
        <v>1587</v>
      </c>
      <c r="E2" t="s">
        <v>1782</v>
      </c>
      <c r="F2" t="s">
        <v>1785</v>
      </c>
      <c r="G2" t="s">
        <v>1947</v>
      </c>
    </row>
    <row r="3" spans="1:8" x14ac:dyDescent="0.2">
      <c r="A3" t="s">
        <v>7</v>
      </c>
      <c r="B3">
        <v>1</v>
      </c>
      <c r="C3">
        <v>1</v>
      </c>
    </row>
    <row r="4" spans="1:8" x14ac:dyDescent="0.2">
      <c r="A4" t="s">
        <v>5</v>
      </c>
      <c r="B4">
        <v>0.96499999999999997</v>
      </c>
      <c r="C4">
        <v>1</v>
      </c>
      <c r="D4" t="s">
        <v>1953</v>
      </c>
      <c r="E4" t="s">
        <v>1779</v>
      </c>
    </row>
    <row r="5" spans="1:8" x14ac:dyDescent="0.2">
      <c r="A5" t="s">
        <v>42</v>
      </c>
      <c r="B5">
        <v>1</v>
      </c>
      <c r="C5">
        <v>1.0149999999999999</v>
      </c>
      <c r="D5" t="s">
        <v>1784</v>
      </c>
    </row>
    <row r="6" spans="1:8" x14ac:dyDescent="0.2">
      <c r="A6" t="s">
        <v>32</v>
      </c>
      <c r="B6">
        <v>0.995</v>
      </c>
      <c r="C6">
        <v>1</v>
      </c>
      <c r="D6" t="s">
        <v>1948</v>
      </c>
      <c r="F6" s="71"/>
    </row>
    <row r="7" spans="1:8" x14ac:dyDescent="0.2">
      <c r="A7" t="s">
        <v>22</v>
      </c>
      <c r="B7">
        <v>0.98</v>
      </c>
      <c r="C7">
        <v>1</v>
      </c>
      <c r="D7" t="s">
        <v>1737</v>
      </c>
    </row>
    <row r="8" spans="1:8" x14ac:dyDescent="0.2">
      <c r="A8" t="s">
        <v>14</v>
      </c>
      <c r="B8">
        <v>0.98499999999999999</v>
      </c>
      <c r="C8">
        <v>1</v>
      </c>
      <c r="E8" t="s">
        <v>1774</v>
      </c>
      <c r="F8" t="s">
        <v>1934</v>
      </c>
    </row>
    <row r="9" spans="1:8" x14ac:dyDescent="0.2">
      <c r="A9" t="s">
        <v>24</v>
      </c>
      <c r="B9">
        <v>0.97499999999999998</v>
      </c>
      <c r="C9">
        <v>1.0249999999999999</v>
      </c>
      <c r="D9" t="s">
        <v>1600</v>
      </c>
      <c r="E9" s="72" t="s">
        <v>1601</v>
      </c>
    </row>
    <row r="10" spans="1:8" x14ac:dyDescent="0.2">
      <c r="A10" t="s">
        <v>34</v>
      </c>
      <c r="B10">
        <v>1</v>
      </c>
      <c r="C10">
        <v>1</v>
      </c>
      <c r="G10" s="25" t="s">
        <v>1166</v>
      </c>
    </row>
    <row r="11" spans="1:8" x14ac:dyDescent="0.2">
      <c r="A11" t="s">
        <v>30</v>
      </c>
      <c r="B11">
        <v>1</v>
      </c>
      <c r="C11">
        <v>1</v>
      </c>
    </row>
    <row r="12" spans="1:8" x14ac:dyDescent="0.2">
      <c r="A12" t="s">
        <v>17</v>
      </c>
      <c r="B12">
        <v>0.99</v>
      </c>
      <c r="C12">
        <v>1</v>
      </c>
      <c r="E12" t="s">
        <v>1950</v>
      </c>
    </row>
    <row r="13" spans="1:8" x14ac:dyDescent="0.2">
      <c r="A13" t="s">
        <v>10</v>
      </c>
      <c r="B13">
        <v>0.95</v>
      </c>
      <c r="C13">
        <v>1.04</v>
      </c>
      <c r="D13" t="s">
        <v>1293</v>
      </c>
      <c r="E13" t="s">
        <v>1599</v>
      </c>
      <c r="F13" t="s">
        <v>1952</v>
      </c>
    </row>
    <row r="14" spans="1:8" x14ac:dyDescent="0.2">
      <c r="A14" t="s">
        <v>28</v>
      </c>
      <c r="B14">
        <v>0.95</v>
      </c>
      <c r="C14">
        <v>1.0449999999999999</v>
      </c>
      <c r="D14" t="s">
        <v>1597</v>
      </c>
      <c r="E14" t="s">
        <v>1603</v>
      </c>
      <c r="F14" t="s">
        <v>1940</v>
      </c>
    </row>
    <row r="15" spans="1:8" x14ac:dyDescent="0.2">
      <c r="A15" t="s">
        <v>33</v>
      </c>
      <c r="B15">
        <v>0.96</v>
      </c>
      <c r="C15">
        <v>1.04</v>
      </c>
      <c r="D15" t="s">
        <v>1602</v>
      </c>
      <c r="F15" t="s">
        <v>1780</v>
      </c>
      <c r="H15" t="s">
        <v>1783</v>
      </c>
    </row>
    <row r="16" spans="1:8" x14ac:dyDescent="0.2">
      <c r="A16" t="s">
        <v>19</v>
      </c>
      <c r="B16">
        <v>0.98</v>
      </c>
      <c r="C16">
        <v>1</v>
      </c>
      <c r="D16" t="s">
        <v>1777</v>
      </c>
      <c r="E16" t="s">
        <v>1935</v>
      </c>
      <c r="F16" t="s">
        <v>1936</v>
      </c>
    </row>
    <row r="17" spans="1:7" x14ac:dyDescent="0.2">
      <c r="A17" t="s">
        <v>4</v>
      </c>
      <c r="B17">
        <v>0.99</v>
      </c>
      <c r="C17">
        <v>1.02</v>
      </c>
      <c r="D17" t="s">
        <v>1931</v>
      </c>
      <c r="E17" t="s">
        <v>1442</v>
      </c>
      <c r="F17" t="s">
        <v>1937</v>
      </c>
    </row>
    <row r="18" spans="1:7" x14ac:dyDescent="0.2">
      <c r="A18" t="s">
        <v>35</v>
      </c>
      <c r="B18">
        <v>1</v>
      </c>
      <c r="C18">
        <v>1</v>
      </c>
      <c r="D18" t="s">
        <v>1440</v>
      </c>
    </row>
    <row r="19" spans="1:7" x14ac:dyDescent="0.2">
      <c r="A19" t="s">
        <v>37</v>
      </c>
      <c r="B19">
        <v>0.98</v>
      </c>
      <c r="C19">
        <v>1.01</v>
      </c>
      <c r="D19" t="s">
        <v>940</v>
      </c>
      <c r="E19" t="s">
        <v>1073</v>
      </c>
      <c r="F19" t="s">
        <v>1598</v>
      </c>
    </row>
    <row r="20" spans="1:7" x14ac:dyDescent="0.2">
      <c r="A20" t="s">
        <v>20</v>
      </c>
      <c r="B20">
        <v>0.99</v>
      </c>
      <c r="C20">
        <v>1.03</v>
      </c>
      <c r="D20" t="s">
        <v>1736</v>
      </c>
    </row>
    <row r="21" spans="1:7" x14ac:dyDescent="0.2">
      <c r="A21" t="s">
        <v>39</v>
      </c>
      <c r="B21">
        <v>1</v>
      </c>
      <c r="C21">
        <v>1</v>
      </c>
    </row>
    <row r="22" spans="1:7" x14ac:dyDescent="0.2">
      <c r="A22" t="s">
        <v>43</v>
      </c>
      <c r="B22">
        <v>0.99</v>
      </c>
      <c r="C22">
        <v>1.03</v>
      </c>
      <c r="D22" t="s">
        <v>1168</v>
      </c>
      <c r="F22" t="s">
        <v>1932</v>
      </c>
    </row>
    <row r="23" spans="1:7" x14ac:dyDescent="0.2">
      <c r="A23" t="s">
        <v>21</v>
      </c>
      <c r="B23">
        <v>0.99</v>
      </c>
      <c r="C23">
        <v>1.02</v>
      </c>
      <c r="D23" t="s">
        <v>1951</v>
      </c>
      <c r="E23" t="s">
        <v>1939</v>
      </c>
    </row>
    <row r="24" spans="1:7" x14ac:dyDescent="0.2">
      <c r="A24" t="s">
        <v>13</v>
      </c>
      <c r="B24">
        <v>1</v>
      </c>
      <c r="C24">
        <v>1</v>
      </c>
      <c r="G24" t="s">
        <v>1439</v>
      </c>
    </row>
    <row r="25" spans="1:7" x14ac:dyDescent="0.2">
      <c r="A25" t="s">
        <v>40</v>
      </c>
      <c r="B25">
        <v>0.98499999999999999</v>
      </c>
      <c r="C25">
        <v>1</v>
      </c>
      <c r="D25" t="s">
        <v>904</v>
      </c>
    </row>
    <row r="26" spans="1:7" x14ac:dyDescent="0.2">
      <c r="A26" t="s">
        <v>12</v>
      </c>
      <c r="B26">
        <v>0.95</v>
      </c>
      <c r="C26">
        <v>1.01</v>
      </c>
      <c r="D26" t="s">
        <v>1773</v>
      </c>
      <c r="E26" t="s">
        <v>1942</v>
      </c>
      <c r="F26" t="s">
        <v>1943</v>
      </c>
    </row>
    <row r="27" spans="1:7" x14ac:dyDescent="0.2">
      <c r="A27" t="s">
        <v>41</v>
      </c>
      <c r="B27">
        <v>0.95</v>
      </c>
      <c r="C27">
        <v>1.0449999999999999</v>
      </c>
      <c r="D27" t="s">
        <v>1441</v>
      </c>
      <c r="E27" t="s">
        <v>1775</v>
      </c>
      <c r="F27" t="s">
        <v>1776</v>
      </c>
      <c r="G27" t="s">
        <v>1941</v>
      </c>
    </row>
    <row r="28" spans="1:7" x14ac:dyDescent="0.2">
      <c r="A28" t="s">
        <v>18</v>
      </c>
      <c r="B28">
        <v>0.96</v>
      </c>
      <c r="C28">
        <v>1.01</v>
      </c>
      <c r="D28" t="s">
        <v>1588</v>
      </c>
      <c r="E28" t="s">
        <v>1781</v>
      </c>
      <c r="G28" t="s">
        <v>1949</v>
      </c>
    </row>
    <row r="29" spans="1:7" x14ac:dyDescent="0.2">
      <c r="A29" t="s">
        <v>15</v>
      </c>
      <c r="B29">
        <v>0.96</v>
      </c>
      <c r="C29">
        <v>1</v>
      </c>
      <c r="D29" t="s">
        <v>1212</v>
      </c>
      <c r="E29" t="s">
        <v>1778</v>
      </c>
    </row>
    <row r="30" spans="1:7" x14ac:dyDescent="0.2">
      <c r="A30" t="s">
        <v>23</v>
      </c>
      <c r="B30">
        <v>0.96499999999999997</v>
      </c>
      <c r="C30">
        <v>1.02</v>
      </c>
      <c r="D30" t="s">
        <v>1772</v>
      </c>
      <c r="E30" t="s">
        <v>528</v>
      </c>
      <c r="F30" t="s">
        <v>1771</v>
      </c>
    </row>
    <row r="31" spans="1:7" x14ac:dyDescent="0.2">
      <c r="A31" t="s">
        <v>25</v>
      </c>
      <c r="B31">
        <v>0.97499999999999998</v>
      </c>
      <c r="C31">
        <v>1.02</v>
      </c>
      <c r="D31" t="s">
        <v>1438</v>
      </c>
      <c r="E31" t="s">
        <v>1946</v>
      </c>
      <c r="F31" t="s">
        <v>1944</v>
      </c>
      <c r="G31" t="s">
        <v>1945</v>
      </c>
    </row>
    <row r="32" spans="1:7" x14ac:dyDescent="0.2">
      <c r="A32" t="s">
        <v>16</v>
      </c>
      <c r="B32">
        <v>1</v>
      </c>
      <c r="C32">
        <v>1.02</v>
      </c>
      <c r="D32" t="s">
        <v>1933</v>
      </c>
    </row>
    <row r="33" spans="1:5" x14ac:dyDescent="0.2">
      <c r="A33" t="s">
        <v>49</v>
      </c>
      <c r="B33">
        <v>0.98</v>
      </c>
      <c r="C33">
        <v>1.01</v>
      </c>
      <c r="D33" t="s">
        <v>692</v>
      </c>
      <c r="E33" t="s">
        <v>1954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28" zoomScaleNormal="91" workbookViewId="0">
      <selection activeCell="D53" sqref="D53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1596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1595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</v>
      </c>
      <c r="M2" s="5" cm="1">
        <f t="array" ref="M2">INDEX('2026'!AM:AM, MAX(_xlfn._xlws.FILTER(ROW('2026'!E:E), ('2026'!E:E=Goalies!C2)*('2026'!AM:AM&lt;&gt;""))))</f>
        <v>3.3</v>
      </c>
      <c r="N2" s="5">
        <f t="shared" ref="N2:N33" si="3">J2*M2</f>
        <v>3.2009999999999996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3.2009999999999996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</v>
      </c>
      <c r="M3" s="5" cm="1">
        <f t="array" ref="M3">INDEX('2026'!AM:AM, MAX(_xlfn._xlws.FILTER(ROW('2026'!E:E), ('2026'!E:E=Goalies!C3)*('2026'!AM:AM&lt;&gt;""))))</f>
        <v>3.3</v>
      </c>
      <c r="N3" s="5">
        <f t="shared" si="3"/>
        <v>3.4154999999999998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3.4154999999999998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</v>
      </c>
      <c r="M4" s="5" cm="1">
        <f t="array" ref="M4">INDEX('2026'!AM:AM, MAX(_xlfn._xlws.FILTER(ROW('2026'!E:E), ('2026'!E:E=Goalies!C4)*('2026'!AM:AM&lt;&gt;""))))</f>
        <v>3.3</v>
      </c>
      <c r="N4" s="5">
        <f t="shared" si="3"/>
        <v>3.4649999999999999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3.4649999999999999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2.93</v>
      </c>
      <c r="M5" s="5" cm="1">
        <f t="array" ref="M5">INDEX('2026'!AM:AM, MAX(_xlfn._xlws.FILTER(ROW('2026'!E:E), ('2026'!E:E=Goalies!C5)*('2026'!AM:AM&lt;&gt;""))))</f>
        <v>3.06</v>
      </c>
      <c r="N5" s="5">
        <f t="shared" si="3"/>
        <v>2.9834999999999998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2.9834999999999998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2.93</v>
      </c>
      <c r="M6" s="5" cm="1">
        <f t="array" ref="M6">INDEX('2026'!AM:AM, MAX(_xlfn._xlws.FILTER(ROW('2026'!E:E), ('2026'!E:E=Goalies!C6)*('2026'!AM:AM&lt;&gt;""))))</f>
        <v>3.06</v>
      </c>
      <c r="N6" s="5">
        <f t="shared" si="3"/>
        <v>3.1824000000000003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3.1824000000000003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3.13</v>
      </c>
      <c r="M7" s="5" cm="1">
        <f t="array" ref="M7">INDEX('2026'!AM:AM, MAX(_xlfn._xlws.FILTER(ROW('2026'!E:E), ('2026'!E:E=Goalies!C7)*('2026'!AM:AM&lt;&gt;""))))</f>
        <v>3.05</v>
      </c>
      <c r="N7" s="5">
        <f t="shared" si="3"/>
        <v>3.0957499999999993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3.0957499999999993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3.13</v>
      </c>
      <c r="M8" s="5" cm="1">
        <f t="array" ref="M8">INDEX('2026'!AM:AM, MAX(_xlfn._xlws.FILTER(ROW('2026'!E:E), ('2026'!E:E=Goalies!C8)*('2026'!AM:AM&lt;&gt;""))))</f>
        <v>3.05</v>
      </c>
      <c r="N8" s="5">
        <f t="shared" si="3"/>
        <v>3.0194999999999999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3.0194999999999999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3.13</v>
      </c>
      <c r="M9" s="5" cm="1">
        <f t="array" ref="M9">INDEX('2026'!AM:AM, MAX(_xlfn._xlws.FILTER(ROW('2026'!E:E), ('2026'!E:E=Goalies!C9)*('2026'!AM:AM&lt;&gt;""))))</f>
        <v>3.05</v>
      </c>
      <c r="N9" s="5">
        <f t="shared" si="3"/>
        <v>3.1443890152861593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3.1443890152861593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3.13</v>
      </c>
      <c r="M10" s="5" cm="1">
        <f t="array" ref="M10">INDEX('2026'!AM:AM, MAX(_xlfn._xlws.FILTER(ROW('2026'!E:E), ('2026'!E:E=Goalies!C10)*('2026'!AM:AM&lt;&gt;""))))</f>
        <v>3.05</v>
      </c>
      <c r="N10" s="5">
        <f t="shared" si="3"/>
        <v>3.1719999999999997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3.1719999999999997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2.69</v>
      </c>
      <c r="M11" s="5" cm="1">
        <f t="array" ref="M11">INDEX('2026'!AM:AM, MAX(_xlfn._xlws.FILTER(ROW('2026'!E:E), ('2026'!E:E=Goalies!C11)*('2026'!AM:AM&lt;&gt;""))))</f>
        <v>3.2682434402728107</v>
      </c>
      <c r="N11" s="5">
        <f t="shared" si="3"/>
        <v>3.2192197886687186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3.2192197886687186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2.69</v>
      </c>
      <c r="M12" s="5" cm="1">
        <f t="array" ref="M12">INDEX('2026'!AM:AM, MAX(_xlfn._xlws.FILTER(ROW('2026'!E:E), ('2026'!E:E=Goalies!C12)*('2026'!AM:AM&lt;&gt;""))))</f>
        <v>3.2682434402728107</v>
      </c>
      <c r="N12" s="5">
        <f t="shared" si="3"/>
        <v>3.3336083090782669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3.3336083090782669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2.69</v>
      </c>
      <c r="M13" s="5" cm="1">
        <f t="array" ref="M13">INDEX('2026'!AM:AM, MAX(_xlfn._xlws.FILTER(ROW('2026'!E:E), ('2026'!E:E=Goalies!C13)*('2026'!AM:AM&lt;&gt;""))))</f>
        <v>3.2682434402728107</v>
      </c>
      <c r="N13" s="5">
        <f t="shared" si="3"/>
        <v>3.4679110459486417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3.4679110459486417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3.3577438490251446</v>
      </c>
      <c r="M14" s="5" cm="1">
        <f t="array" ref="M14">INDEX('2026'!AM:AM, MAX(_xlfn._xlws.FILTER(ROW('2026'!E:E), ('2026'!E:E=Goalies!C14)*('2026'!AM:AM&lt;&gt;""))))</f>
        <v>2.75</v>
      </c>
      <c r="N14" s="5">
        <f t="shared" si="3"/>
        <v>2.8737499999999998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2.8737499999999998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3.3577438490251446</v>
      </c>
      <c r="M15" s="5" cm="1">
        <f t="array" ref="M15">INDEX('2026'!AM:AM, MAX(_xlfn._xlws.FILTER(ROW('2026'!E:E), ('2026'!E:E=Goalies!C15)*('2026'!AM:AM&lt;&gt;""))))</f>
        <v>2.75</v>
      </c>
      <c r="N15" s="5">
        <f t="shared" si="3"/>
        <v>2.7774999999999999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2.7774999999999999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3.3577438490251446</v>
      </c>
      <c r="M16" s="5" cm="1">
        <f t="array" ref="M16">INDEX('2026'!AM:AM, MAX(_xlfn._xlws.FILTER(ROW('2026'!E:E), ('2026'!E:E=Goalies!C16)*('2026'!AM:AM&lt;&gt;""))))</f>
        <v>2.75</v>
      </c>
      <c r="N16" s="5">
        <f t="shared" si="3"/>
        <v>2.6812499999999999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2.6812499999999999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2.71</v>
      </c>
      <c r="M17" s="5" cm="1">
        <f t="array" ref="M17">INDEX('2026'!AM:AM, MAX(_xlfn._xlws.FILTER(ROW('2026'!E:E), ('2026'!E:E=Goalies!C17)*('2026'!AM:AM&lt;&gt;""))))</f>
        <v>3.3879420771780042</v>
      </c>
      <c r="N17" s="5">
        <f t="shared" si="3"/>
        <v>3.2524243940908839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3.2524243940908839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2.71</v>
      </c>
      <c r="M18" s="5" cm="1">
        <f t="array" ref="M18">INDEX('2026'!AM:AM, MAX(_xlfn._xlws.FILTER(ROW('2026'!E:E), ('2026'!E:E=Goalies!C18)*('2026'!AM:AM&lt;&gt;""))))</f>
        <v>3.3879420771780042</v>
      </c>
      <c r="N18" s="5">
        <f t="shared" si="3"/>
        <v>3.5912186018086847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3.5912186018086847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1770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2.71</v>
      </c>
      <c r="M19" s="5" cm="1">
        <f t="array" ref="M19">INDEX('2026'!AM:AM, MAX(_xlfn._xlws.FILTER(ROW('2026'!E:E), ('2026'!E:E=Goalies!C19)*('2026'!AM:AM&lt;&gt;""))))</f>
        <v>3.3879420771780042</v>
      </c>
      <c r="N19" s="5">
        <f t="shared" si="3"/>
        <v>3.6081583121945742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3.6081583121945742</v>
      </c>
      <c r="Q19" s="6">
        <v>0</v>
      </c>
      <c r="R19" s="5" t="s">
        <v>14</v>
      </c>
      <c r="S19" t="s">
        <v>1770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0.99</v>
      </c>
      <c r="K20" s="93">
        <v>1</v>
      </c>
      <c r="L20" s="5" cm="1">
        <f t="array" ref="L20">INDEX('2026'!AK:AK, MAX(_xlfn._xlws.FILTER(ROW('2026'!E:E), ('2026'!E:E=Goalies!C20)*('2026'!AK:AK&lt;&gt;""))))</f>
        <v>3.58</v>
      </c>
      <c r="M20" s="5" cm="1">
        <f t="array" ref="M20">INDEX('2026'!AM:AM, MAX(_xlfn._xlws.FILTER(ROW('2026'!E:E), ('2026'!E:E=Goalies!C20)*('2026'!AM:AM&lt;&gt;""))))</f>
        <v>2.62</v>
      </c>
      <c r="N20" s="5">
        <f t="shared" si="3"/>
        <v>2.5937999999999999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2.5937999999999999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0.99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1.01</v>
      </c>
      <c r="K21" s="93">
        <v>1</v>
      </c>
      <c r="L21" s="5" cm="1">
        <f t="array" ref="L21">INDEX('2026'!AK:AK, MAX(_xlfn._xlws.FILTER(ROW('2026'!E:E), ('2026'!E:E=Goalies!C21)*('2026'!AK:AK&lt;&gt;""))))</f>
        <v>3.58</v>
      </c>
      <c r="M21" s="5" cm="1">
        <f t="array" ref="M21">INDEX('2026'!AM:AM, MAX(_xlfn._xlws.FILTER(ROW('2026'!E:E), ('2026'!E:E=Goalies!C21)*('2026'!AM:AM&lt;&gt;""))))</f>
        <v>2.62</v>
      </c>
      <c r="N21" s="5">
        <f t="shared" si="3"/>
        <v>2.6462000000000003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2.6462000000000003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1.01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3.58</v>
      </c>
      <c r="M22" s="5" cm="1">
        <f t="array" ref="M22">INDEX('2026'!AM:AM, MAX(_xlfn._xlws.FILTER(ROW('2026'!E:E), ('2026'!E:E=Goalies!C22)*('2026'!AM:AM&lt;&gt;""))))</f>
        <v>2.62</v>
      </c>
      <c r="N22" s="5">
        <f t="shared" si="3"/>
        <v>2.7772000000000001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2.7772000000000001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3.0346878148679099</v>
      </c>
      <c r="M23" s="5" cm="1">
        <f t="array" ref="M23">INDEX('2026'!AM:AM, MAX(_xlfn._xlws.FILTER(ROW('2026'!E:E), ('2026'!E:E=Goalies!C23)*('2026'!AM:AM&lt;&gt;""))))</f>
        <v>3.15</v>
      </c>
      <c r="N23" s="5">
        <f t="shared" si="3"/>
        <v>3.07125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3.07125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3.0346878148679099</v>
      </c>
      <c r="M24" s="5" cm="1">
        <f t="array" ref="M24">INDEX('2026'!AM:AM, MAX(_xlfn._xlws.FILTER(ROW('2026'!E:E), ('2026'!E:E=Goalies!C24)*('2026'!AM:AM&lt;&gt;""))))</f>
        <v>3.15</v>
      </c>
      <c r="N24" s="5">
        <f t="shared" si="3"/>
        <v>3.3075000000000001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3.3075000000000001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3.11</v>
      </c>
      <c r="M25" s="5" cm="1">
        <f t="array" ref="M25">INDEX('2026'!AM:AM, MAX(_xlfn._xlws.FILTER(ROW('2026'!E:E), ('2026'!E:E=Goalies!C25)*('2026'!AM:AM&lt;&gt;""))))</f>
        <v>2.86</v>
      </c>
      <c r="N25" s="5">
        <f t="shared" si="3"/>
        <v>2.8456999999999999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2.8456999999999999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3.11</v>
      </c>
      <c r="M26" s="5" cm="1">
        <f t="array" ref="M26">INDEX('2026'!AM:AM, MAX(_xlfn._xlws.FILTER(ROW('2026'!E:E), ('2026'!E:E=Goalies!C26)*('2026'!AM:AM&lt;&gt;""))))</f>
        <v>2.86</v>
      </c>
      <c r="N26" s="5">
        <f t="shared" si="3"/>
        <v>2.8742999999999994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2.8742999999999994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2.98</v>
      </c>
      <c r="M27" s="5" cm="1">
        <f t="array" ref="M27">INDEX('2026'!AM:AM, MAX(_xlfn._xlws.FILTER(ROW('2026'!E:E), ('2026'!E:E=Goalies!C27)*('2026'!AM:AM&lt;&gt;""))))</f>
        <v>3.06</v>
      </c>
      <c r="N27" s="5">
        <f t="shared" si="3"/>
        <v>3.0141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3.0141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2.98</v>
      </c>
      <c r="M28" s="5" cm="1">
        <f t="array" ref="M28">INDEX('2026'!AM:AM, MAX(_xlfn._xlws.FILTER(ROW('2026'!E:E), ('2026'!E:E=Goalies!C28)*('2026'!AM:AM&lt;&gt;""))))</f>
        <v>3.06</v>
      </c>
      <c r="N28" s="5">
        <f t="shared" si="3"/>
        <v>3.1212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3.1212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</v>
      </c>
      <c r="M29" s="5" cm="1">
        <f t="array" ref="M29">INDEX('2026'!AM:AM, MAX(_xlfn._xlws.FILTER(ROW('2026'!E:E), ('2026'!E:E=Goalies!C29)*('2026'!AM:AM&lt;&gt;""))))</f>
        <v>3.03</v>
      </c>
      <c r="N29" s="5">
        <f t="shared" si="3"/>
        <v>2.9542499999999996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2.9542499999999996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</v>
      </c>
      <c r="M30" s="5" cm="1">
        <f t="array" ref="M30">INDEX('2026'!AM:AM, MAX(_xlfn._xlws.FILTER(ROW('2026'!E:E), ('2026'!E:E=Goalies!C30)*('2026'!AM:AM&lt;&gt;""))))</f>
        <v>3.03</v>
      </c>
      <c r="N30" s="5">
        <f t="shared" si="3"/>
        <v>3.1208999999999998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3.1208999999999998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1593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3.03</v>
      </c>
      <c r="N31" s="5">
        <f t="shared" ref="N31" si="18">J31*M31</f>
        <v>3.1511999999999998</v>
      </c>
      <c r="O31" s="5"/>
      <c r="P31" s="65">
        <f t="shared" si="13"/>
        <v>3.1511999999999998</v>
      </c>
      <c r="Q31" s="6">
        <v>10</v>
      </c>
      <c r="R31" s="5" t="s">
        <v>17</v>
      </c>
      <c r="S31" t="s">
        <v>1593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3.1340399813237774</v>
      </c>
      <c r="M32" s="5" cm="1">
        <f t="array" ref="M32">INDEX('2026'!AM:AM, MAX(_xlfn._xlws.FILTER(ROW('2026'!E:E), ('2026'!E:E=Goalies!C32)*('2026'!AM:AM&lt;&gt;""))))</f>
        <v>2.82</v>
      </c>
      <c r="N32" s="5">
        <f t="shared" si="3"/>
        <v>2.82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2.82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3.1340399813237774</v>
      </c>
      <c r="M33" s="5" cm="1">
        <f t="array" ref="M33">INDEX('2026'!AM:AM, MAX(_xlfn._xlws.FILTER(ROW('2026'!E:E), ('2026'!E:E=Goalies!C33)*('2026'!AM:AM&lt;&gt;""))))</f>
        <v>2.82</v>
      </c>
      <c r="N33" s="5">
        <f t="shared" si="3"/>
        <v>2.82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2.82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2.8537500263255016</v>
      </c>
      <c r="M34" s="5" cm="1">
        <f t="array" ref="M34">INDEX('2026'!AM:AM, MAX(_xlfn._xlws.FILTER(ROW('2026'!E:E), ('2026'!E:E=Goalies!C34)*('2026'!AM:AM&lt;&gt;""))))</f>
        <v>2.7592459740363631</v>
      </c>
      <c r="N34" s="5">
        <f>J34*M36</f>
        <v>2.7831522852389807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2.6902648246854541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2.8537500263255016</v>
      </c>
      <c r="M35" s="5" cm="1">
        <f t="array" ref="M35">INDEX('2026'!AM:AM, MAX(_xlfn._xlws.FILTER(ROW('2026'!E:E), ('2026'!E:E=Goalies!C35)*('2026'!AM:AM&lt;&gt;""))))</f>
        <v>2.7592459740363631</v>
      </c>
      <c r="N35" s="5">
        <f>J35*M37</f>
        <v>2.9686957709215793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2.8696158129978175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3.1565839878492494</v>
      </c>
      <c r="M36" s="5" cm="1">
        <f t="array" ref="M36">INDEX('2026'!AM:AM, MAX(_xlfn._xlws.FILTER(ROW('2026'!E:E), ('2026'!E:E=Goalies!C36)*('2026'!AM:AM&lt;&gt;""))))</f>
        <v>2.8545151643476725</v>
      </c>
      <c r="N36" s="5">
        <f>J36*M38</f>
        <v>3.0392999999999999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2.8259700127041958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3.1565839878492494</v>
      </c>
      <c r="M37" s="5" cm="1">
        <f t="array" ref="M37">INDEX('2026'!AM:AM, MAX(_xlfn._xlws.FILTER(ROW('2026'!E:E), ('2026'!E:E=Goalies!C37)*('2026'!AM:AM&lt;&gt;""))))</f>
        <v>2.8545151643476725</v>
      </c>
      <c r="N37" s="5">
        <f>J37*M39</f>
        <v>3.1160499999999995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2.8973328918128871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</v>
      </c>
      <c r="M38" s="5" cm="1">
        <f t="array" ref="M38">INDEX('2026'!AM:AM, MAX(_xlfn._xlws.FILTER(ROW('2026'!E:E), ('2026'!E:E=Goalies!C38)*('2026'!AM:AM&lt;&gt;""))))</f>
        <v>3.07</v>
      </c>
      <c r="N38" s="5">
        <f t="shared" ref="N38:N86" si="41">J38*M38</f>
        <v>3.07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3.07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</v>
      </c>
      <c r="M39" s="5" cm="1">
        <f t="array" ref="M39">INDEX('2026'!AM:AM, MAX(_xlfn._xlws.FILTER(ROW('2026'!E:E), ('2026'!E:E=Goalies!C39)*('2026'!AM:AM&lt;&gt;""))))</f>
        <v>3.07</v>
      </c>
      <c r="N39" s="5">
        <f t="shared" si="41"/>
        <v>3.1313999999999997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3.1313999999999997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1306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</v>
      </c>
      <c r="M40" s="5" cm="1">
        <f t="array" ref="M40">INDEX('2026'!AM:AM, MAX(_xlfn._xlws.FILTER(ROW('2026'!E:E), ('2026'!E:E=Goalies!C40)*('2026'!AM:AM&lt;&gt;""))))</f>
        <v>3.07</v>
      </c>
      <c r="N40" s="5">
        <f t="shared" si="41"/>
        <v>3.0239499999999997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3.0239499999999997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2.84</v>
      </c>
      <c r="M41" s="5" cm="1">
        <f t="array" ref="M41">INDEX('2026'!AM:AM, MAX(_xlfn._xlws.FILTER(ROW('2026'!E:E), ('2026'!E:E=Goalies!C41)*('2026'!AM:AM&lt;&gt;""))))</f>
        <v>3.1360009022084081</v>
      </c>
      <c r="N41" s="5">
        <f t="shared" si="41"/>
        <v>3.1075926477754314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3.1075926477754314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2.84</v>
      </c>
      <c r="M42" s="5" cm="1">
        <f t="array" ref="M42">INDEX('2026'!AM:AM, MAX(_xlfn._xlws.FILTER(ROW('2026'!E:E), ('2026'!E:E=Goalies!C42)*('2026'!AM:AM&lt;&gt;""))))</f>
        <v>3.1360009022084081</v>
      </c>
      <c r="N42" s="5">
        <f t="shared" si="41"/>
        <v>3.1987209202525761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3.1987209202525761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1.02</v>
      </c>
      <c r="K43" s="93">
        <v>1.02</v>
      </c>
      <c r="L43" s="5" cm="1">
        <f t="array" ref="L43">INDEX('2026'!AK:AK, MAX(_xlfn._xlws.FILTER(ROW('2026'!E:E), ('2026'!E:E=Goalies!C43)*('2026'!AK:AK&lt;&gt;""))))</f>
        <v>2.9437888414922275</v>
      </c>
      <c r="M43" s="5" cm="1">
        <f t="array" ref="M43">INDEX('2026'!AM:AM, MAX(_xlfn._xlws.FILTER(ROW('2026'!E:E), ('2026'!E:E=Goalies!C43)*('2026'!AM:AM&lt;&gt;""))))</f>
        <v>2.9463830851317612</v>
      </c>
      <c r="N43" s="5">
        <f t="shared" si="41"/>
        <v>3.0053107468343963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3.0053107468343963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1.02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2.9437888414922275</v>
      </c>
      <c r="M44" s="5" cm="1">
        <f t="array" ref="M44">INDEX('2026'!AM:AM, MAX(_xlfn._xlws.FILTER(ROW('2026'!E:E), ('2026'!E:E=Goalies!C44)*('2026'!AM:AM&lt;&gt;""))))</f>
        <v>2.9463830851317612</v>
      </c>
      <c r="N44" s="5">
        <f t="shared" si="41"/>
        <v>2.9169192542804434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2.9169192542804434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2.9437888414922275</v>
      </c>
      <c r="M45" s="5" cm="1">
        <f t="array" ref="M45">INDEX('2026'!AM:AM, MAX(_xlfn._xlws.FILTER(ROW('2026'!E:E), ('2026'!E:E=Goalies!C45)*('2026'!AM:AM&lt;&gt;""))))</f>
        <v>2.9463830851317612</v>
      </c>
      <c r="N45" s="5">
        <f t="shared" si="41"/>
        <v>3.0642384085370318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3.0642384085370318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2.9088443404053028</v>
      </c>
      <c r="M46" s="5" cm="1">
        <f t="array" ref="M46">INDEX('2026'!AM:AM, MAX(_xlfn._xlws.FILTER(ROW('2026'!E:E), ('2026'!E:E=Goalies!C46)*('2026'!AM:AM&lt;&gt;""))))</f>
        <v>2.9263003899148936</v>
      </c>
      <c r="N46" s="5">
        <f t="shared" si="41"/>
        <v>2.8385113782174467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2.8385113782174467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2.9088443404053028</v>
      </c>
      <c r="M47" s="5" cm="1">
        <f t="array" ref="M47">INDEX('2026'!AM:AM, MAX(_xlfn._xlws.FILTER(ROW('2026'!E:E), ('2026'!E:E=Goalies!C47)*('2026'!AM:AM&lt;&gt;""))))</f>
        <v>2.9263003899148936</v>
      </c>
      <c r="N47" s="5">
        <f t="shared" si="41"/>
        <v>3.1018784133097874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3.1018784133097874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2.8050033844250293</v>
      </c>
      <c r="M48" s="5" cm="1">
        <f t="array" ref="M48">INDEX('2026'!AM:AM, MAX(_xlfn._xlws.FILTER(ROW('2026'!E:E), ('2026'!E:E=Goalies!C48)*('2026'!AM:AM&lt;&gt;""))))</f>
        <v>3.0294202777093076</v>
      </c>
      <c r="N48" s="5">
        <f t="shared" si="41"/>
        <v>2.9385376693780283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2.9385376693780283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2.8050033844250293</v>
      </c>
      <c r="M49" s="5" cm="1">
        <f t="array" ref="M49">INDEX('2026'!AM:AM, MAX(_xlfn._xlws.FILTER(ROW('2026'!E:E), ('2026'!E:E=Goalies!C49)*('2026'!AM:AM&lt;&gt;""))))</f>
        <v>3.0294202777093076</v>
      </c>
      <c r="N49" s="5">
        <f t="shared" si="41"/>
        <v>3.1808912915947731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3.1808912915947731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1169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2.8050033844250293</v>
      </c>
      <c r="M50" s="5" cm="1">
        <f t="array" ref="M50">INDEX('2026'!AM:AM, MAX(_xlfn._xlws.FILTER(ROW('2026'!E:E), ('2026'!E:E=Goalies!C50)*('2026'!AM:AM&lt;&gt;""))))</f>
        <v>3.0294202777093076</v>
      </c>
      <c r="N50" s="5">
        <f t="shared" si="41"/>
        <v>3.2111854943718661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3.2111854943718661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3.0728040511606274</v>
      </c>
      <c r="M51" s="5" cm="1">
        <f t="array" ref="M51">INDEX('2026'!AM:AM, MAX(_xlfn._xlws.FILTER(ROW('2026'!E:E), ('2026'!E:E=Goalies!C51)*('2026'!AM:AM&lt;&gt;""))))</f>
        <v>3.09</v>
      </c>
      <c r="N51" s="5">
        <f t="shared" si="41"/>
        <v>3.0590999999999999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3.0590999999999999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3.0728040511606274</v>
      </c>
      <c r="M52" s="5" cm="1">
        <f t="array" ref="M52">INDEX('2026'!AM:AM, MAX(_xlfn._xlws.FILTER(ROW('2026'!E:E), ('2026'!E:E=Goalies!C52)*('2026'!AM:AM&lt;&gt;""))))</f>
        <v>3.09</v>
      </c>
      <c r="N52" s="5">
        <f t="shared" si="41"/>
        <v>3.1827000000000001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3.1827000000000001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3.0728040511606274</v>
      </c>
      <c r="M53" s="5" cm="1">
        <f t="array" ref="M53">INDEX('2026'!AM:AM, MAX(_xlfn._xlws.FILTER(ROW('2026'!E:E), ('2026'!E:E=Goalies!C53)*('2026'!AM:AM&lt;&gt;""))))</f>
        <v>3.09</v>
      </c>
      <c r="N53" s="5">
        <f t="shared" si="41"/>
        <v>3.1827000000000001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3.1827000000000001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1938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3.0728040511606274</v>
      </c>
      <c r="M54" s="5" cm="1">
        <f t="array" ref="M54">INDEX('2026'!AM:AM, MAX(_xlfn._xlws.FILTER(ROW('2026'!E:E), ('2026'!E:E=Goalies!C54)*('2026'!AM:AM&lt;&gt;""))))</f>
        <v>3.09</v>
      </c>
      <c r="N54" s="5">
        <f t="shared" ref="N54" si="45">J54*M54</f>
        <v>3.1517999999999997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3.1517999999999997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2.8063166501230854</v>
      </c>
      <c r="M55" s="5" cm="1">
        <f t="array" ref="M55">INDEX('2026'!AM:AM, MAX(_xlfn._xlws.FILTER(ROW('2026'!E:E), ('2026'!E:E=Goalies!C55)*('2026'!AM:AM&lt;&gt;""))))</f>
        <v>3.04</v>
      </c>
      <c r="N55" s="5">
        <f t="shared" si="41"/>
        <v>3.1616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3.1616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2.8063166501230854</v>
      </c>
      <c r="M56" s="5" cm="1">
        <f t="array" ref="M56">INDEX('2026'!AM:AM, MAX(_xlfn._xlws.FILTER(ROW('2026'!E:E), ('2026'!E:E=Goalies!C56)*('2026'!AM:AM&lt;&gt;""))))</f>
        <v>3.04</v>
      </c>
      <c r="N56" s="5">
        <f t="shared" si="41"/>
        <v>2.964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2.964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2.8063166501230854</v>
      </c>
      <c r="M57" s="5" cm="1">
        <f t="array" ref="M57">INDEX('2026'!AM:AM, MAX(_xlfn._xlws.FILTER(ROW('2026'!E:E), ('2026'!E:E=Goalies!C57)*('2026'!AM:AM&lt;&gt;""))))</f>
        <v>3.04</v>
      </c>
      <c r="N57" s="5">
        <f t="shared" si="41"/>
        <v>3.2224000000000004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3.2224000000000004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3.03</v>
      </c>
      <c r="M58" s="5" cm="1">
        <f t="array" ref="M58">INDEX('2026'!AM:AM, MAX(_xlfn._xlws.FILTER(ROW('2026'!E:E), ('2026'!E:E=Goalies!C58)*('2026'!AM:AM&lt;&gt;""))))</f>
        <v>3.12</v>
      </c>
      <c r="N58" s="5">
        <f t="shared" si="41"/>
        <v>3.0419999999999998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3.0419999999999998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3.03</v>
      </c>
      <c r="M59" s="5" cm="1">
        <f t="array" ref="M59">INDEX('2026'!AM:AM, MAX(_xlfn._xlws.FILTER(ROW('2026'!E:E), ('2026'!E:E=Goalies!C59)*('2026'!AM:AM&lt;&gt;""))))</f>
        <v>3.12</v>
      </c>
      <c r="N59" s="5">
        <f t="shared" si="41"/>
        <v>3.2136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3.2136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1295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3.03</v>
      </c>
      <c r="M60" s="5" cm="1">
        <f t="array" ref="M60">INDEX('2026'!AM:AM, MAX(_xlfn._xlws.FILTER(ROW('2026'!E:E), ('2026'!E:E=Goalies!C60)*('2026'!AM:AM&lt;&gt;""))))</f>
        <v>3.12</v>
      </c>
      <c r="N60" s="5">
        <f t="shared" si="41"/>
        <v>3.2448000000000001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3.2448000000000001</v>
      </c>
      <c r="Q60" s="6">
        <v>5</v>
      </c>
      <c r="R60" t="s">
        <v>21</v>
      </c>
      <c r="S60" s="33" t="s">
        <v>1295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2.9596408849695641</v>
      </c>
      <c r="M61" s="5" cm="1">
        <f t="array" ref="M61">INDEX('2026'!AM:AM, MAX(_xlfn._xlws.FILTER(ROW('2026'!E:E), ('2026'!E:E=Goalies!C61)*('2026'!AM:AM&lt;&gt;""))))</f>
        <v>3.3617473859864271</v>
      </c>
      <c r="N61" s="5">
        <f t="shared" si="41"/>
        <v>3.4625998075660198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3.4625998075660198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2.9596408849695641</v>
      </c>
      <c r="M62" s="5" cm="1">
        <f t="array" ref="M62">INDEX('2026'!AM:AM, MAX(_xlfn._xlws.FILTER(ROW('2026'!E:E), ('2026'!E:E=Goalies!C62)*('2026'!AM:AM&lt;&gt;""))))</f>
        <v>3.3617473859864271</v>
      </c>
      <c r="N62" s="5">
        <f t="shared" si="41"/>
        <v>3.2945124382666986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3.2945124382666986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2.675960680580896</v>
      </c>
      <c r="M63" s="5" cm="1">
        <f t="array" ref="M63">INDEX('2026'!AM:AM, MAX(_xlfn._xlws.FILTER(ROW('2026'!E:E), ('2026'!E:E=Goalies!C63)*('2026'!AM:AM&lt;&gt;""))))</f>
        <v>3.1731683264650026</v>
      </c>
      <c r="N63" s="5">
        <f t="shared" si="41"/>
        <v>3.1731683264650026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3.1731683264650026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2.675960680580896</v>
      </c>
      <c r="M64" s="5" cm="1">
        <f t="array" ref="M64">INDEX('2026'!AM:AM, MAX(_xlfn._xlws.FILTER(ROW('2026'!E:E), ('2026'!E:E=Goalies!C64)*('2026'!AM:AM&lt;&gt;""))))</f>
        <v>3.1731683264650026</v>
      </c>
      <c r="N64" s="5">
        <f t="shared" si="41"/>
        <v>3.1731683264650026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3.1731683264650026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2.675960680580896</v>
      </c>
      <c r="M65" s="5" cm="1">
        <f t="array" ref="M65">INDEX('2026'!AM:AM, MAX(_xlfn._xlws.FILTER(ROW('2026'!E:E), ('2026'!E:E=Goalies!C65)*('2026'!AM:AM&lt;&gt;""))))</f>
        <v>3.1731683264650026</v>
      </c>
      <c r="N65" s="5">
        <f t="shared" si="41"/>
        <v>3.1731683264650026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3.1731683264650026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2.7154856075114999</v>
      </c>
      <c r="M66" s="5" cm="1">
        <f t="array" ref="M66">INDEX('2026'!AM:AM, MAX(_xlfn._xlws.FILTER(ROW('2026'!E:E), ('2026'!E:E=Goalies!C66)*('2026'!AM:AM&lt;&gt;""))))</f>
        <v>3.1543344671177911</v>
      </c>
      <c r="N66" s="5">
        <f t="shared" si="41"/>
        <v>3.2174211564601469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3.2174211564601469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2.7154856075114999</v>
      </c>
      <c r="M67" s="5" cm="1">
        <f t="array" ref="M67">INDEX('2026'!AM:AM, MAX(_xlfn._xlws.FILTER(ROW('2026'!E:E), ('2026'!E:E=Goalies!C67)*('2026'!AM:AM&lt;&gt;""))))</f>
        <v>3.1543344671177911</v>
      </c>
      <c r="N67" s="5">
        <f t="shared" si="41"/>
        <v>3.0912477777754352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3.0912477777754352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3.3792482218053363</v>
      </c>
      <c r="M68" s="5" cm="1">
        <f t="array" ref="M68">INDEX('2026'!AM:AM, MAX(_xlfn._xlws.FILTER(ROW('2026'!E:E), ('2026'!E:E=Goalies!C68)*('2026'!AM:AM&lt;&gt;""))))</f>
        <v>2.6169942674414828</v>
      </c>
      <c r="N68" s="5">
        <f t="shared" si="41"/>
        <v>2.525399468081031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2.525399468081031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3.3792482218053363</v>
      </c>
      <c r="M69" s="5" cm="1">
        <f t="array" ref="M69">INDEX('2026'!AM:AM, MAX(_xlfn._xlws.FILTER(ROW('2026'!E:E), ('2026'!E:E=Goalies!C69)*('2026'!AM:AM&lt;&gt;""))))</f>
        <v>2.6169942674414828</v>
      </c>
      <c r="N69" s="5">
        <f t="shared" si="41"/>
        <v>2.7478439808135571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2.7478439808135571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3.0446455757945334</v>
      </c>
      <c r="M70" s="5" cm="1">
        <f t="array" ref="M70">INDEX('2026'!AM:AM, MAX(_xlfn._xlws.FILTER(ROW('2026'!E:E), ('2026'!E:E=Goalies!C70)*('2026'!AM:AM&lt;&gt;""))))</f>
        <v>3.0544476367307789</v>
      </c>
      <c r="N70" s="5">
        <f t="shared" si="41"/>
        <v>3.0849921130980866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3.0849921130980866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3.0446455757945334</v>
      </c>
      <c r="M71" s="5" cm="1">
        <f t="array" ref="M71">INDEX('2026'!AM:AM, MAX(_xlfn._xlws.FILTER(ROW('2026'!E:E), ('2026'!E:E=Goalies!C71)*('2026'!AM:AM&lt;&gt;""))))</f>
        <v>3.0544476367307789</v>
      </c>
      <c r="N71" s="5">
        <f t="shared" si="41"/>
        <v>2.9628142076288553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2.9628142076288553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3.0446455757945334</v>
      </c>
      <c r="M72" s="5" cm="1">
        <f t="array" ref="M72">INDEX('2026'!AM:AM, MAX(_xlfn._xlws.FILTER(ROW('2026'!E:E), ('2026'!E:E=Goalies!C72)*('2026'!AM:AM&lt;&gt;""))))</f>
        <v>3.0544476367307789</v>
      </c>
      <c r="N72" s="5">
        <f t="shared" si="41"/>
        <v>3.1613533040163557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3.1613533040163557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3.06</v>
      </c>
      <c r="M73" s="5" cm="1">
        <f t="array" ref="M73">INDEX('2026'!AM:AM, MAX(_xlfn._xlws.FILTER(ROW('2026'!E:E), ('2026'!E:E=Goalies!C73)*('2026'!AM:AM&lt;&gt;""))))</f>
        <v>2.95</v>
      </c>
      <c r="N73" s="5">
        <f t="shared" si="41"/>
        <v>2.8614999999999999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2.8614999999999999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3.06</v>
      </c>
      <c r="M74" s="5" cm="1">
        <f t="array" ref="M74">INDEX('2026'!AM:AM, MAX(_xlfn._xlws.FILTER(ROW('2026'!E:E), ('2026'!E:E=Goalies!C74)*('2026'!AM:AM&lt;&gt;""))))</f>
        <v>2.95</v>
      </c>
      <c r="N74" s="5">
        <f t="shared" si="41"/>
        <v>3.0975000000000001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3.0975000000000001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2.7281805083651771</v>
      </c>
      <c r="M75" s="5" cm="1">
        <f t="array" ref="M75">INDEX('2026'!AM:AM, MAX(_xlfn._xlws.FILTER(ROW('2026'!E:E), ('2026'!E:E=Goalies!C75)*('2026'!AM:AM&lt;&gt;""))))</f>
        <v>3.26</v>
      </c>
      <c r="N75" s="5">
        <f t="shared" si="41"/>
        <v>3.1784999999999997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3.1784999999999997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2.7281805083651771</v>
      </c>
      <c r="M76" s="5" cm="1">
        <f t="array" ref="M76">INDEX('2026'!AM:AM, MAX(_xlfn._xlws.FILTER(ROW('2026'!E:E), ('2026'!E:E=Goalies!C76)*('2026'!AM:AM&lt;&gt;""))))</f>
        <v>3.26</v>
      </c>
      <c r="N76" s="5">
        <f t="shared" si="41"/>
        <v>3.3577999999999997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3.3577999999999997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1294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2.7281805083651771</v>
      </c>
      <c r="M77" s="5" cm="1">
        <f t="array" ref="M77">INDEX('2026'!AM:AM, MAX(_xlfn._xlws.FILTER(ROW('2026'!E:E), ('2026'!E:E=Goalies!C77)*('2026'!AM:AM&lt;&gt;""))))</f>
        <v>3.26</v>
      </c>
      <c r="N77" s="5">
        <f t="shared" si="41"/>
        <v>3.5207999999999999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3.5207999999999999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3.2289901943494943</v>
      </c>
      <c r="M78" s="5" cm="1">
        <f t="array" ref="M78">INDEX('2026'!AM:AM, MAX(_xlfn._xlws.FILTER(ROW('2026'!E:E), ('2026'!E:E=Goalies!C78)*('2026'!AM:AM&lt;&gt;""))))</f>
        <v>2.75</v>
      </c>
      <c r="N78" s="5">
        <f t="shared" si="41"/>
        <v>2.75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2.75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3.2289901943494943</v>
      </c>
      <c r="M79" s="5" cm="1">
        <f t="array" ref="M79">INDEX('2026'!AM:AM, MAX(_xlfn._xlws.FILTER(ROW('2026'!E:E), ('2026'!E:E=Goalies!C79)*('2026'!AM:AM&lt;&gt;""))))</f>
        <v>2.75</v>
      </c>
      <c r="N79" s="5">
        <f t="shared" si="41"/>
        <v>2.7225000000000001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2.7225000000000001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3.2289901943494943</v>
      </c>
      <c r="M80" s="5" cm="1">
        <f t="array" ref="M80">INDEX('2026'!AM:AM, MAX(_xlfn._xlws.FILTER(ROW('2026'!E:E), ('2026'!E:E=Goalies!C80)*('2026'!AM:AM&lt;&gt;""))))</f>
        <v>2.75</v>
      </c>
      <c r="N80" s="5">
        <f t="shared" si="41"/>
        <v>2.8875000000000002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2.8875000000000002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1164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3.2289901943494943</v>
      </c>
      <c r="M81" s="5" cm="1">
        <f t="array" ref="M81">INDEX('2026'!AM:AM, MAX(_xlfn._xlws.FILTER(ROW('2026'!E:E), ('2026'!E:E=Goalies!C81)*('2026'!AM:AM&lt;&gt;""))))</f>
        <v>2.75</v>
      </c>
      <c r="N81" s="5">
        <f t="shared" si="41"/>
        <v>2.7774999999999999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2.7774999999999999</v>
      </c>
      <c r="Q81" s="6">
        <v>13.940000000000001</v>
      </c>
      <c r="R81" t="s">
        <v>25</v>
      </c>
      <c r="S81" t="s">
        <v>1164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3.01</v>
      </c>
      <c r="N82" s="5">
        <f t="shared" si="41"/>
        <v>2.9046499999999997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2.9046499999999997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3.01</v>
      </c>
      <c r="N83" s="5">
        <f t="shared" si="41"/>
        <v>3.1905999999999999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3.1905999999999999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1167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3.01</v>
      </c>
      <c r="N84" s="5">
        <f t="shared" si="41"/>
        <v>3.3109999999999999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3.3109999999999999</v>
      </c>
      <c r="Q84" s="6">
        <v>4.1000000000000005</v>
      </c>
      <c r="R84" t="s">
        <v>16</v>
      </c>
      <c r="S84" t="s">
        <v>1167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3.0709214601623342</v>
      </c>
      <c r="M85" s="5" cm="1">
        <f t="array" ref="M85">INDEX('2026'!AM:AM, MAX(_xlfn._xlws.FILTER(ROW('2026'!E:E), ('2026'!E:E=Goalies!C85)*('2026'!AM:AM&lt;&gt;""))))</f>
        <v>3.0263611151696539</v>
      </c>
      <c r="N85" s="5">
        <f t="shared" si="41"/>
        <v>2.9507020872904124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2.9507020872904124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3.0709214601623342</v>
      </c>
      <c r="M86" s="5" cm="1">
        <f t="array" ref="M86">INDEX('2026'!AM:AM, MAX(_xlfn._xlws.FILTER(ROW('2026'!E:E), ('2026'!E:E=Goalies!C86)*('2026'!AM:AM&lt;&gt;""))))</f>
        <v>3.0263611151696539</v>
      </c>
      <c r="N86" s="5">
        <f t="shared" si="41"/>
        <v>3.1474155597764399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3.1474155597764399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3.0109345250226149</v>
      </c>
      <c r="M88" s="7">
        <f>AVERAGE(M2:M86)</f>
        <v>3.0259978101518619</v>
      </c>
      <c r="N88" s="7">
        <f>AVERAGE(N2:N86)</f>
        <v>3.0758631838583104</v>
      </c>
      <c r="O88" s="7" t="e">
        <f>AVERAGE(O2:O86)</f>
        <v>#DIV/0!</v>
      </c>
      <c r="P88" s="7">
        <f>AVERAGE(P2:P86)</f>
        <v>3.0685218366352487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1169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2026-01-24T14:42:47Z</dcterms:modified>
</cp:coreProperties>
</file>